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E:\2025\1. PNNC\5. FONAM\2024\IV Trimestre\Conservacion\Revisado\"/>
    </mc:Choice>
  </mc:AlternateContent>
  <xr:revisionPtr revIDLastSave="0" documentId="13_ncr:1_{97E23A5E-4081-4197-A308-508C48885FB4}" xr6:coauthVersionLast="47" xr6:coauthVersionMax="47" xr10:uidLastSave="{00000000-0000-0000-0000-000000000000}"/>
  <bookViews>
    <workbookView xWindow="-120" yWindow="-120" windowWidth="20730" windowHeight="11160" firstSheet="3" activeTab="3" xr2:uid="{00000000-000D-0000-FFFF-FFFF00000000}"/>
  </bookViews>
  <sheets>
    <sheet name="Instrucciones" sheetId="10" state="hidden" r:id="rId1"/>
    <sheet name="Estrategias y Metas PND " sheetId="11" state="hidden" r:id="rId2"/>
    <sheet name="F-E-GIP-31-V5 IV Trim (2)" sheetId="13" state="hidden" r:id="rId3"/>
    <sheet name="F-E-GIP-31-V5 IV Trim" sheetId="12" r:id="rId4"/>
    <sheet name="F-E-GIP-31-V5" sheetId="9" state="hidden" r:id="rId5"/>
  </sheets>
  <externalReferences>
    <externalReference r:id="rId6"/>
    <externalReference r:id="rId7"/>
    <externalReference r:id="rId8"/>
  </externalReferences>
  <definedNames>
    <definedName name="_xlnm._FilterDatabase" localSheetId="4" hidden="1">'F-E-GIP-31-V5'!$A$8:$DO$9</definedName>
    <definedName name="_xlnm._FilterDatabase" localSheetId="3" hidden="1">'F-E-GIP-31-V5 IV Trim'!$A$8:$DN$9</definedName>
    <definedName name="_xlnm._FilterDatabase" localSheetId="2" hidden="1">'F-E-GIP-31-V5 IV Trim (2)'!$A$8:$DO$9</definedName>
    <definedName name="_xlnm.Print_Area" localSheetId="4">'F-E-GIP-31-V5'!$A$1:$Y$54</definedName>
    <definedName name="_xlnm.Print_Area" localSheetId="3">'F-E-GIP-31-V5 IV Trim'!$A$1:$X$54</definedName>
    <definedName name="_xlnm.Print_Area" localSheetId="2">'F-E-GIP-31-V5 IV Trim (2)'!$A$1:$Z$54</definedName>
    <definedName name="OLE_LINK1" localSheetId="0">Instrucciones!$B$6</definedName>
    <definedName name="OLE_LINK2" localSheetId="0">Instrucciones!#REF!</definedName>
    <definedName name="OLE_LINK4" localSheetId="0">Instrucciones!$B$5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6" i="13" l="1"/>
  <c r="U45" i="12" l="1"/>
  <c r="U24" i="12"/>
  <c r="U27" i="12"/>
  <c r="U32" i="12"/>
  <c r="U35" i="12"/>
  <c r="U36" i="12"/>
  <c r="U12" i="12"/>
  <c r="U13" i="12"/>
  <c r="V47" i="13"/>
  <c r="U47" i="12" s="1"/>
  <c r="V46" i="13"/>
  <c r="U46" i="12" s="1"/>
  <c r="V43" i="13"/>
  <c r="U43" i="12" s="1"/>
  <c r="V44" i="13"/>
  <c r="U44" i="12" s="1"/>
  <c r="Z47" i="13"/>
  <c r="Z46" i="13"/>
  <c r="Z44" i="13"/>
  <c r="Z43" i="13"/>
  <c r="Y43" i="13"/>
  <c r="V19" i="13"/>
  <c r="U19" i="12" s="1"/>
  <c r="V18" i="13"/>
  <c r="U18" i="12" s="1"/>
  <c r="Z19" i="13"/>
  <c r="Z18" i="13"/>
  <c r="V17" i="13"/>
  <c r="U17" i="12" s="1"/>
  <c r="V16" i="13"/>
  <c r="U16" i="12" s="1"/>
  <c r="Z17" i="13"/>
  <c r="Y16" i="13"/>
  <c r="Y18" i="13"/>
  <c r="V42" i="13"/>
  <c r="U42" i="12" s="1"/>
  <c r="V41" i="13"/>
  <c r="U41" i="12" s="1"/>
  <c r="Z42" i="13"/>
  <c r="Z41" i="13"/>
  <c r="Y41" i="13"/>
  <c r="V34" i="13"/>
  <c r="U34" i="12" s="1"/>
  <c r="V33" i="13"/>
  <c r="U33" i="12" s="1"/>
  <c r="V31" i="13"/>
  <c r="U31" i="12" s="1"/>
  <c r="Z34" i="13"/>
  <c r="Z33" i="13"/>
  <c r="Z31" i="13"/>
  <c r="Y31" i="13"/>
  <c r="V38" i="13"/>
  <c r="U38" i="12" s="1"/>
  <c r="V37" i="13"/>
  <c r="U37" i="12" s="1"/>
  <c r="Z38" i="13"/>
  <c r="Z37" i="13"/>
  <c r="Y37" i="13"/>
  <c r="V30" i="13"/>
  <c r="U30" i="12" s="1"/>
  <c r="V29" i="13"/>
  <c r="U29" i="12" s="1"/>
  <c r="Z30" i="13"/>
  <c r="Z29" i="13"/>
  <c r="Y29" i="13"/>
  <c r="Y22" i="13"/>
  <c r="V28" i="13"/>
  <c r="U28" i="12" s="1"/>
  <c r="V26" i="13"/>
  <c r="U26" i="12" s="1"/>
  <c r="V25" i="13"/>
  <c r="U25" i="12" s="1"/>
  <c r="V23" i="13"/>
  <c r="U23" i="12" s="1"/>
  <c r="V22" i="13"/>
  <c r="U22" i="12" s="1"/>
  <c r="Z23" i="13"/>
  <c r="Z24" i="13"/>
  <c r="Z25" i="13"/>
  <c r="Z26" i="13"/>
  <c r="Z27" i="13"/>
  <c r="Z28" i="13"/>
  <c r="Z22" i="13"/>
  <c r="V11" i="13"/>
  <c r="U11" i="12" s="1"/>
  <c r="Y11" i="13"/>
  <c r="V10" i="13"/>
  <c r="V48" i="13" s="1"/>
  <c r="Y10" i="13"/>
  <c r="AA10" i="13"/>
  <c r="U48" i="13"/>
  <c r="T48" i="13"/>
  <c r="R48" i="13"/>
  <c r="S41" i="13"/>
  <c r="Q38" i="13"/>
  <c r="Q37" i="13"/>
  <c r="Q34" i="13"/>
  <c r="Q33" i="13"/>
  <c r="Q31" i="13"/>
  <c r="Q30" i="13"/>
  <c r="Q29" i="13"/>
  <c r="Q28" i="13"/>
  <c r="Q27" i="13"/>
  <c r="Q26" i="13"/>
  <c r="Q25" i="13"/>
  <c r="Q23" i="13"/>
  <c r="S22" i="13"/>
  <c r="Q22" i="13"/>
  <c r="Q19" i="13"/>
  <c r="Q18" i="13"/>
  <c r="Q17" i="13"/>
  <c r="S16" i="13"/>
  <c r="Q13" i="13"/>
  <c r="S10" i="13"/>
  <c r="U10" i="12" l="1"/>
  <c r="S48" i="13"/>
  <c r="Q48" i="13"/>
  <c r="Q50" i="13" s="1"/>
  <c r="T48" i="9" l="1"/>
  <c r="Q50" i="9"/>
  <c r="U48" i="9"/>
  <c r="S48" i="9"/>
  <c r="R48" i="9"/>
  <c r="Q48" i="9"/>
  <c r="U46" i="9"/>
  <c r="T46" i="9"/>
  <c r="U44" i="9"/>
  <c r="T44" i="9"/>
  <c r="U43" i="9"/>
  <c r="T43" i="9"/>
  <c r="U42" i="9"/>
  <c r="T42" i="9"/>
  <c r="U41" i="9"/>
  <c r="T41" i="9"/>
  <c r="S41" i="9"/>
  <c r="U38" i="9"/>
  <c r="T38" i="9"/>
  <c r="U37" i="9"/>
  <c r="T37" i="9"/>
  <c r="U35" i="9"/>
  <c r="T35" i="9"/>
  <c r="U34" i="9"/>
  <c r="T34" i="9"/>
  <c r="U33" i="9"/>
  <c r="T33" i="9"/>
  <c r="U32" i="9"/>
  <c r="T32" i="9"/>
  <c r="U31" i="9"/>
  <c r="T31" i="9"/>
  <c r="U30" i="9"/>
  <c r="T30" i="9"/>
  <c r="U29" i="9"/>
  <c r="T29" i="9"/>
  <c r="U28" i="9"/>
  <c r="T28" i="9"/>
  <c r="U26" i="9"/>
  <c r="T26" i="9"/>
  <c r="U25" i="9"/>
  <c r="T25" i="9"/>
  <c r="U23" i="9"/>
  <c r="T23" i="9"/>
  <c r="U22" i="9"/>
  <c r="T22" i="9"/>
  <c r="S22" i="9"/>
  <c r="U19" i="9"/>
  <c r="T19" i="9"/>
  <c r="U18" i="9"/>
  <c r="T18" i="9"/>
  <c r="U17" i="9"/>
  <c r="T17" i="9"/>
  <c r="U16" i="9"/>
  <c r="T16" i="9"/>
  <c r="S16" i="9"/>
  <c r="U11" i="9"/>
  <c r="T11" i="9"/>
  <c r="U10" i="9"/>
  <c r="T10" i="9"/>
  <c r="S10" i="9"/>
  <c r="R48" i="12" l="1"/>
  <c r="S41" i="12"/>
  <c r="Q38" i="12"/>
  <c r="Q37" i="12"/>
  <c r="Q34" i="12"/>
  <c r="Q33" i="12"/>
  <c r="Q31" i="12"/>
  <c r="Q30" i="12"/>
  <c r="Q29" i="12"/>
  <c r="Q28" i="12"/>
  <c r="Q27" i="12"/>
  <c r="Q26" i="12"/>
  <c r="Q25" i="12"/>
  <c r="Q23" i="12"/>
  <c r="S22" i="12"/>
  <c r="Q22" i="12"/>
  <c r="Q19" i="12"/>
  <c r="Q18" i="12"/>
  <c r="Q17" i="12"/>
  <c r="S16" i="12"/>
  <c r="Q13" i="12"/>
  <c r="S10" i="12"/>
  <c r="Q48" i="12" l="1"/>
  <c r="Q50" i="12" s="1"/>
  <c r="S48" i="12"/>
  <c r="T48" i="12"/>
  <c r="U48" i="12"/>
  <c r="H38" i="11" l="1"/>
  <c r="H37" i="11"/>
  <c r="H28" i="11"/>
  <c r="H25" i="11"/>
  <c r="H24" i="11"/>
  <c r="H23" i="11"/>
  <c r="H19" i="11"/>
  <c r="H18" i="11"/>
  <c r="H16" i="11"/>
  <c r="H15" i="11"/>
  <c r="H14" i="11"/>
  <c r="H13" i="11"/>
  <c r="H12" i="11"/>
  <c r="H10" i="11"/>
  <c r="H6" i="11"/>
  <c r="H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Jekita</author>
  </authors>
  <commentList>
    <comment ref="E18" authorId="0" shapeId="0" xr:uid="{00000000-0006-0000-0100-000001000000}">
      <text>
        <r>
          <rPr>
            <b/>
            <sz val="9"/>
            <color indexed="81"/>
            <rFont val="Tahoma"/>
            <family val="2"/>
          </rPr>
          <t>Jekita:</t>
        </r>
        <r>
          <rPr>
            <sz val="9"/>
            <color indexed="81"/>
            <rFont val="Tahoma"/>
            <family val="2"/>
          </rPr>
          <t xml:space="preserve">
Programa: 
Fortalecimiento
del desempeño
ambiental de
los sectores
productivos</t>
        </r>
      </text>
    </comment>
    <comment ref="E19" authorId="0" shapeId="0" xr:uid="{00000000-0006-0000-0100-000002000000}">
      <text>
        <r>
          <rPr>
            <b/>
            <sz val="9"/>
            <color indexed="81"/>
            <rFont val="Tahoma"/>
            <family val="2"/>
          </rPr>
          <t>Jekita:</t>
        </r>
        <r>
          <rPr>
            <sz val="9"/>
            <color indexed="81"/>
            <rFont val="Tahoma"/>
            <family val="2"/>
          </rPr>
          <t xml:space="preserve">
Conservación
de la
biodiversidad y
sus servicios
ecosistémicos</t>
        </r>
      </text>
    </comment>
    <comment ref="E22" authorId="0" shapeId="0" xr:uid="{00000000-0006-0000-0100-000003000000}">
      <text>
        <r>
          <rPr>
            <b/>
            <sz val="9"/>
            <color indexed="81"/>
            <rFont val="Tahoma"/>
            <family val="2"/>
          </rPr>
          <t>Jekita:</t>
        </r>
        <r>
          <rPr>
            <sz val="9"/>
            <color indexed="81"/>
            <rFont val="Tahoma"/>
            <family val="2"/>
          </rPr>
          <t xml:space="preserve">
Gestión de la
información y
el
conocimiento
ambiental</t>
        </r>
      </text>
    </comment>
    <comment ref="E25" authorId="0" shapeId="0" xr:uid="{00000000-0006-0000-0100-000004000000}">
      <text>
        <r>
          <rPr>
            <b/>
            <sz val="9"/>
            <color indexed="81"/>
            <rFont val="Tahoma"/>
            <family val="2"/>
          </rPr>
          <t>Jekita:</t>
        </r>
        <r>
          <rPr>
            <sz val="9"/>
            <color indexed="81"/>
            <rFont val="Tahoma"/>
            <family val="2"/>
          </rPr>
          <t xml:space="preserve">
Fortalecimiento
de la gestión y
dirección del
Sector
Ambiente y
Desarrollo
Sostenible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Jorge Enrique Jimenez Guacaneme</author>
    <author>Claudia Patricia Carvajal Diosa</author>
    <author>Juan Carlos Mojica Mejia</author>
    <author>cpcarvajal</author>
  </authors>
  <commentList>
    <comment ref="B6" authorId="0" shapeId="0" xr:uid="{0C2A50DF-ABDC-49D5-AADF-0E3A393C22B4}">
      <text>
        <r>
          <rPr>
            <b/>
            <sz val="11"/>
            <color indexed="81"/>
            <rFont val="Tahoma"/>
            <family val="2"/>
          </rPr>
          <t>OAP-MADS: El nombre debe coincidir con el titulo del proyecto registrado.</t>
        </r>
      </text>
    </comment>
    <comment ref="B7" authorId="1" shapeId="0" xr:uid="{4E961D2F-3A44-4FBA-B165-78D06C27876E}">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ir, ir).
 Ver guía de los 7 pasos 2014.
</t>
        </r>
      </text>
    </comment>
    <comment ref="B8" authorId="0" shapeId="0" xr:uid="{C6B31F4B-2E5E-40CC-90C7-E4E1854A47D4}">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8" authorId="0" shapeId="0" xr:uid="{4AF18F2A-BAE8-4DD6-B719-33D3A7EC4A22}">
      <text>
        <r>
          <rPr>
            <b/>
            <sz val="11"/>
            <color indexed="81"/>
            <rFont val="Tahoma"/>
            <family val="2"/>
          </rPr>
          <t xml:space="preserve">OAP MADS: </t>
        </r>
        <r>
          <rPr>
            <sz val="11"/>
            <color indexed="81"/>
            <rFont val="Tahoma"/>
            <family val="2"/>
          </rPr>
          <t>Ver bases del PND</t>
        </r>
      </text>
    </comment>
    <comment ref="D8" authorId="2" shapeId="0" xr:uid="{C6190695-57F1-4FD6-8DC8-E336D905B0D9}">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8" authorId="2" shapeId="0" xr:uid="{2EFE902A-3175-4DAA-BDF5-46DE440F514F}">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8" authorId="3" shapeId="0" xr:uid="{FCBCBD4B-290B-450D-8AD4-59AC516E8E5E}">
      <text>
        <r>
          <rPr>
            <sz val="11"/>
            <color indexed="81"/>
            <rFont val="Tahoma"/>
            <family val="2"/>
          </rPr>
          <t>El indicador de la meta se constituye en la escala numérica para medir el cumplimiento de la meta propuesta.</t>
        </r>
      </text>
    </comment>
    <comment ref="G8" authorId="0" shapeId="0" xr:uid="{32F18CA2-B460-40F0-892C-3F79B6031790}">
      <text>
        <r>
          <rPr>
            <b/>
            <sz val="11"/>
            <color indexed="81"/>
            <rFont val="Tahoma"/>
            <family val="2"/>
          </rPr>
          <t>OAP MADS: Enuncie la Meta:</t>
        </r>
        <r>
          <rPr>
            <sz val="11"/>
            <color indexed="81"/>
            <rFont val="Tahoma"/>
            <family val="2"/>
          </rPr>
          <t xml:space="preserve"> Ver bases del PND</t>
        </r>
      </text>
    </comment>
    <comment ref="H8" authorId="0" shapeId="0" xr:uid="{A6C5B669-3FAA-458B-8387-826E0FE90A0F}">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I8" authorId="0" shapeId="0" xr:uid="{CD31A1C0-84A5-4BEF-8BF6-CFDDE6EB84A9}">
      <text>
        <r>
          <rPr>
            <b/>
            <sz val="11"/>
            <color indexed="81"/>
            <rFont val="Tahoma"/>
            <family val="2"/>
          </rPr>
          <t xml:space="preserve">OAP-MADS. </t>
        </r>
        <r>
          <rPr>
            <sz val="11"/>
            <color indexed="81"/>
            <rFont val="Tahoma"/>
            <family val="2"/>
          </rPr>
          <t>es la acción que contribuye a la transformación de insumos en productos</t>
        </r>
      </text>
    </comment>
    <comment ref="K8" authorId="3" shapeId="0" xr:uid="{F90237EB-49E1-472C-A1BC-CA598B93B3A3}">
      <text>
        <r>
          <rPr>
            <b/>
            <sz val="11"/>
            <color indexed="81"/>
            <rFont val="Tahoma"/>
            <family val="2"/>
          </rPr>
          <t>OAP - MADS:</t>
        </r>
        <r>
          <rPr>
            <sz val="11"/>
            <color indexed="81"/>
            <rFont val="Tahoma"/>
            <family val="2"/>
          </rPr>
          <t xml:space="preserve">
Identifique cual es el producto que le permite alcanzar el objetivo específico.</t>
        </r>
      </text>
    </comment>
    <comment ref="L8" authorId="3" shapeId="0" xr:uid="{515FF09D-96EA-48B3-8ED9-A7B9BE5E59BB}">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M8" authorId="3" shapeId="0" xr:uid="{8CA0D1F0-A35E-4418-8FDE-7C24C42942DD}">
      <text>
        <r>
          <rPr>
            <b/>
            <sz val="11"/>
            <color indexed="81"/>
            <rFont val="Tahoma"/>
            <family val="2"/>
          </rPr>
          <t>OAP - MADS:</t>
        </r>
        <r>
          <rPr>
            <sz val="11"/>
            <color indexed="81"/>
            <rFont val="Tahoma"/>
            <family val="2"/>
          </rPr>
          <t xml:space="preserve">
Unidad de medida en la que está expresado el indicador de producto</t>
        </r>
      </text>
    </comment>
    <comment ref="P8" authorId="0" shapeId="0" xr:uid="{5C7967C2-5F7E-4983-9DC0-48928B74B4F7}">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W8" authorId="0" shapeId="0" xr:uid="{54714225-672B-42F1-83B2-F7E52F87B56C}">
      <text>
        <r>
          <rPr>
            <b/>
            <sz val="9"/>
            <color indexed="81"/>
            <rFont val="Tahoma"/>
            <family val="2"/>
          </rPr>
          <t xml:space="preserve">OAP - MADS: </t>
        </r>
        <r>
          <rPr>
            <sz val="11"/>
            <color indexed="81"/>
            <rFont val="Tahoma"/>
            <family val="2"/>
          </rPr>
          <t>Describir avance semestral conforme al indicador del producto</t>
        </r>
      </text>
    </comment>
    <comment ref="X8" authorId="0" shapeId="0" xr:uid="{8BC01F64-1C72-419A-8470-1E6900DB581E}">
      <text>
        <r>
          <rPr>
            <b/>
            <sz val="11"/>
            <color indexed="81"/>
            <rFont val="Tahoma"/>
            <family val="2"/>
          </rPr>
          <t xml:space="preserve">OAP - MADS: </t>
        </r>
        <r>
          <rPr>
            <sz val="11"/>
            <color indexed="81"/>
            <rFont val="Tahoma"/>
            <family val="2"/>
          </rPr>
          <t>Describir brevemente  el avance semestral referente al producto y los resultados.</t>
        </r>
      </text>
    </comment>
    <comment ref="Q9" authorId="0" shapeId="0" xr:uid="{9FCAFC6B-273B-4C6D-B20A-E40F2BE1494C}">
      <text>
        <r>
          <rPr>
            <sz val="11"/>
            <color indexed="81"/>
            <rFont val="Tahoma"/>
            <family val="2"/>
          </rPr>
          <t>OAP-MADS: Se identifica el valor por cada una de las actividades.</t>
        </r>
      </text>
    </comment>
    <comment ref="R9" authorId="0" shapeId="0" xr:uid="{FFBF8C5D-1139-4BA5-994F-A8FFD3D44FAE}">
      <text>
        <r>
          <rPr>
            <sz val="11"/>
            <color indexed="81"/>
            <rFont val="Tahoma"/>
            <family val="2"/>
          </rPr>
          <t>OAP-MADS: Se identifica el valor por cada una de las actividades.</t>
        </r>
      </text>
    </comment>
    <comment ref="S9" authorId="0" shapeId="0" xr:uid="{118C8950-5630-4AE0-8B53-9F9623970C42}">
      <text>
        <r>
          <rPr>
            <sz val="11"/>
            <color indexed="81"/>
            <rFont val="Tahoma"/>
            <family val="2"/>
          </rPr>
          <t>OAP-MADS: Se identifica el valor por cada objetivo- sumatoria de los valores de cada una de las actividades que correspondan al objetivo.</t>
        </r>
      </text>
    </comment>
    <comment ref="T9" authorId="0" shapeId="0" xr:uid="{B6FD5533-713D-452B-AC2E-89130921A122}">
      <text>
        <r>
          <rPr>
            <sz val="11"/>
            <color indexed="81"/>
            <rFont val="Tahoma"/>
            <family val="2"/>
          </rPr>
          <t>OAP-MADS: escribir el valor de acuerdo a los contratos ya suscritos para la ejecución del proyecto</t>
        </r>
        <r>
          <rPr>
            <b/>
            <sz val="9"/>
            <color indexed="81"/>
            <rFont val="Tahoma"/>
            <family val="2"/>
          </rPr>
          <t>.</t>
        </r>
      </text>
    </comment>
    <comment ref="U9" authorId="0" shapeId="0" xr:uid="{358B9325-2C25-40B7-B9D7-EB1828129C9F}">
      <text>
        <r>
          <rPr>
            <sz val="11"/>
            <color indexed="81"/>
            <rFont val="Tahoma"/>
            <family val="2"/>
          </rPr>
          <t>OPA-MADS: Escribir el valor realmente pagado por los anticipos, productos o servicios recibidos</t>
        </r>
        <r>
          <rPr>
            <sz val="9"/>
            <color indexed="81"/>
            <rFont val="Tahoma"/>
            <family val="2"/>
          </rPr>
          <t xml:space="preserve">
</t>
        </r>
      </text>
    </comment>
    <comment ref="B14" authorId="0" shapeId="0" xr:uid="{AA6794E3-5C0B-45EB-84A7-78452212DA4C}">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14" authorId="0" shapeId="0" xr:uid="{069716B9-5A99-4210-B57B-E9BB8D7A55B4}">
      <text>
        <r>
          <rPr>
            <b/>
            <sz val="11"/>
            <color indexed="81"/>
            <rFont val="Tahoma"/>
            <family val="2"/>
          </rPr>
          <t xml:space="preserve">OAP MADS: </t>
        </r>
        <r>
          <rPr>
            <sz val="11"/>
            <color indexed="81"/>
            <rFont val="Tahoma"/>
            <family val="2"/>
          </rPr>
          <t>Ver bases del PND</t>
        </r>
      </text>
    </comment>
    <comment ref="D14" authorId="2" shapeId="0" xr:uid="{356D7B2C-77A8-4045-8F4D-13099662D0FC}">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14" authorId="2" shapeId="0" xr:uid="{13FF2C6E-4A6C-476A-ADB1-BC017C8995D7}">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14" authorId="3" shapeId="0" xr:uid="{5DCCF1A2-4C92-4FCA-9B35-9AA9D44B4822}">
      <text>
        <r>
          <rPr>
            <sz val="11"/>
            <color indexed="81"/>
            <rFont val="Tahoma"/>
            <family val="2"/>
          </rPr>
          <t>El indicador de la meta se constituye en la escala numérica para medir el cumplimiento de la meta propuesta.</t>
        </r>
      </text>
    </comment>
    <comment ref="G14" authorId="0" shapeId="0" xr:uid="{E543C366-F088-485D-B4F0-2AA19B0B3F67}">
      <text>
        <r>
          <rPr>
            <b/>
            <sz val="11"/>
            <color indexed="81"/>
            <rFont val="Tahoma"/>
            <family val="2"/>
          </rPr>
          <t>OAP MADS: Enuncie la Meta:</t>
        </r>
        <r>
          <rPr>
            <sz val="11"/>
            <color indexed="81"/>
            <rFont val="Tahoma"/>
            <family val="2"/>
          </rPr>
          <t xml:space="preserve"> Ver bases del PND</t>
        </r>
      </text>
    </comment>
    <comment ref="H14" authorId="0" shapeId="0" xr:uid="{54554D9F-C9E8-4B04-A66D-4F9496225DA8}">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I14" authorId="0" shapeId="0" xr:uid="{B1162557-42DA-4A24-B9D9-8A06941EFD25}">
      <text>
        <r>
          <rPr>
            <b/>
            <sz val="11"/>
            <color indexed="81"/>
            <rFont val="Tahoma"/>
            <family val="2"/>
          </rPr>
          <t xml:space="preserve">OAP-MADS. </t>
        </r>
        <r>
          <rPr>
            <sz val="11"/>
            <color indexed="81"/>
            <rFont val="Tahoma"/>
            <family val="2"/>
          </rPr>
          <t>es la acción que contribuye a la transformación de insumos en productos</t>
        </r>
      </text>
    </comment>
    <comment ref="K14" authorId="3" shapeId="0" xr:uid="{042D232A-3A1A-4124-9B17-E9CCFA6096C9}">
      <text>
        <r>
          <rPr>
            <b/>
            <sz val="11"/>
            <color indexed="81"/>
            <rFont val="Tahoma"/>
            <family val="2"/>
          </rPr>
          <t>OAP - MADS:</t>
        </r>
        <r>
          <rPr>
            <sz val="11"/>
            <color indexed="81"/>
            <rFont val="Tahoma"/>
            <family val="2"/>
          </rPr>
          <t xml:space="preserve">
Identifique cual es el producto que le permite alcanzar el objetivo específico.</t>
        </r>
      </text>
    </comment>
    <comment ref="L14" authorId="3" shapeId="0" xr:uid="{69E181F4-60A7-49FC-ADB6-B66289437201}">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M14" authorId="3" shapeId="0" xr:uid="{2E0C86A1-08EB-41EB-8B08-AEBF6A91C504}">
      <text>
        <r>
          <rPr>
            <b/>
            <sz val="11"/>
            <color indexed="81"/>
            <rFont val="Tahoma"/>
            <family val="2"/>
          </rPr>
          <t>OAP - MADS:</t>
        </r>
        <r>
          <rPr>
            <sz val="11"/>
            <color indexed="81"/>
            <rFont val="Tahoma"/>
            <family val="2"/>
          </rPr>
          <t xml:space="preserve">
Unidad de medida en la que está expresado el indicador de producto</t>
        </r>
      </text>
    </comment>
    <comment ref="P14" authorId="0" shapeId="0" xr:uid="{077D620F-0849-4AE4-989E-D00D04CDE278}">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W14" authorId="0" shapeId="0" xr:uid="{8122A136-5861-4AEC-937B-6ED842D4C267}">
      <text>
        <r>
          <rPr>
            <b/>
            <sz val="9"/>
            <color indexed="81"/>
            <rFont val="Tahoma"/>
            <family val="2"/>
          </rPr>
          <t xml:space="preserve">OAP - MADS: </t>
        </r>
        <r>
          <rPr>
            <sz val="11"/>
            <color indexed="81"/>
            <rFont val="Tahoma"/>
            <family val="2"/>
          </rPr>
          <t>Describir avance semestral conforme al indicador del producto</t>
        </r>
      </text>
    </comment>
    <comment ref="X14" authorId="0" shapeId="0" xr:uid="{30228B48-71A3-4EA2-BFA1-99FFC66BEB89}">
      <text>
        <r>
          <rPr>
            <b/>
            <sz val="11"/>
            <color indexed="81"/>
            <rFont val="Tahoma"/>
            <family val="2"/>
          </rPr>
          <t xml:space="preserve">OAP - MADS: </t>
        </r>
        <r>
          <rPr>
            <sz val="11"/>
            <color indexed="81"/>
            <rFont val="Tahoma"/>
            <family val="2"/>
          </rPr>
          <t>Describir brevemente  el avance semestral referente al producto y los resultados.</t>
        </r>
      </text>
    </comment>
    <comment ref="Q15" authorId="0" shapeId="0" xr:uid="{9002AFA9-DA14-41E7-8FE2-19990354EA56}">
      <text>
        <r>
          <rPr>
            <sz val="11"/>
            <color indexed="81"/>
            <rFont val="Tahoma"/>
            <family val="2"/>
          </rPr>
          <t>OAP-MADS: Se identifica el valor por cada una de las actividades.</t>
        </r>
      </text>
    </comment>
    <comment ref="S15" authorId="0" shapeId="0" xr:uid="{40E8A6BE-F889-4C54-996E-AB269CB8726B}">
      <text>
        <r>
          <rPr>
            <sz val="11"/>
            <color indexed="81"/>
            <rFont val="Tahoma"/>
            <family val="2"/>
          </rPr>
          <t>OAP-MADS: Se identifica el valor por cada objetivo- sumatoria de los valores de cada una de las actividades que correspondan al objetivo.</t>
        </r>
      </text>
    </comment>
    <comment ref="T15" authorId="0" shapeId="0" xr:uid="{72B1B3CC-56B4-4AFF-9729-6F6562EB1723}">
      <text>
        <r>
          <rPr>
            <sz val="11"/>
            <color indexed="81"/>
            <rFont val="Tahoma"/>
            <family val="2"/>
          </rPr>
          <t>OAP-MADS: escribir el valor de acuerdo a los contratos ya suscritos para la ejecución del proyecto</t>
        </r>
        <r>
          <rPr>
            <b/>
            <sz val="9"/>
            <color indexed="81"/>
            <rFont val="Tahoma"/>
            <family val="2"/>
          </rPr>
          <t>.</t>
        </r>
      </text>
    </comment>
    <comment ref="U15" authorId="0" shapeId="0" xr:uid="{9BE60651-787F-40C8-9506-8BC0577D3F87}">
      <text>
        <r>
          <rPr>
            <sz val="11"/>
            <color indexed="81"/>
            <rFont val="Tahoma"/>
            <family val="2"/>
          </rPr>
          <t>OPA-MADS: Escribir el valor realmente pagado por los anticipos, productos o servicios recibidos</t>
        </r>
        <r>
          <rPr>
            <sz val="9"/>
            <color indexed="81"/>
            <rFont val="Tahoma"/>
            <family val="2"/>
          </rPr>
          <t xml:space="preserve">
</t>
        </r>
      </text>
    </comment>
    <comment ref="B20" authorId="0" shapeId="0" xr:uid="{30C11EE4-3FB5-4D78-90BD-90E6F9663588}">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20" authorId="0" shapeId="0" xr:uid="{9841B288-DE58-4534-B21D-582E53D90649}">
      <text>
        <r>
          <rPr>
            <b/>
            <sz val="11"/>
            <color indexed="81"/>
            <rFont val="Tahoma"/>
            <family val="2"/>
          </rPr>
          <t xml:space="preserve">OAP MADS: </t>
        </r>
        <r>
          <rPr>
            <sz val="11"/>
            <color indexed="81"/>
            <rFont val="Tahoma"/>
            <family val="2"/>
          </rPr>
          <t>Ver bases del PND</t>
        </r>
      </text>
    </comment>
    <comment ref="D20" authorId="2" shapeId="0" xr:uid="{E239CFDB-1F98-4200-94FF-6871FE4F69F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20" authorId="2" shapeId="0" xr:uid="{B055E9A2-CAE8-4C07-85B8-62D96EDEA348}">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20" authorId="3" shapeId="0" xr:uid="{0334ADA7-4A50-48CF-BB74-F573236A410F}">
      <text>
        <r>
          <rPr>
            <sz val="11"/>
            <color indexed="81"/>
            <rFont val="Tahoma"/>
            <family val="2"/>
          </rPr>
          <t>El indicador de la meta se constituye en la escala numérica para medir el cumplimiento de la meta propuesta.</t>
        </r>
      </text>
    </comment>
    <comment ref="G20" authorId="0" shapeId="0" xr:uid="{1116E831-D691-4A9D-AD66-F43D3218BE25}">
      <text>
        <r>
          <rPr>
            <b/>
            <sz val="11"/>
            <color indexed="81"/>
            <rFont val="Tahoma"/>
            <family val="2"/>
          </rPr>
          <t>OAP MADS: Enuncie la Meta:</t>
        </r>
        <r>
          <rPr>
            <sz val="11"/>
            <color indexed="81"/>
            <rFont val="Tahoma"/>
            <family val="2"/>
          </rPr>
          <t xml:space="preserve"> Ver bases del PND</t>
        </r>
      </text>
    </comment>
    <comment ref="H20" authorId="0" shapeId="0" xr:uid="{EB4AA27B-1136-46B9-BCB6-09A490A90491}">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I20" authorId="0" shapeId="0" xr:uid="{59B9D1AB-C128-4F9B-B6D0-E27048F546FE}">
      <text>
        <r>
          <rPr>
            <b/>
            <sz val="11"/>
            <color indexed="81"/>
            <rFont val="Tahoma"/>
            <family val="2"/>
          </rPr>
          <t xml:space="preserve">OAP-MADS. </t>
        </r>
        <r>
          <rPr>
            <sz val="11"/>
            <color indexed="81"/>
            <rFont val="Tahoma"/>
            <family val="2"/>
          </rPr>
          <t>es la acción que contribuye a la transformación de insumos en productos</t>
        </r>
      </text>
    </comment>
    <comment ref="K20" authorId="3" shapeId="0" xr:uid="{74F2577A-28B9-49FC-953E-637C020FDCF1}">
      <text>
        <r>
          <rPr>
            <b/>
            <sz val="11"/>
            <color indexed="81"/>
            <rFont val="Tahoma"/>
            <family val="2"/>
          </rPr>
          <t>OAP - MADS:</t>
        </r>
        <r>
          <rPr>
            <sz val="11"/>
            <color indexed="81"/>
            <rFont val="Tahoma"/>
            <family val="2"/>
          </rPr>
          <t xml:space="preserve">
Identifique cual es el producto que le permite alcanzar el objetivo específico.</t>
        </r>
      </text>
    </comment>
    <comment ref="L20" authorId="3" shapeId="0" xr:uid="{00C4A38B-77C4-49F9-939D-CA5F3C7E8BE3}">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M20" authorId="3" shapeId="0" xr:uid="{D7AC6164-796A-4B23-8E42-95D22E3502BD}">
      <text>
        <r>
          <rPr>
            <b/>
            <sz val="11"/>
            <color indexed="81"/>
            <rFont val="Tahoma"/>
            <family val="2"/>
          </rPr>
          <t>OAP - MADS:</t>
        </r>
        <r>
          <rPr>
            <sz val="11"/>
            <color indexed="81"/>
            <rFont val="Tahoma"/>
            <family val="2"/>
          </rPr>
          <t xml:space="preserve">
Unidad de medida en la que está expresado el indicador de producto</t>
        </r>
      </text>
    </comment>
    <comment ref="P20" authorId="0" shapeId="0" xr:uid="{8703F8E8-6D82-43C6-8710-511F7CA5F6FB}">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W20" authorId="0" shapeId="0" xr:uid="{80115696-1E67-4C05-BDA8-44312E3FF433}">
      <text>
        <r>
          <rPr>
            <b/>
            <sz val="9"/>
            <color indexed="81"/>
            <rFont val="Tahoma"/>
            <family val="2"/>
          </rPr>
          <t xml:space="preserve">OAP - MADS: </t>
        </r>
        <r>
          <rPr>
            <sz val="11"/>
            <color indexed="81"/>
            <rFont val="Tahoma"/>
            <family val="2"/>
          </rPr>
          <t>Describir avance semestral conforme al indicador del producto</t>
        </r>
      </text>
    </comment>
    <comment ref="X20" authorId="0" shapeId="0" xr:uid="{FBE8FB8B-E461-4B93-984B-38480190F86A}">
      <text>
        <r>
          <rPr>
            <b/>
            <sz val="11"/>
            <color indexed="81"/>
            <rFont val="Tahoma"/>
            <family val="2"/>
          </rPr>
          <t xml:space="preserve">OAP - MADS: </t>
        </r>
        <r>
          <rPr>
            <sz val="11"/>
            <color indexed="81"/>
            <rFont val="Tahoma"/>
            <family val="2"/>
          </rPr>
          <t>Describir brevemente  el avance semestral referente al producto y los resultados.</t>
        </r>
      </text>
    </comment>
    <comment ref="Q21" authorId="0" shapeId="0" xr:uid="{687CFD09-FE7B-4F87-85F7-DC3F9BAA0A63}">
      <text>
        <r>
          <rPr>
            <sz val="11"/>
            <color indexed="81"/>
            <rFont val="Tahoma"/>
            <family val="2"/>
          </rPr>
          <t>OAP-MADS: Se identifica el valor por cada una de las actividades.</t>
        </r>
      </text>
    </comment>
    <comment ref="S21" authorId="0" shapeId="0" xr:uid="{FC381A2F-B631-4AF2-BD18-2E5D20B397F5}">
      <text>
        <r>
          <rPr>
            <sz val="11"/>
            <color indexed="81"/>
            <rFont val="Tahoma"/>
            <family val="2"/>
          </rPr>
          <t>OAP-MADS: Se identifica el valor por cada objetivo- sumatoria de los valores de cada una de las actividades que correspondan al objetivo.</t>
        </r>
      </text>
    </comment>
    <comment ref="T21" authorId="0" shapeId="0" xr:uid="{2B012BFD-FBB1-4DEA-B3D0-E7C7B3350758}">
      <text>
        <r>
          <rPr>
            <sz val="11"/>
            <color indexed="81"/>
            <rFont val="Tahoma"/>
            <family val="2"/>
          </rPr>
          <t>OAP-MADS: escribir el valor de acuerdo a los contratos ya suscritos para la ejecución del proyecto</t>
        </r>
        <r>
          <rPr>
            <b/>
            <sz val="9"/>
            <color indexed="81"/>
            <rFont val="Tahoma"/>
            <family val="2"/>
          </rPr>
          <t>.</t>
        </r>
      </text>
    </comment>
    <comment ref="U21" authorId="0" shapeId="0" xr:uid="{76F968B1-778A-46D8-9B84-C603F9F5F970}">
      <text>
        <r>
          <rPr>
            <sz val="11"/>
            <color indexed="81"/>
            <rFont val="Tahoma"/>
            <family val="2"/>
          </rPr>
          <t>OPA-MADS: Escribir el valor realmente pagado por los anticipos, productos o servicios recibidos</t>
        </r>
        <r>
          <rPr>
            <sz val="9"/>
            <color indexed="81"/>
            <rFont val="Tahoma"/>
            <family val="2"/>
          </rPr>
          <t xml:space="preserve">
</t>
        </r>
      </text>
    </comment>
    <comment ref="B39" authorId="0" shapeId="0" xr:uid="{652A11C1-4790-4305-B7AB-58E2FBF17F62}">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39" authorId="0" shapeId="0" xr:uid="{35B9FBD9-2666-4706-B4EC-2067C0CBB7A7}">
      <text>
        <r>
          <rPr>
            <b/>
            <sz val="11"/>
            <color indexed="81"/>
            <rFont val="Tahoma"/>
            <family val="2"/>
          </rPr>
          <t xml:space="preserve">OAP MADS: </t>
        </r>
        <r>
          <rPr>
            <sz val="11"/>
            <color indexed="81"/>
            <rFont val="Tahoma"/>
            <family val="2"/>
          </rPr>
          <t>Ver bases del PND</t>
        </r>
      </text>
    </comment>
    <comment ref="D39" authorId="2" shapeId="0" xr:uid="{D126D488-4839-4BB8-87B4-A35B42086165}">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39" authorId="2" shapeId="0" xr:uid="{D9AFA5B2-3F9B-4135-94F3-4607046E522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39" authorId="3" shapeId="0" xr:uid="{EE429EE7-FD6C-4E03-ADA7-58231AE89BC6}">
      <text>
        <r>
          <rPr>
            <sz val="11"/>
            <color indexed="81"/>
            <rFont val="Tahoma"/>
            <family val="2"/>
          </rPr>
          <t>El indicador de la meta se constituye en la escala numérica para medir el cumplimiento de la meta propuesta.</t>
        </r>
      </text>
    </comment>
    <comment ref="G39" authorId="0" shapeId="0" xr:uid="{DF7E6F1C-C26D-4E1B-8676-452D38989F36}">
      <text>
        <r>
          <rPr>
            <b/>
            <sz val="11"/>
            <color indexed="81"/>
            <rFont val="Tahoma"/>
            <family val="2"/>
          </rPr>
          <t>OAP MADS: Enuncie la Meta:</t>
        </r>
        <r>
          <rPr>
            <sz val="11"/>
            <color indexed="81"/>
            <rFont val="Tahoma"/>
            <family val="2"/>
          </rPr>
          <t xml:space="preserve"> Ver bases del PND</t>
        </r>
      </text>
    </comment>
    <comment ref="H39" authorId="0" shapeId="0" xr:uid="{F1CD9912-BBD5-45F2-8EF8-D2BB7940912B}">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I39" authorId="0" shapeId="0" xr:uid="{4B9615E9-A477-47A2-B263-B8EE6E9808BE}">
      <text>
        <r>
          <rPr>
            <b/>
            <sz val="11"/>
            <color indexed="81"/>
            <rFont val="Tahoma"/>
            <family val="2"/>
          </rPr>
          <t xml:space="preserve">OAP-MADS. </t>
        </r>
        <r>
          <rPr>
            <sz val="11"/>
            <color indexed="81"/>
            <rFont val="Tahoma"/>
            <family val="2"/>
          </rPr>
          <t>es la acción que contribuye a la transformación de insumos en productos</t>
        </r>
      </text>
    </comment>
    <comment ref="K39" authorId="3" shapeId="0" xr:uid="{9ABF6DDC-F2CB-4A05-AA1C-F11E3C0EE20F}">
      <text>
        <r>
          <rPr>
            <b/>
            <sz val="11"/>
            <color indexed="81"/>
            <rFont val="Tahoma"/>
            <family val="2"/>
          </rPr>
          <t>OAP - MADS:</t>
        </r>
        <r>
          <rPr>
            <sz val="11"/>
            <color indexed="81"/>
            <rFont val="Tahoma"/>
            <family val="2"/>
          </rPr>
          <t xml:space="preserve">
Identifique cual es el producto que le permite alcanzar el objetivo específico.</t>
        </r>
      </text>
    </comment>
    <comment ref="L39" authorId="3" shapeId="0" xr:uid="{93CE4413-7654-4231-9E1B-329FA7943999}">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M39" authorId="3" shapeId="0" xr:uid="{EE68D45F-DE23-4259-B726-1A40BD97FFEC}">
      <text>
        <r>
          <rPr>
            <b/>
            <sz val="11"/>
            <color indexed="81"/>
            <rFont val="Tahoma"/>
            <family val="2"/>
          </rPr>
          <t>OAP - MADS:</t>
        </r>
        <r>
          <rPr>
            <sz val="11"/>
            <color indexed="81"/>
            <rFont val="Tahoma"/>
            <family val="2"/>
          </rPr>
          <t xml:space="preserve">
Unidad de medida en la que está expresado el indicador de producto</t>
        </r>
      </text>
    </comment>
    <comment ref="P39" authorId="0" shapeId="0" xr:uid="{3E0C6219-8529-4316-A6FC-3BC2658B10D4}">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W39" authorId="0" shapeId="0" xr:uid="{C770CC3A-178E-4B9C-9C83-FBB14933E8FA}">
      <text>
        <r>
          <rPr>
            <b/>
            <sz val="9"/>
            <color indexed="81"/>
            <rFont val="Tahoma"/>
            <family val="2"/>
          </rPr>
          <t xml:space="preserve">OAP - MADS: </t>
        </r>
        <r>
          <rPr>
            <sz val="11"/>
            <color indexed="81"/>
            <rFont val="Tahoma"/>
            <family val="2"/>
          </rPr>
          <t>Describir avance semestral conforme al indicador del producto</t>
        </r>
      </text>
    </comment>
    <comment ref="X39" authorId="0" shapeId="0" xr:uid="{67267DEB-5311-44DB-B6EE-09574DB14B23}">
      <text>
        <r>
          <rPr>
            <b/>
            <sz val="11"/>
            <color indexed="81"/>
            <rFont val="Tahoma"/>
            <family val="2"/>
          </rPr>
          <t xml:space="preserve">OAP - MADS: </t>
        </r>
        <r>
          <rPr>
            <sz val="11"/>
            <color indexed="81"/>
            <rFont val="Tahoma"/>
            <family val="2"/>
          </rPr>
          <t>Describir brevemente  el avance semestral referente al producto y los resultados.</t>
        </r>
      </text>
    </comment>
    <comment ref="Q40" authorId="0" shapeId="0" xr:uid="{A2B2966F-5B25-412B-B36F-A601D8CEA5D4}">
      <text>
        <r>
          <rPr>
            <sz val="11"/>
            <color indexed="81"/>
            <rFont val="Tahoma"/>
            <family val="2"/>
          </rPr>
          <t>OAP-MADS: Se identifica el valor por cada una de las actividades.</t>
        </r>
      </text>
    </comment>
    <comment ref="S40" authorId="0" shapeId="0" xr:uid="{6D5EDBE5-1CBB-4FC8-98EA-4A4357921B33}">
      <text>
        <r>
          <rPr>
            <sz val="11"/>
            <color indexed="81"/>
            <rFont val="Tahoma"/>
            <family val="2"/>
          </rPr>
          <t>OAP-MADS: Se identifica el valor por cada objetivo- sumatoria de los valores de cada una de las actividades que correspondan al objetivo.</t>
        </r>
      </text>
    </comment>
    <comment ref="T40" authorId="0" shapeId="0" xr:uid="{901B2DE1-EEAE-4A94-9128-44D7EFCD548D}">
      <text>
        <r>
          <rPr>
            <sz val="11"/>
            <color indexed="81"/>
            <rFont val="Tahoma"/>
            <family val="2"/>
          </rPr>
          <t>OAP-MADS: escribir el valor de acuerdo a los contratos ya suscritos para la ejecución del proyecto</t>
        </r>
        <r>
          <rPr>
            <b/>
            <sz val="9"/>
            <color indexed="81"/>
            <rFont val="Tahoma"/>
            <family val="2"/>
          </rPr>
          <t>.</t>
        </r>
      </text>
    </comment>
    <comment ref="U40" authorId="0" shapeId="0" xr:uid="{C209E883-D9D8-493D-A630-236012CAC3D8}">
      <text>
        <r>
          <rPr>
            <sz val="11"/>
            <color indexed="81"/>
            <rFont val="Tahoma"/>
            <family val="2"/>
          </rPr>
          <t>OPA-MADS: Escribir el valor realmente pagado por los anticipos, productos o servicios recibidos</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Jorge Enrique Jimenez Guacaneme</author>
    <author>Claudia Patricia Carvajal Diosa</author>
    <author>Juan Carlos Mojica Mejia</author>
    <author>cpcarvajal</author>
  </authors>
  <commentList>
    <comment ref="B6" authorId="0" shapeId="0" xr:uid="{8D5B7FA8-DFA2-46C2-9686-BDF17857A34B}">
      <text>
        <r>
          <rPr>
            <b/>
            <sz val="11"/>
            <color indexed="81"/>
            <rFont val="Tahoma"/>
            <family val="2"/>
          </rPr>
          <t>OAP-MADS: El nombre debe coincidir con el titulo del proyecto registrado.</t>
        </r>
      </text>
    </comment>
    <comment ref="B7" authorId="1" shapeId="0" xr:uid="{1E10E2F3-29D3-43DF-845F-3D465BF13EB4}">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ir, ir).
 Ver guía de los 7 pasos 2014.
</t>
        </r>
      </text>
    </comment>
    <comment ref="B8" authorId="0" shapeId="0" xr:uid="{1071D7F6-A2E3-4F64-992A-9E9777227B09}">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8" authorId="0" shapeId="0" xr:uid="{EF44F7A4-D444-4087-AC22-98C8546E8958}">
      <text>
        <r>
          <rPr>
            <b/>
            <sz val="11"/>
            <color indexed="81"/>
            <rFont val="Tahoma"/>
            <family val="2"/>
          </rPr>
          <t xml:space="preserve">OAP MADS: </t>
        </r>
        <r>
          <rPr>
            <sz val="11"/>
            <color indexed="81"/>
            <rFont val="Tahoma"/>
            <family val="2"/>
          </rPr>
          <t>Ver bases del PND</t>
        </r>
      </text>
    </comment>
    <comment ref="D8" authorId="2" shapeId="0" xr:uid="{D8A9A5A6-BAE7-47FE-B1F8-85F5AF76DD18}">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8" authorId="2" shapeId="0" xr:uid="{58806914-0E75-43CE-BEEB-4A44AB769E1E}">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8" authorId="3" shapeId="0" xr:uid="{B79114A2-5917-4E9D-AB8F-B4271879DDD4}">
      <text>
        <r>
          <rPr>
            <sz val="11"/>
            <color indexed="81"/>
            <rFont val="Tahoma"/>
            <family val="2"/>
          </rPr>
          <t>El indicador de la meta se constituye en la escala numérica para medir el cumplimiento de la meta propuesta.</t>
        </r>
      </text>
    </comment>
    <comment ref="G8" authorId="0" shapeId="0" xr:uid="{AA2A76D7-4F04-4F70-A3B9-2633FB9AC97B}">
      <text>
        <r>
          <rPr>
            <b/>
            <sz val="11"/>
            <color indexed="81"/>
            <rFont val="Tahoma"/>
            <family val="2"/>
          </rPr>
          <t>OAP MADS: Enuncie la Meta:</t>
        </r>
        <r>
          <rPr>
            <sz val="11"/>
            <color indexed="81"/>
            <rFont val="Tahoma"/>
            <family val="2"/>
          </rPr>
          <t xml:space="preserve"> Ver bases del PND</t>
        </r>
      </text>
    </comment>
    <comment ref="H8" authorId="0" shapeId="0" xr:uid="{EFCD1D1A-B512-4D01-A9BD-113623A6D5E1}">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I8" authorId="0" shapeId="0" xr:uid="{3E950D9F-CCB4-4807-839A-B36399E97B46}">
      <text>
        <r>
          <rPr>
            <b/>
            <sz val="11"/>
            <color indexed="81"/>
            <rFont val="Tahoma"/>
            <family val="2"/>
          </rPr>
          <t xml:space="preserve">OAP-MADS. </t>
        </r>
        <r>
          <rPr>
            <sz val="11"/>
            <color indexed="81"/>
            <rFont val="Tahoma"/>
            <family val="2"/>
          </rPr>
          <t>es la acción que contribuye a la transformación de insumos en productos</t>
        </r>
      </text>
    </comment>
    <comment ref="K8" authorId="3" shapeId="0" xr:uid="{483DABBD-3926-46CE-B790-66C2D7A8F0D1}">
      <text>
        <r>
          <rPr>
            <b/>
            <sz val="11"/>
            <color indexed="81"/>
            <rFont val="Tahoma"/>
            <family val="2"/>
          </rPr>
          <t>OAP - MADS:</t>
        </r>
        <r>
          <rPr>
            <sz val="11"/>
            <color indexed="81"/>
            <rFont val="Tahoma"/>
            <family val="2"/>
          </rPr>
          <t xml:space="preserve">
Identifique cual es el producto que le permite alcanzar el objetivo específico.</t>
        </r>
      </text>
    </comment>
    <comment ref="L8" authorId="3" shapeId="0" xr:uid="{97EAB3B1-F728-4C65-8AC7-842B8641ADAD}">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M8" authorId="3" shapeId="0" xr:uid="{E23AF07A-0627-4F9C-83A2-A70FB6B86F20}">
      <text>
        <r>
          <rPr>
            <b/>
            <sz val="11"/>
            <color indexed="81"/>
            <rFont val="Tahoma"/>
            <family val="2"/>
          </rPr>
          <t>OAP - MADS:</t>
        </r>
        <r>
          <rPr>
            <sz val="11"/>
            <color indexed="81"/>
            <rFont val="Tahoma"/>
            <family val="2"/>
          </rPr>
          <t xml:space="preserve">
Unidad de medida en la que está expresado el indicador de producto</t>
        </r>
      </text>
    </comment>
    <comment ref="P8" authorId="0" shapeId="0" xr:uid="{877133CD-C699-46F6-B73A-F7A1E8EF2C4E}">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V8" authorId="0" shapeId="0" xr:uid="{B0ED959D-7718-454D-91B1-945D3A2CA631}">
      <text>
        <r>
          <rPr>
            <b/>
            <sz val="9"/>
            <color indexed="81"/>
            <rFont val="Tahoma"/>
            <family val="2"/>
          </rPr>
          <t xml:space="preserve">OAP - MADS: </t>
        </r>
        <r>
          <rPr>
            <sz val="11"/>
            <color indexed="81"/>
            <rFont val="Tahoma"/>
            <family val="2"/>
          </rPr>
          <t>Describir avance semestral conforme al indicador del producto</t>
        </r>
      </text>
    </comment>
    <comment ref="W8" authorId="0" shapeId="0" xr:uid="{E5EC4601-CC95-49F6-B8AA-70147B61B820}">
      <text>
        <r>
          <rPr>
            <b/>
            <sz val="11"/>
            <color indexed="81"/>
            <rFont val="Tahoma"/>
            <family val="2"/>
          </rPr>
          <t xml:space="preserve">OAP - MADS: </t>
        </r>
        <r>
          <rPr>
            <sz val="11"/>
            <color indexed="81"/>
            <rFont val="Tahoma"/>
            <family val="2"/>
          </rPr>
          <t>Describir brevemente  el avance semestral referente al producto y los resultados.</t>
        </r>
      </text>
    </comment>
    <comment ref="Q9" authorId="0" shapeId="0" xr:uid="{6AF327B5-7BDB-4DED-AA88-D3ABB45E73F5}">
      <text>
        <r>
          <rPr>
            <sz val="11"/>
            <color indexed="81"/>
            <rFont val="Tahoma"/>
            <family val="2"/>
          </rPr>
          <t>OAP-MADS: Se identifica el valor por cada una de las actividades.</t>
        </r>
      </text>
    </comment>
    <comment ref="R9" authorId="0" shapeId="0" xr:uid="{52DAE3C2-632C-4AE6-B905-AF5A45B1DC80}">
      <text>
        <r>
          <rPr>
            <sz val="11"/>
            <color indexed="81"/>
            <rFont val="Tahoma"/>
            <family val="2"/>
          </rPr>
          <t>OAP-MADS: Se identifica el valor por cada una de las actividades.</t>
        </r>
      </text>
    </comment>
    <comment ref="S9" authorId="0" shapeId="0" xr:uid="{B5F0899B-BE0F-477C-8D29-F5E8E4874DDF}">
      <text>
        <r>
          <rPr>
            <sz val="11"/>
            <color indexed="81"/>
            <rFont val="Tahoma"/>
            <family val="2"/>
          </rPr>
          <t>OAP-MADS: Se identifica el valor por cada objetivo- sumatoria de los valores de cada una de las actividades que correspondan al objetivo.</t>
        </r>
      </text>
    </comment>
    <comment ref="T9" authorId="0" shapeId="0" xr:uid="{82098060-B6EB-4928-B3CD-5B8FEA3E90DC}">
      <text>
        <r>
          <rPr>
            <sz val="11"/>
            <color indexed="81"/>
            <rFont val="Tahoma"/>
            <family val="2"/>
          </rPr>
          <t>OAP-MADS: escribir el valor de acuerdo a los contratos ya suscritos para la ejecución del proyecto</t>
        </r>
        <r>
          <rPr>
            <b/>
            <sz val="9"/>
            <color indexed="81"/>
            <rFont val="Tahoma"/>
            <family val="2"/>
          </rPr>
          <t>.</t>
        </r>
      </text>
    </comment>
    <comment ref="U9" authorId="0" shapeId="0" xr:uid="{6528606C-0EBD-4B5D-90C6-4C867EFC5B5E}">
      <text>
        <r>
          <rPr>
            <sz val="11"/>
            <color indexed="81"/>
            <rFont val="Tahoma"/>
            <family val="2"/>
          </rPr>
          <t>OPA-MADS: Escribir el valor realmente pagado por los anticipos, productos o servicios recibidos</t>
        </r>
        <r>
          <rPr>
            <sz val="9"/>
            <color indexed="81"/>
            <rFont val="Tahoma"/>
            <family val="2"/>
          </rPr>
          <t xml:space="preserve">
</t>
        </r>
      </text>
    </comment>
    <comment ref="B14" authorId="0" shapeId="0" xr:uid="{F1C50602-1ADB-4169-ABBE-903FBBBED1D1}">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14" authorId="0" shapeId="0" xr:uid="{C5B5CF19-DC07-4959-8E79-0F80FE6AFD1E}">
      <text>
        <r>
          <rPr>
            <b/>
            <sz val="11"/>
            <color indexed="81"/>
            <rFont val="Tahoma"/>
            <family val="2"/>
          </rPr>
          <t xml:space="preserve">OAP MADS: </t>
        </r>
        <r>
          <rPr>
            <sz val="11"/>
            <color indexed="81"/>
            <rFont val="Tahoma"/>
            <family val="2"/>
          </rPr>
          <t>Ver bases del PND</t>
        </r>
      </text>
    </comment>
    <comment ref="D14" authorId="2" shapeId="0" xr:uid="{B99B6326-17B3-4FBF-938B-E03F2E49F3AE}">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14" authorId="2" shapeId="0" xr:uid="{60D83DD9-48EF-4EDC-A2FE-D8953373DF6C}">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14" authorId="3" shapeId="0" xr:uid="{0865FAD0-89F9-4757-AFC3-A467281AD7EE}">
      <text>
        <r>
          <rPr>
            <sz val="11"/>
            <color indexed="81"/>
            <rFont val="Tahoma"/>
            <family val="2"/>
          </rPr>
          <t>El indicador de la meta se constituye en la escala numérica para medir el cumplimiento de la meta propuesta.</t>
        </r>
      </text>
    </comment>
    <comment ref="G14" authorId="0" shapeId="0" xr:uid="{867EAD14-DD4E-4673-9001-3D14DC61EAA3}">
      <text>
        <r>
          <rPr>
            <b/>
            <sz val="11"/>
            <color indexed="81"/>
            <rFont val="Tahoma"/>
            <family val="2"/>
          </rPr>
          <t>OAP MADS: Enuncie la Meta:</t>
        </r>
        <r>
          <rPr>
            <sz val="11"/>
            <color indexed="81"/>
            <rFont val="Tahoma"/>
            <family val="2"/>
          </rPr>
          <t xml:space="preserve"> Ver bases del PND</t>
        </r>
      </text>
    </comment>
    <comment ref="H14" authorId="0" shapeId="0" xr:uid="{536A5E2D-5196-46B6-ADB6-1BA3E7ADF1A1}">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I14" authorId="0" shapeId="0" xr:uid="{D9AA29B3-EA4E-47D7-AD66-199B7BF5E284}">
      <text>
        <r>
          <rPr>
            <b/>
            <sz val="11"/>
            <color indexed="81"/>
            <rFont val="Tahoma"/>
            <family val="2"/>
          </rPr>
          <t xml:space="preserve">OAP-MADS. </t>
        </r>
        <r>
          <rPr>
            <sz val="11"/>
            <color indexed="81"/>
            <rFont val="Tahoma"/>
            <family val="2"/>
          </rPr>
          <t>es la acción que contribuye a la transformación de insumos en productos</t>
        </r>
      </text>
    </comment>
    <comment ref="K14" authorId="3" shapeId="0" xr:uid="{7275E449-AA91-4062-9D3E-E4A8233F1D04}">
      <text>
        <r>
          <rPr>
            <b/>
            <sz val="11"/>
            <color indexed="81"/>
            <rFont val="Tahoma"/>
            <family val="2"/>
          </rPr>
          <t>OAP - MADS:</t>
        </r>
        <r>
          <rPr>
            <sz val="11"/>
            <color indexed="81"/>
            <rFont val="Tahoma"/>
            <family val="2"/>
          </rPr>
          <t xml:space="preserve">
Identifique cual es el producto que le permite alcanzar el objetivo específico.</t>
        </r>
      </text>
    </comment>
    <comment ref="L14" authorId="3" shapeId="0" xr:uid="{2AFAF1E0-8288-4F82-8C5B-264DED00F3C7}">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M14" authorId="3" shapeId="0" xr:uid="{7A67B331-BA3F-436C-BE5D-8315502D1BB5}">
      <text>
        <r>
          <rPr>
            <b/>
            <sz val="11"/>
            <color indexed="81"/>
            <rFont val="Tahoma"/>
            <family val="2"/>
          </rPr>
          <t>OAP - MADS:</t>
        </r>
        <r>
          <rPr>
            <sz val="11"/>
            <color indexed="81"/>
            <rFont val="Tahoma"/>
            <family val="2"/>
          </rPr>
          <t xml:space="preserve">
Unidad de medida en la que está expresado el indicador de producto</t>
        </r>
      </text>
    </comment>
    <comment ref="P14" authorId="0" shapeId="0" xr:uid="{1A754E33-68CB-415E-96DF-73BA004F9529}">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V14" authorId="0" shapeId="0" xr:uid="{06ADCBEB-57BC-4B64-A4F2-1B72A3686F34}">
      <text>
        <r>
          <rPr>
            <b/>
            <sz val="9"/>
            <color indexed="81"/>
            <rFont val="Tahoma"/>
            <family val="2"/>
          </rPr>
          <t xml:space="preserve">OAP - MADS: </t>
        </r>
        <r>
          <rPr>
            <sz val="11"/>
            <color indexed="81"/>
            <rFont val="Tahoma"/>
            <family val="2"/>
          </rPr>
          <t>Describir avance semestral conforme al indicador del producto</t>
        </r>
      </text>
    </comment>
    <comment ref="W14" authorId="0" shapeId="0" xr:uid="{EEE6E425-C06F-471F-83BA-9A72FA9A4942}">
      <text>
        <r>
          <rPr>
            <b/>
            <sz val="11"/>
            <color indexed="81"/>
            <rFont val="Tahoma"/>
            <family val="2"/>
          </rPr>
          <t xml:space="preserve">OAP - MADS: </t>
        </r>
        <r>
          <rPr>
            <sz val="11"/>
            <color indexed="81"/>
            <rFont val="Tahoma"/>
            <family val="2"/>
          </rPr>
          <t>Describir brevemente  el avance semestral referente al producto y los resultados.</t>
        </r>
      </text>
    </comment>
    <comment ref="Q15" authorId="0" shapeId="0" xr:uid="{1EA81A1B-1DD0-4EC2-8B9B-688633D18B61}">
      <text>
        <r>
          <rPr>
            <sz val="11"/>
            <color indexed="81"/>
            <rFont val="Tahoma"/>
            <family val="2"/>
          </rPr>
          <t>OAP-MADS: Se identifica el valor por cada una de las actividades.</t>
        </r>
      </text>
    </comment>
    <comment ref="S15" authorId="0" shapeId="0" xr:uid="{6CE74AA9-0C8A-4294-A655-5567CB6979CF}">
      <text>
        <r>
          <rPr>
            <sz val="11"/>
            <color indexed="81"/>
            <rFont val="Tahoma"/>
            <family val="2"/>
          </rPr>
          <t>OAP-MADS: Se identifica el valor por cada objetivo- sumatoria de los valores de cada una de las actividades que correspondan al objetivo.</t>
        </r>
      </text>
    </comment>
    <comment ref="T15" authorId="0" shapeId="0" xr:uid="{DF552708-FA94-4BCC-B6E9-4835DD5DE210}">
      <text>
        <r>
          <rPr>
            <sz val="11"/>
            <color indexed="81"/>
            <rFont val="Tahoma"/>
            <family val="2"/>
          </rPr>
          <t>OAP-MADS: escribir el valor de acuerdo a los contratos ya suscritos para la ejecución del proyecto</t>
        </r>
        <r>
          <rPr>
            <b/>
            <sz val="9"/>
            <color indexed="81"/>
            <rFont val="Tahoma"/>
            <family val="2"/>
          </rPr>
          <t>.</t>
        </r>
      </text>
    </comment>
    <comment ref="U15" authorId="0" shapeId="0" xr:uid="{2A18A8D9-8AA0-4C8A-9F1F-ED95C0A3ABE3}">
      <text>
        <r>
          <rPr>
            <sz val="11"/>
            <color indexed="81"/>
            <rFont val="Tahoma"/>
            <family val="2"/>
          </rPr>
          <t>OPA-MADS: Escribir el valor realmente pagado por los anticipos, productos o servicios recibidos</t>
        </r>
        <r>
          <rPr>
            <sz val="9"/>
            <color indexed="81"/>
            <rFont val="Tahoma"/>
            <family val="2"/>
          </rPr>
          <t xml:space="preserve">
</t>
        </r>
      </text>
    </comment>
    <comment ref="B20" authorId="0" shapeId="0" xr:uid="{61A9D305-3C16-464E-A551-F6C75D60BAF2}">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20" authorId="0" shapeId="0" xr:uid="{9DAEFE42-F73F-435A-8F4C-F44E670EAD31}">
      <text>
        <r>
          <rPr>
            <b/>
            <sz val="11"/>
            <color indexed="81"/>
            <rFont val="Tahoma"/>
            <family val="2"/>
          </rPr>
          <t xml:space="preserve">OAP MADS: </t>
        </r>
        <r>
          <rPr>
            <sz val="11"/>
            <color indexed="81"/>
            <rFont val="Tahoma"/>
            <family val="2"/>
          </rPr>
          <t>Ver bases del PND</t>
        </r>
      </text>
    </comment>
    <comment ref="D20" authorId="2" shapeId="0" xr:uid="{8EF82500-7526-4339-BB6A-0AFD06C5CEAF}">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20" authorId="2" shapeId="0" xr:uid="{6D0D0850-A01A-408C-B5AB-2B0ABFCE5ABF}">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20" authorId="3" shapeId="0" xr:uid="{1052CB4E-2C41-450B-A4D3-C7AFDDD111CD}">
      <text>
        <r>
          <rPr>
            <sz val="11"/>
            <color indexed="81"/>
            <rFont val="Tahoma"/>
            <family val="2"/>
          </rPr>
          <t>El indicador de la meta se constituye en la escala numérica para medir el cumplimiento de la meta propuesta.</t>
        </r>
      </text>
    </comment>
    <comment ref="G20" authorId="0" shapeId="0" xr:uid="{F07191E5-4DF4-4944-B93E-C4F26998931C}">
      <text>
        <r>
          <rPr>
            <b/>
            <sz val="11"/>
            <color indexed="81"/>
            <rFont val="Tahoma"/>
            <family val="2"/>
          </rPr>
          <t>OAP MADS: Enuncie la Meta:</t>
        </r>
        <r>
          <rPr>
            <sz val="11"/>
            <color indexed="81"/>
            <rFont val="Tahoma"/>
            <family val="2"/>
          </rPr>
          <t xml:space="preserve"> Ver bases del PND</t>
        </r>
      </text>
    </comment>
    <comment ref="H20" authorId="0" shapeId="0" xr:uid="{DA04A30B-B971-47C6-A2B3-2F5B23D471B3}">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I20" authorId="0" shapeId="0" xr:uid="{9836233B-0824-4068-A4F9-351E78C79226}">
      <text>
        <r>
          <rPr>
            <b/>
            <sz val="11"/>
            <color indexed="81"/>
            <rFont val="Tahoma"/>
            <family val="2"/>
          </rPr>
          <t xml:space="preserve">OAP-MADS. </t>
        </r>
        <r>
          <rPr>
            <sz val="11"/>
            <color indexed="81"/>
            <rFont val="Tahoma"/>
            <family val="2"/>
          </rPr>
          <t>es la acción que contribuye a la transformación de insumos en productos</t>
        </r>
      </text>
    </comment>
    <comment ref="K20" authorId="3" shapeId="0" xr:uid="{1BE2AC82-6466-4A52-8111-2ED502EDD144}">
      <text>
        <r>
          <rPr>
            <b/>
            <sz val="11"/>
            <color indexed="81"/>
            <rFont val="Tahoma"/>
            <family val="2"/>
          </rPr>
          <t>OAP - MADS:</t>
        </r>
        <r>
          <rPr>
            <sz val="11"/>
            <color indexed="81"/>
            <rFont val="Tahoma"/>
            <family val="2"/>
          </rPr>
          <t xml:space="preserve">
Identifique cual es el producto que le permite alcanzar el objetivo específico.</t>
        </r>
      </text>
    </comment>
    <comment ref="L20" authorId="3" shapeId="0" xr:uid="{5B6D324D-CC86-4527-B256-1CF7EED18C8C}">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M20" authorId="3" shapeId="0" xr:uid="{D33C1A6F-A8C3-409E-93FE-786F34BA8D4E}">
      <text>
        <r>
          <rPr>
            <b/>
            <sz val="11"/>
            <color indexed="81"/>
            <rFont val="Tahoma"/>
            <family val="2"/>
          </rPr>
          <t>OAP - MADS:</t>
        </r>
        <r>
          <rPr>
            <sz val="11"/>
            <color indexed="81"/>
            <rFont val="Tahoma"/>
            <family val="2"/>
          </rPr>
          <t xml:space="preserve">
Unidad de medida en la que está expresado el indicador de producto</t>
        </r>
      </text>
    </comment>
    <comment ref="P20" authorId="0" shapeId="0" xr:uid="{FD80AE53-96F5-4545-A7EC-A7B73C0297FE}">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V20" authorId="0" shapeId="0" xr:uid="{13245625-B679-466B-9CB7-BE4CCBFA8327}">
      <text>
        <r>
          <rPr>
            <b/>
            <sz val="9"/>
            <color indexed="81"/>
            <rFont val="Tahoma"/>
            <family val="2"/>
          </rPr>
          <t xml:space="preserve">OAP - MADS: </t>
        </r>
        <r>
          <rPr>
            <sz val="11"/>
            <color indexed="81"/>
            <rFont val="Tahoma"/>
            <family val="2"/>
          </rPr>
          <t>Describir avance semestral conforme al indicador del producto</t>
        </r>
      </text>
    </comment>
    <comment ref="W20" authorId="0" shapeId="0" xr:uid="{2A4CFF63-55CE-4A70-86E1-5A756A17A6A2}">
      <text>
        <r>
          <rPr>
            <b/>
            <sz val="11"/>
            <color indexed="81"/>
            <rFont val="Tahoma"/>
            <family val="2"/>
          </rPr>
          <t xml:space="preserve">OAP - MADS: </t>
        </r>
        <r>
          <rPr>
            <sz val="11"/>
            <color indexed="81"/>
            <rFont val="Tahoma"/>
            <family val="2"/>
          </rPr>
          <t>Describir brevemente  el avance semestral referente al producto y los resultados.</t>
        </r>
      </text>
    </comment>
    <comment ref="Q21" authorId="0" shapeId="0" xr:uid="{F567A9F3-6C98-4222-99F4-B882E68977EA}">
      <text>
        <r>
          <rPr>
            <sz val="11"/>
            <color indexed="81"/>
            <rFont val="Tahoma"/>
            <family val="2"/>
          </rPr>
          <t>OAP-MADS: Se identifica el valor por cada una de las actividades.</t>
        </r>
      </text>
    </comment>
    <comment ref="S21" authorId="0" shapeId="0" xr:uid="{7E88E99E-DB0A-4D5A-844F-CE128FCD3D4B}">
      <text>
        <r>
          <rPr>
            <sz val="11"/>
            <color indexed="81"/>
            <rFont val="Tahoma"/>
            <family val="2"/>
          </rPr>
          <t>OAP-MADS: Se identifica el valor por cada objetivo- sumatoria de los valores de cada una de las actividades que correspondan al objetivo.</t>
        </r>
      </text>
    </comment>
    <comment ref="T21" authorId="0" shapeId="0" xr:uid="{65E35844-0046-4BC5-946D-32C6AAA56A1C}">
      <text>
        <r>
          <rPr>
            <sz val="11"/>
            <color indexed="81"/>
            <rFont val="Tahoma"/>
            <family val="2"/>
          </rPr>
          <t>OAP-MADS: escribir el valor de acuerdo a los contratos ya suscritos para la ejecución del proyecto</t>
        </r>
        <r>
          <rPr>
            <b/>
            <sz val="9"/>
            <color indexed="81"/>
            <rFont val="Tahoma"/>
            <family val="2"/>
          </rPr>
          <t>.</t>
        </r>
      </text>
    </comment>
    <comment ref="U21" authorId="0" shapeId="0" xr:uid="{F5A01909-F3C1-490F-B124-E940EB255B8D}">
      <text>
        <r>
          <rPr>
            <sz val="11"/>
            <color indexed="81"/>
            <rFont val="Tahoma"/>
            <family val="2"/>
          </rPr>
          <t>OPA-MADS: Escribir el valor realmente pagado por los anticipos, productos o servicios recibidos</t>
        </r>
        <r>
          <rPr>
            <sz val="9"/>
            <color indexed="81"/>
            <rFont val="Tahoma"/>
            <family val="2"/>
          </rPr>
          <t xml:space="preserve">
</t>
        </r>
      </text>
    </comment>
    <comment ref="B39" authorId="0" shapeId="0" xr:uid="{505A416C-7396-4914-99E0-F540F8BC0BDD}">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39" authorId="0" shapeId="0" xr:uid="{8ECFB67D-FDAB-415F-AB4B-7452F4314CA7}">
      <text>
        <r>
          <rPr>
            <b/>
            <sz val="11"/>
            <color indexed="81"/>
            <rFont val="Tahoma"/>
            <family val="2"/>
          </rPr>
          <t xml:space="preserve">OAP MADS: </t>
        </r>
        <r>
          <rPr>
            <sz val="11"/>
            <color indexed="81"/>
            <rFont val="Tahoma"/>
            <family val="2"/>
          </rPr>
          <t>Ver bases del PND</t>
        </r>
      </text>
    </comment>
    <comment ref="D39" authorId="2" shapeId="0" xr:uid="{34EBCE0B-D523-4C18-B41A-7FCACDEDE935}">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39" authorId="2" shapeId="0" xr:uid="{436B781A-D07F-4203-B002-FB2C57B342AC}">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39" authorId="3" shapeId="0" xr:uid="{1A09017A-C66F-403E-BCFD-5D036E4CF992}">
      <text>
        <r>
          <rPr>
            <sz val="11"/>
            <color indexed="81"/>
            <rFont val="Tahoma"/>
            <family val="2"/>
          </rPr>
          <t>El indicador de la meta se constituye en la escala numérica para medir el cumplimiento de la meta propuesta.</t>
        </r>
      </text>
    </comment>
    <comment ref="G39" authorId="0" shapeId="0" xr:uid="{C23A7B07-DE18-4BC4-B2C1-7EF66F08CD16}">
      <text>
        <r>
          <rPr>
            <b/>
            <sz val="11"/>
            <color indexed="81"/>
            <rFont val="Tahoma"/>
            <family val="2"/>
          </rPr>
          <t>OAP MADS: Enuncie la Meta:</t>
        </r>
        <r>
          <rPr>
            <sz val="11"/>
            <color indexed="81"/>
            <rFont val="Tahoma"/>
            <family val="2"/>
          </rPr>
          <t xml:space="preserve"> Ver bases del PND</t>
        </r>
      </text>
    </comment>
    <comment ref="H39" authorId="0" shapeId="0" xr:uid="{0F7F5DCB-F4BA-4E84-9094-4DA737D0AB0D}">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I39" authorId="0" shapeId="0" xr:uid="{9D6EC17A-54DE-4EDF-9431-482D19D981CB}">
      <text>
        <r>
          <rPr>
            <b/>
            <sz val="11"/>
            <color indexed="81"/>
            <rFont val="Tahoma"/>
            <family val="2"/>
          </rPr>
          <t xml:space="preserve">OAP-MADS. </t>
        </r>
        <r>
          <rPr>
            <sz val="11"/>
            <color indexed="81"/>
            <rFont val="Tahoma"/>
            <family val="2"/>
          </rPr>
          <t>es la acción que contribuye a la transformación de insumos en productos</t>
        </r>
      </text>
    </comment>
    <comment ref="K39" authorId="3" shapeId="0" xr:uid="{5D806BC2-87B8-4469-8BFC-91F41D1E5885}">
      <text>
        <r>
          <rPr>
            <b/>
            <sz val="11"/>
            <color indexed="81"/>
            <rFont val="Tahoma"/>
            <family val="2"/>
          </rPr>
          <t>OAP - MADS:</t>
        </r>
        <r>
          <rPr>
            <sz val="11"/>
            <color indexed="81"/>
            <rFont val="Tahoma"/>
            <family val="2"/>
          </rPr>
          <t xml:space="preserve">
Identifique cual es el producto que le permite alcanzar el objetivo específico.</t>
        </r>
      </text>
    </comment>
    <comment ref="L39" authorId="3" shapeId="0" xr:uid="{000A1F0B-97E3-4E0D-B550-D981FF3D90E7}">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M39" authorId="3" shapeId="0" xr:uid="{5A74C57A-06BE-4127-B50A-902C4F46C073}">
      <text>
        <r>
          <rPr>
            <b/>
            <sz val="11"/>
            <color indexed="81"/>
            <rFont val="Tahoma"/>
            <family val="2"/>
          </rPr>
          <t>OAP - MADS:</t>
        </r>
        <r>
          <rPr>
            <sz val="11"/>
            <color indexed="81"/>
            <rFont val="Tahoma"/>
            <family val="2"/>
          </rPr>
          <t xml:space="preserve">
Unidad de medida en la que está expresado el indicador de producto</t>
        </r>
      </text>
    </comment>
    <comment ref="P39" authorId="0" shapeId="0" xr:uid="{8F56E400-B30E-4527-AC7B-531F72219A0A}">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V39" authorId="0" shapeId="0" xr:uid="{AF3F8612-BEDB-4C52-92C5-940D9C7C389B}">
      <text>
        <r>
          <rPr>
            <b/>
            <sz val="9"/>
            <color indexed="81"/>
            <rFont val="Tahoma"/>
            <family val="2"/>
          </rPr>
          <t xml:space="preserve">OAP - MADS: </t>
        </r>
        <r>
          <rPr>
            <sz val="11"/>
            <color indexed="81"/>
            <rFont val="Tahoma"/>
            <family val="2"/>
          </rPr>
          <t>Describir avance semestral conforme al indicador del producto</t>
        </r>
      </text>
    </comment>
    <comment ref="W39" authorId="0" shapeId="0" xr:uid="{28BDDDED-670A-4351-AD8B-05C757514967}">
      <text>
        <r>
          <rPr>
            <b/>
            <sz val="11"/>
            <color indexed="81"/>
            <rFont val="Tahoma"/>
            <family val="2"/>
          </rPr>
          <t xml:space="preserve">OAP - MADS: </t>
        </r>
        <r>
          <rPr>
            <sz val="11"/>
            <color indexed="81"/>
            <rFont val="Tahoma"/>
            <family val="2"/>
          </rPr>
          <t>Describir brevemente  el avance semestral referente al producto y los resultados.</t>
        </r>
      </text>
    </comment>
    <comment ref="Q40" authorId="0" shapeId="0" xr:uid="{3CACD6C2-6E33-4C8E-8205-43D5E33EB931}">
      <text>
        <r>
          <rPr>
            <sz val="11"/>
            <color indexed="81"/>
            <rFont val="Tahoma"/>
            <family val="2"/>
          </rPr>
          <t>OAP-MADS: Se identifica el valor por cada una de las actividades.</t>
        </r>
      </text>
    </comment>
    <comment ref="S40" authorId="0" shapeId="0" xr:uid="{BE9CB6DB-F14F-442D-9078-FFADF7DF9B13}">
      <text>
        <r>
          <rPr>
            <sz val="11"/>
            <color indexed="81"/>
            <rFont val="Tahoma"/>
            <family val="2"/>
          </rPr>
          <t>OAP-MADS: Se identifica el valor por cada objetivo- sumatoria de los valores de cada una de las actividades que correspondan al objetivo.</t>
        </r>
      </text>
    </comment>
    <comment ref="T40" authorId="0" shapeId="0" xr:uid="{CCFE291E-A981-4E08-B1C5-A7334AD760DA}">
      <text>
        <r>
          <rPr>
            <sz val="11"/>
            <color indexed="81"/>
            <rFont val="Tahoma"/>
            <family val="2"/>
          </rPr>
          <t>OAP-MADS: escribir el valor de acuerdo a los contratos ya suscritos para la ejecución del proyecto</t>
        </r>
        <r>
          <rPr>
            <b/>
            <sz val="9"/>
            <color indexed="81"/>
            <rFont val="Tahoma"/>
            <family val="2"/>
          </rPr>
          <t>.</t>
        </r>
      </text>
    </comment>
    <comment ref="U40" authorId="0" shapeId="0" xr:uid="{4B241D4E-BE31-449F-8323-BBC5CF764A46}">
      <text>
        <r>
          <rPr>
            <sz val="11"/>
            <color indexed="81"/>
            <rFont val="Tahoma"/>
            <family val="2"/>
          </rPr>
          <t>OPA-MADS: Escribir el valor realmente pagado por los anticipos, productos o servicios recibidos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Jorge Enrique Jimenez Guacaneme</author>
    <author>Claudia Patricia Carvajal Diosa</author>
    <author>Juan Carlos Mojica Mejia</author>
    <author>cpcarvajal</author>
  </authors>
  <commentList>
    <comment ref="B6" authorId="0" shapeId="0" xr:uid="{98CDB23B-DA04-481C-94B3-C0FCB1D1BD81}">
      <text>
        <r>
          <rPr>
            <b/>
            <sz val="11"/>
            <color indexed="81"/>
            <rFont val="Tahoma"/>
            <family val="2"/>
          </rPr>
          <t>OAP-MADS: El nombre debe coincidir con el titulo del proyecto registrado.</t>
        </r>
      </text>
    </comment>
    <comment ref="B7" authorId="1" shapeId="0" xr:uid="{807C8DC7-9593-4368-92F5-5AFE8158E5BC}">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ir, ir).
 Ver guía de los 7 pasos 2014.
</t>
        </r>
      </text>
    </comment>
    <comment ref="B8" authorId="0" shapeId="0" xr:uid="{DCF5691A-154F-493E-8DA8-6C1F1D0DD17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8" authorId="0" shapeId="0" xr:uid="{3320C021-97B5-4710-82C8-C7F540EB6801}">
      <text>
        <r>
          <rPr>
            <b/>
            <sz val="11"/>
            <color indexed="81"/>
            <rFont val="Tahoma"/>
            <family val="2"/>
          </rPr>
          <t xml:space="preserve">OAP MADS: </t>
        </r>
        <r>
          <rPr>
            <sz val="11"/>
            <color indexed="81"/>
            <rFont val="Tahoma"/>
            <family val="2"/>
          </rPr>
          <t>Ver bases del PND</t>
        </r>
      </text>
    </comment>
    <comment ref="D8" authorId="2" shapeId="0" xr:uid="{DE0544C3-6A05-4C9D-B9AC-9B84AA9BA9B2}">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8" authorId="2" shapeId="0" xr:uid="{9E372EA6-DFE0-4BD6-B660-B49332C32782}">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8" authorId="3" shapeId="0" xr:uid="{10F76DCA-8E43-4B7F-A40F-F24E545D8547}">
      <text>
        <r>
          <rPr>
            <sz val="11"/>
            <color indexed="81"/>
            <rFont val="Tahoma"/>
            <family val="2"/>
          </rPr>
          <t>El indicador de la meta se constituye en la escala numérica para medir el cumplimiento de la meta propuesta.</t>
        </r>
      </text>
    </comment>
    <comment ref="G8" authorId="0" shapeId="0" xr:uid="{69F4EE56-4B53-4E55-98A7-5137F65A4BE2}">
      <text>
        <r>
          <rPr>
            <b/>
            <sz val="11"/>
            <color indexed="81"/>
            <rFont val="Tahoma"/>
            <family val="2"/>
          </rPr>
          <t>OAP MADS: Enuncie la Meta:</t>
        </r>
        <r>
          <rPr>
            <sz val="11"/>
            <color indexed="81"/>
            <rFont val="Tahoma"/>
            <family val="2"/>
          </rPr>
          <t xml:space="preserve"> Ver bases del PND</t>
        </r>
      </text>
    </comment>
    <comment ref="H8" authorId="0" shapeId="0" xr:uid="{5FA194B4-999D-4BE7-9233-86E943536C0F}">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I8" authorId="0" shapeId="0" xr:uid="{9F57920D-DC09-4F82-B3AC-3928CAA66248}">
      <text>
        <r>
          <rPr>
            <b/>
            <sz val="11"/>
            <color indexed="81"/>
            <rFont val="Tahoma"/>
            <family val="2"/>
          </rPr>
          <t xml:space="preserve">OAP-MADS. </t>
        </r>
        <r>
          <rPr>
            <sz val="11"/>
            <color indexed="81"/>
            <rFont val="Tahoma"/>
            <family val="2"/>
          </rPr>
          <t>es la acción que contribuye a la transformación de insumos en productos</t>
        </r>
      </text>
    </comment>
    <comment ref="K8" authorId="3" shapeId="0" xr:uid="{910D7803-F3E5-442B-B146-D74E975E74CD}">
      <text>
        <r>
          <rPr>
            <b/>
            <sz val="11"/>
            <color indexed="81"/>
            <rFont val="Tahoma"/>
            <family val="2"/>
          </rPr>
          <t>OAP - MADS:</t>
        </r>
        <r>
          <rPr>
            <sz val="11"/>
            <color indexed="81"/>
            <rFont val="Tahoma"/>
            <family val="2"/>
          </rPr>
          <t xml:space="preserve">
Identifique cual es el producto que le permite alcanzar el objetivo específico.</t>
        </r>
      </text>
    </comment>
    <comment ref="L8" authorId="3" shapeId="0" xr:uid="{54025500-F43C-4C56-9F8A-B2BE90E1031F}">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M8" authorId="3" shapeId="0" xr:uid="{427765FC-85D8-40B7-A45E-58EC0A7B8E9E}">
      <text>
        <r>
          <rPr>
            <b/>
            <sz val="11"/>
            <color indexed="81"/>
            <rFont val="Tahoma"/>
            <family val="2"/>
          </rPr>
          <t>OAP - MADS:</t>
        </r>
        <r>
          <rPr>
            <sz val="11"/>
            <color indexed="81"/>
            <rFont val="Tahoma"/>
            <family val="2"/>
          </rPr>
          <t xml:space="preserve">
Unidad de medida en la que está expresado el indicador de producto</t>
        </r>
      </text>
    </comment>
    <comment ref="P8" authorId="0" shapeId="0" xr:uid="{CC5AD085-618E-4804-97FC-911FDD2E54BA}">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V8" authorId="0" shapeId="0" xr:uid="{5175BD4B-A741-4AEE-8953-3ABB3735F67C}">
      <text>
        <r>
          <rPr>
            <b/>
            <sz val="9"/>
            <color indexed="81"/>
            <rFont val="Tahoma"/>
            <family val="2"/>
          </rPr>
          <t xml:space="preserve">OAP - MADS: </t>
        </r>
        <r>
          <rPr>
            <sz val="11"/>
            <color indexed="81"/>
            <rFont val="Tahoma"/>
            <family val="2"/>
          </rPr>
          <t>Describir avance semestral conforme al indicador del producto</t>
        </r>
      </text>
    </comment>
    <comment ref="W8" authorId="0" shapeId="0" xr:uid="{6470AED7-A855-4E1E-BDB0-272FA43A1DCC}">
      <text>
        <r>
          <rPr>
            <b/>
            <sz val="11"/>
            <color indexed="81"/>
            <rFont val="Tahoma"/>
            <family val="2"/>
          </rPr>
          <t xml:space="preserve">OAP - MADS: </t>
        </r>
        <r>
          <rPr>
            <sz val="11"/>
            <color indexed="81"/>
            <rFont val="Tahoma"/>
            <family val="2"/>
          </rPr>
          <t>Describir brevemente  el avance semestral referente al producto y los resultados.</t>
        </r>
      </text>
    </comment>
    <comment ref="Q9" authorId="0" shapeId="0" xr:uid="{01B5634E-F402-468D-8CB3-3B4AF14967AF}">
      <text>
        <r>
          <rPr>
            <sz val="11"/>
            <color indexed="81"/>
            <rFont val="Tahoma"/>
            <family val="2"/>
          </rPr>
          <t>OAP-MADS: Se identifica el valor por cada una de las actividades.</t>
        </r>
      </text>
    </comment>
    <comment ref="R9" authorId="0" shapeId="0" xr:uid="{782414FB-DCF8-46A4-8A90-B0480AED2B88}">
      <text>
        <r>
          <rPr>
            <sz val="11"/>
            <color indexed="81"/>
            <rFont val="Tahoma"/>
            <family val="2"/>
          </rPr>
          <t>OAP-MADS: Se identifica el valor por cada una de las actividades.</t>
        </r>
      </text>
    </comment>
    <comment ref="S9" authorId="0" shapeId="0" xr:uid="{228F1807-D6B7-4395-935A-0C65E16EAC92}">
      <text>
        <r>
          <rPr>
            <sz val="11"/>
            <color indexed="81"/>
            <rFont val="Tahoma"/>
            <family val="2"/>
          </rPr>
          <t>OAP-MADS: Se identifica el valor por cada objetivo- sumatoria de los valores de cada una de las actividades que correspondan al objetivo.</t>
        </r>
      </text>
    </comment>
    <comment ref="T9" authorId="0" shapeId="0" xr:uid="{47E342A7-50BD-4FA4-A4D9-67A5BBBC5B0A}">
      <text>
        <r>
          <rPr>
            <sz val="11"/>
            <color indexed="81"/>
            <rFont val="Tahoma"/>
            <family val="2"/>
          </rPr>
          <t>OAP-MADS: escribir el valor de acuerdo a los contratos ya suscritos para la ejecución del proyecto</t>
        </r>
        <r>
          <rPr>
            <b/>
            <sz val="9"/>
            <color indexed="81"/>
            <rFont val="Tahoma"/>
            <family val="2"/>
          </rPr>
          <t>.</t>
        </r>
      </text>
    </comment>
    <comment ref="U9" authorId="0" shapeId="0" xr:uid="{8B8A8F9F-3A27-4A64-9C7A-B633FA4F6601}">
      <text>
        <r>
          <rPr>
            <sz val="11"/>
            <color indexed="81"/>
            <rFont val="Tahoma"/>
            <family val="2"/>
          </rPr>
          <t>OPA-MADS: Escribir el valor realmente pagado por los anticipos, productos o servicios recibidos</t>
        </r>
        <r>
          <rPr>
            <sz val="9"/>
            <color indexed="81"/>
            <rFont val="Tahoma"/>
            <family val="2"/>
          </rPr>
          <t xml:space="preserve">
</t>
        </r>
      </text>
    </comment>
    <comment ref="B14" authorId="0" shapeId="0" xr:uid="{DCE06E11-A0DB-462C-924B-6060B0F478FB}">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14" authorId="0" shapeId="0" xr:uid="{80F10ACF-D787-49F3-9284-686FDD5DFEAE}">
      <text>
        <r>
          <rPr>
            <b/>
            <sz val="11"/>
            <color indexed="81"/>
            <rFont val="Tahoma"/>
            <family val="2"/>
          </rPr>
          <t xml:space="preserve">OAP MADS: </t>
        </r>
        <r>
          <rPr>
            <sz val="11"/>
            <color indexed="81"/>
            <rFont val="Tahoma"/>
            <family val="2"/>
          </rPr>
          <t>Ver bases del PND</t>
        </r>
      </text>
    </comment>
    <comment ref="D14" authorId="2" shapeId="0" xr:uid="{B127F636-1EC3-408D-80CD-3EAD6911531A}">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14" authorId="2" shapeId="0" xr:uid="{A5BA7BF8-407C-4FF0-BD44-4AB4191EA9F8}">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14" authorId="3" shapeId="0" xr:uid="{691AB623-4A2D-48BB-9F57-CC3B6FA36DAF}">
      <text>
        <r>
          <rPr>
            <sz val="11"/>
            <color indexed="81"/>
            <rFont val="Tahoma"/>
            <family val="2"/>
          </rPr>
          <t>El indicador de la meta se constituye en la escala numérica para medir el cumplimiento de la meta propuesta.</t>
        </r>
      </text>
    </comment>
    <comment ref="G14" authorId="0" shapeId="0" xr:uid="{444AD789-7DB8-45B1-9194-D01B4702118B}">
      <text>
        <r>
          <rPr>
            <b/>
            <sz val="11"/>
            <color indexed="81"/>
            <rFont val="Tahoma"/>
            <family val="2"/>
          </rPr>
          <t>OAP MADS: Enuncie la Meta:</t>
        </r>
        <r>
          <rPr>
            <sz val="11"/>
            <color indexed="81"/>
            <rFont val="Tahoma"/>
            <family val="2"/>
          </rPr>
          <t xml:space="preserve"> Ver bases del PND</t>
        </r>
      </text>
    </comment>
    <comment ref="H14" authorId="0" shapeId="0" xr:uid="{37A4B5A7-1767-4139-96F1-AFB7C26FC227}">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I14" authorId="0" shapeId="0" xr:uid="{2BB4AB6B-95DE-44A8-A9BA-0D8610110B36}">
      <text>
        <r>
          <rPr>
            <b/>
            <sz val="11"/>
            <color indexed="81"/>
            <rFont val="Tahoma"/>
            <family val="2"/>
          </rPr>
          <t xml:space="preserve">OAP-MADS. </t>
        </r>
        <r>
          <rPr>
            <sz val="11"/>
            <color indexed="81"/>
            <rFont val="Tahoma"/>
            <family val="2"/>
          </rPr>
          <t>es la acción que contribuye a la transformación de insumos en productos</t>
        </r>
      </text>
    </comment>
    <comment ref="K14" authorId="3" shapeId="0" xr:uid="{03D44712-5AD6-4F00-886F-E1A4C62EC892}">
      <text>
        <r>
          <rPr>
            <b/>
            <sz val="11"/>
            <color indexed="81"/>
            <rFont val="Tahoma"/>
            <family val="2"/>
          </rPr>
          <t>OAP - MADS:</t>
        </r>
        <r>
          <rPr>
            <sz val="11"/>
            <color indexed="81"/>
            <rFont val="Tahoma"/>
            <family val="2"/>
          </rPr>
          <t xml:space="preserve">
Identifique cual es el producto que le permite alcanzar el objetivo específico.</t>
        </r>
      </text>
    </comment>
    <comment ref="L14" authorId="3" shapeId="0" xr:uid="{D99848AF-30C2-47EB-873E-58A3E8E9E94F}">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M14" authorId="3" shapeId="0" xr:uid="{0D23EA23-2AD3-430D-80EA-AC7CD0A0BED5}">
      <text>
        <r>
          <rPr>
            <b/>
            <sz val="11"/>
            <color indexed="81"/>
            <rFont val="Tahoma"/>
            <family val="2"/>
          </rPr>
          <t>OAP - MADS:</t>
        </r>
        <r>
          <rPr>
            <sz val="11"/>
            <color indexed="81"/>
            <rFont val="Tahoma"/>
            <family val="2"/>
          </rPr>
          <t xml:space="preserve">
Unidad de medida en la que está expresado el indicador de producto</t>
        </r>
      </text>
    </comment>
    <comment ref="P14" authorId="0" shapeId="0" xr:uid="{56E453CE-BF8A-4848-B4F6-88CCA7F31C46}">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V14" authorId="0" shapeId="0" xr:uid="{B2E0CCB2-C803-4890-B1BC-62274164F808}">
      <text>
        <r>
          <rPr>
            <b/>
            <sz val="9"/>
            <color indexed="81"/>
            <rFont val="Tahoma"/>
            <family val="2"/>
          </rPr>
          <t xml:space="preserve">OAP - MADS: </t>
        </r>
        <r>
          <rPr>
            <sz val="11"/>
            <color indexed="81"/>
            <rFont val="Tahoma"/>
            <family val="2"/>
          </rPr>
          <t>Describir avance semestral conforme al indicador del producto</t>
        </r>
      </text>
    </comment>
    <comment ref="W14" authorId="0" shapeId="0" xr:uid="{A28BDCCD-34A2-43C2-9FCC-DB778E8A2775}">
      <text>
        <r>
          <rPr>
            <b/>
            <sz val="11"/>
            <color indexed="81"/>
            <rFont val="Tahoma"/>
            <family val="2"/>
          </rPr>
          <t xml:space="preserve">OAP - MADS: </t>
        </r>
        <r>
          <rPr>
            <sz val="11"/>
            <color indexed="81"/>
            <rFont val="Tahoma"/>
            <family val="2"/>
          </rPr>
          <t>Describir brevemente  el avance semestral referente al producto y los resultados.</t>
        </r>
      </text>
    </comment>
    <comment ref="Q15" authorId="0" shapeId="0" xr:uid="{4A68BF57-D960-4D98-9EC4-D18F99E69511}">
      <text>
        <r>
          <rPr>
            <sz val="11"/>
            <color indexed="81"/>
            <rFont val="Tahoma"/>
            <family val="2"/>
          </rPr>
          <t>OAP-MADS: Se identifica el valor por cada una de las actividades.</t>
        </r>
      </text>
    </comment>
    <comment ref="S15" authorId="0" shapeId="0" xr:uid="{541656E3-5F4C-4BB0-9A7A-E7D53A191D60}">
      <text>
        <r>
          <rPr>
            <sz val="11"/>
            <color indexed="81"/>
            <rFont val="Tahoma"/>
            <family val="2"/>
          </rPr>
          <t>OAP-MADS: Se identifica el valor por cada objetivo- sumatoria de los valores de cada una de las actividades que correspondan al objetivo.</t>
        </r>
      </text>
    </comment>
    <comment ref="T15" authorId="0" shapeId="0" xr:uid="{19720609-9700-4D2F-BC4A-98A99CE6D16A}">
      <text>
        <r>
          <rPr>
            <sz val="11"/>
            <color indexed="81"/>
            <rFont val="Tahoma"/>
            <family val="2"/>
          </rPr>
          <t>OAP-MADS: escribir el valor de acuerdo a los contratos ya suscritos para la ejecución del proyecto</t>
        </r>
        <r>
          <rPr>
            <b/>
            <sz val="9"/>
            <color indexed="81"/>
            <rFont val="Tahoma"/>
            <family val="2"/>
          </rPr>
          <t>.</t>
        </r>
      </text>
    </comment>
    <comment ref="U15" authorId="0" shapeId="0" xr:uid="{2B160318-606F-420C-BD2D-845C7DDA1807}">
      <text>
        <r>
          <rPr>
            <sz val="11"/>
            <color indexed="81"/>
            <rFont val="Tahoma"/>
            <family val="2"/>
          </rPr>
          <t>OPA-MADS: Escribir el valor realmente pagado por los anticipos, productos o servicios recibidos</t>
        </r>
        <r>
          <rPr>
            <sz val="9"/>
            <color indexed="81"/>
            <rFont val="Tahoma"/>
            <family val="2"/>
          </rPr>
          <t xml:space="preserve">
</t>
        </r>
      </text>
    </comment>
    <comment ref="B20" authorId="0" shapeId="0" xr:uid="{473184EC-7EB4-4A31-BACA-EF115BEFF50F}">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20" authorId="0" shapeId="0" xr:uid="{C5D410AE-9F3B-4C80-9C48-EBCE8F997B7A}">
      <text>
        <r>
          <rPr>
            <b/>
            <sz val="11"/>
            <color indexed="81"/>
            <rFont val="Tahoma"/>
            <family val="2"/>
          </rPr>
          <t xml:space="preserve">OAP MADS: </t>
        </r>
        <r>
          <rPr>
            <sz val="11"/>
            <color indexed="81"/>
            <rFont val="Tahoma"/>
            <family val="2"/>
          </rPr>
          <t>Ver bases del PND</t>
        </r>
      </text>
    </comment>
    <comment ref="D20" authorId="2" shapeId="0" xr:uid="{E086346B-610F-4334-8B67-4B68924464DC}">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20" authorId="2" shapeId="0" xr:uid="{1816F92D-7343-4341-839D-14F1A35B0D08}">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20" authorId="3" shapeId="0" xr:uid="{8A46C3C1-7269-4E8F-BCBE-CE5856DEB53B}">
      <text>
        <r>
          <rPr>
            <sz val="11"/>
            <color indexed="81"/>
            <rFont val="Tahoma"/>
            <family val="2"/>
          </rPr>
          <t>El indicador de la meta se constituye en la escala numérica para medir el cumplimiento de la meta propuesta.</t>
        </r>
      </text>
    </comment>
    <comment ref="G20" authorId="0" shapeId="0" xr:uid="{657C2CCC-3AE1-466D-8488-57802FC4FEF3}">
      <text>
        <r>
          <rPr>
            <b/>
            <sz val="11"/>
            <color indexed="81"/>
            <rFont val="Tahoma"/>
            <family val="2"/>
          </rPr>
          <t>OAP MADS: Enuncie la Meta:</t>
        </r>
        <r>
          <rPr>
            <sz val="11"/>
            <color indexed="81"/>
            <rFont val="Tahoma"/>
            <family val="2"/>
          </rPr>
          <t xml:space="preserve"> Ver bases del PND</t>
        </r>
      </text>
    </comment>
    <comment ref="H20" authorId="0" shapeId="0" xr:uid="{59B14EB3-0E2A-4864-B82D-86D5F9C7A1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I20" authorId="0" shapeId="0" xr:uid="{15F622B7-EA69-4836-83C2-D4D8B2A2134B}">
      <text>
        <r>
          <rPr>
            <b/>
            <sz val="11"/>
            <color indexed="81"/>
            <rFont val="Tahoma"/>
            <family val="2"/>
          </rPr>
          <t xml:space="preserve">OAP-MADS. </t>
        </r>
        <r>
          <rPr>
            <sz val="11"/>
            <color indexed="81"/>
            <rFont val="Tahoma"/>
            <family val="2"/>
          </rPr>
          <t>es la acción que contribuye a la transformación de insumos en productos</t>
        </r>
      </text>
    </comment>
    <comment ref="K20" authorId="3" shapeId="0" xr:uid="{15786209-E239-4105-8856-3231C3BD3F3D}">
      <text>
        <r>
          <rPr>
            <b/>
            <sz val="11"/>
            <color indexed="81"/>
            <rFont val="Tahoma"/>
            <family val="2"/>
          </rPr>
          <t>OAP - MADS:</t>
        </r>
        <r>
          <rPr>
            <sz val="11"/>
            <color indexed="81"/>
            <rFont val="Tahoma"/>
            <family val="2"/>
          </rPr>
          <t xml:space="preserve">
Identifique cual es el producto que le permite alcanzar el objetivo específico.</t>
        </r>
      </text>
    </comment>
    <comment ref="L20" authorId="3" shapeId="0" xr:uid="{830EE33E-3988-4CA5-B26A-F60583E8F0B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M20" authorId="3" shapeId="0" xr:uid="{26B00BA1-BEFA-4B12-AA1B-6C228A78A3DF}">
      <text>
        <r>
          <rPr>
            <b/>
            <sz val="11"/>
            <color indexed="81"/>
            <rFont val="Tahoma"/>
            <family val="2"/>
          </rPr>
          <t>OAP - MADS:</t>
        </r>
        <r>
          <rPr>
            <sz val="11"/>
            <color indexed="81"/>
            <rFont val="Tahoma"/>
            <family val="2"/>
          </rPr>
          <t xml:space="preserve">
Unidad de medida en la que está expresado el indicador de producto</t>
        </r>
      </text>
    </comment>
    <comment ref="P20" authorId="0" shapeId="0" xr:uid="{CF59FD53-A973-4285-90C0-7B608B3FD577}">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V20" authorId="0" shapeId="0" xr:uid="{A3F228FB-BCA7-4077-A5E1-ACF8EC95E0FF}">
      <text>
        <r>
          <rPr>
            <b/>
            <sz val="9"/>
            <color indexed="81"/>
            <rFont val="Tahoma"/>
            <family val="2"/>
          </rPr>
          <t xml:space="preserve">OAP - MADS: </t>
        </r>
        <r>
          <rPr>
            <sz val="11"/>
            <color indexed="81"/>
            <rFont val="Tahoma"/>
            <family val="2"/>
          </rPr>
          <t>Describir avance semestral conforme al indicador del producto</t>
        </r>
      </text>
    </comment>
    <comment ref="W20" authorId="0" shapeId="0" xr:uid="{8EF47980-A3F3-400F-951E-6D57D9D7CBD1}">
      <text>
        <r>
          <rPr>
            <b/>
            <sz val="11"/>
            <color indexed="81"/>
            <rFont val="Tahoma"/>
            <family val="2"/>
          </rPr>
          <t xml:space="preserve">OAP - MADS: </t>
        </r>
        <r>
          <rPr>
            <sz val="11"/>
            <color indexed="81"/>
            <rFont val="Tahoma"/>
            <family val="2"/>
          </rPr>
          <t>Describir brevemente  el avance semestral referente al producto y los resultados.</t>
        </r>
      </text>
    </comment>
    <comment ref="Q21" authorId="0" shapeId="0" xr:uid="{30E38761-9947-4410-80C5-0833CD403D85}">
      <text>
        <r>
          <rPr>
            <sz val="11"/>
            <color indexed="81"/>
            <rFont val="Tahoma"/>
            <family val="2"/>
          </rPr>
          <t>OAP-MADS: Se identifica el valor por cada una de las actividades.</t>
        </r>
      </text>
    </comment>
    <comment ref="S21" authorId="0" shapeId="0" xr:uid="{4E70DC21-064F-48AA-A163-3B7BB31A443C}">
      <text>
        <r>
          <rPr>
            <sz val="11"/>
            <color indexed="81"/>
            <rFont val="Tahoma"/>
            <family val="2"/>
          </rPr>
          <t>OAP-MADS: Se identifica el valor por cada objetivo- sumatoria de los valores de cada una de las actividades que correspondan al objetivo.</t>
        </r>
      </text>
    </comment>
    <comment ref="T21" authorId="0" shapeId="0" xr:uid="{E5D5A35C-A1B1-48EE-AC35-327842C91953}">
      <text>
        <r>
          <rPr>
            <sz val="11"/>
            <color indexed="81"/>
            <rFont val="Tahoma"/>
            <family val="2"/>
          </rPr>
          <t>OAP-MADS: escribir el valor de acuerdo a los contratos ya suscritos para la ejecución del proyecto</t>
        </r>
        <r>
          <rPr>
            <b/>
            <sz val="9"/>
            <color indexed="81"/>
            <rFont val="Tahoma"/>
            <family val="2"/>
          </rPr>
          <t>.</t>
        </r>
      </text>
    </comment>
    <comment ref="U21" authorId="0" shapeId="0" xr:uid="{41583453-0823-46B5-874E-7B8C8DD16E7C}">
      <text>
        <r>
          <rPr>
            <sz val="11"/>
            <color indexed="81"/>
            <rFont val="Tahoma"/>
            <family val="2"/>
          </rPr>
          <t>OPA-MADS: Escribir el valor realmente pagado por los anticipos, productos o servicios recibidos</t>
        </r>
        <r>
          <rPr>
            <sz val="9"/>
            <color indexed="81"/>
            <rFont val="Tahoma"/>
            <family val="2"/>
          </rPr>
          <t xml:space="preserve">
</t>
        </r>
      </text>
    </comment>
    <comment ref="B39" authorId="0" shapeId="0" xr:uid="{14D4B23F-F570-4469-B4E3-1BDAA47CA901}">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39" authorId="0" shapeId="0" xr:uid="{DC0AFA98-6954-45C9-BA28-C04336614A13}">
      <text>
        <r>
          <rPr>
            <b/>
            <sz val="11"/>
            <color indexed="81"/>
            <rFont val="Tahoma"/>
            <family val="2"/>
          </rPr>
          <t xml:space="preserve">OAP MADS: </t>
        </r>
        <r>
          <rPr>
            <sz val="11"/>
            <color indexed="81"/>
            <rFont val="Tahoma"/>
            <family val="2"/>
          </rPr>
          <t>Ver bases del PND</t>
        </r>
      </text>
    </comment>
    <comment ref="D39" authorId="2" shapeId="0" xr:uid="{DB355BF9-D69C-492C-A3D7-C1CE3C4143E1}">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39" authorId="2" shapeId="0" xr:uid="{B762A4D8-F542-40FB-9578-D872725DB8D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39" authorId="3" shapeId="0" xr:uid="{B292A54C-B00F-4908-9DF8-02512EBBEDAB}">
      <text>
        <r>
          <rPr>
            <sz val="11"/>
            <color indexed="81"/>
            <rFont val="Tahoma"/>
            <family val="2"/>
          </rPr>
          <t>El indicador de la meta se constituye en la escala numérica para medir el cumplimiento de la meta propuesta.</t>
        </r>
      </text>
    </comment>
    <comment ref="G39" authorId="0" shapeId="0" xr:uid="{0F6D1782-D4B1-43D6-B2B6-1BCB7DD2378D}">
      <text>
        <r>
          <rPr>
            <b/>
            <sz val="11"/>
            <color indexed="81"/>
            <rFont val="Tahoma"/>
            <family val="2"/>
          </rPr>
          <t>OAP MADS: Enuncie la Meta:</t>
        </r>
        <r>
          <rPr>
            <sz val="11"/>
            <color indexed="81"/>
            <rFont val="Tahoma"/>
            <family val="2"/>
          </rPr>
          <t xml:space="preserve"> Ver bases del PND</t>
        </r>
      </text>
    </comment>
    <comment ref="H39" authorId="0" shapeId="0" xr:uid="{03D2D183-E43F-440F-A248-A99E1D9F71B2}">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I39" authorId="0" shapeId="0" xr:uid="{C33F5F71-EE06-4150-B738-A75DDDB4DC2D}">
      <text>
        <r>
          <rPr>
            <b/>
            <sz val="11"/>
            <color indexed="81"/>
            <rFont val="Tahoma"/>
            <family val="2"/>
          </rPr>
          <t xml:space="preserve">OAP-MADS. </t>
        </r>
        <r>
          <rPr>
            <sz val="11"/>
            <color indexed="81"/>
            <rFont val="Tahoma"/>
            <family val="2"/>
          </rPr>
          <t>es la acción que contribuye a la transformación de insumos en productos</t>
        </r>
      </text>
    </comment>
    <comment ref="K39" authorId="3" shapeId="0" xr:uid="{9415B9F1-62B8-459D-B6C1-3C597F058186}">
      <text>
        <r>
          <rPr>
            <b/>
            <sz val="11"/>
            <color indexed="81"/>
            <rFont val="Tahoma"/>
            <family val="2"/>
          </rPr>
          <t>OAP - MADS:</t>
        </r>
        <r>
          <rPr>
            <sz val="11"/>
            <color indexed="81"/>
            <rFont val="Tahoma"/>
            <family val="2"/>
          </rPr>
          <t xml:space="preserve">
Identifique cual es el producto que le permite alcanzar el objetivo específico.</t>
        </r>
      </text>
    </comment>
    <comment ref="L39" authorId="3" shapeId="0" xr:uid="{682745FF-D1B8-486F-B0F4-EB951FF5E6B3}">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M39" authorId="3" shapeId="0" xr:uid="{08606414-1C77-42FB-BD6B-C83D59B1B170}">
      <text>
        <r>
          <rPr>
            <b/>
            <sz val="11"/>
            <color indexed="81"/>
            <rFont val="Tahoma"/>
            <family val="2"/>
          </rPr>
          <t>OAP - MADS:</t>
        </r>
        <r>
          <rPr>
            <sz val="11"/>
            <color indexed="81"/>
            <rFont val="Tahoma"/>
            <family val="2"/>
          </rPr>
          <t xml:space="preserve">
Unidad de medida en la que está expresado el indicador de producto</t>
        </r>
      </text>
    </comment>
    <comment ref="P39" authorId="0" shapeId="0" xr:uid="{4190EFDE-C2FD-4D19-A508-767A0E06D0C3}">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V39" authorId="0" shapeId="0" xr:uid="{9DFE4506-E34D-4A05-9DE5-2D7A87072B9A}">
      <text>
        <r>
          <rPr>
            <b/>
            <sz val="9"/>
            <color indexed="81"/>
            <rFont val="Tahoma"/>
            <family val="2"/>
          </rPr>
          <t xml:space="preserve">OAP - MADS: </t>
        </r>
        <r>
          <rPr>
            <sz val="11"/>
            <color indexed="81"/>
            <rFont val="Tahoma"/>
            <family val="2"/>
          </rPr>
          <t>Describir avance semestral conforme al indicador del producto</t>
        </r>
      </text>
    </comment>
    <comment ref="W39" authorId="0" shapeId="0" xr:uid="{2E998E40-6D6A-4917-AA5C-B8561E99A14F}">
      <text>
        <r>
          <rPr>
            <b/>
            <sz val="11"/>
            <color indexed="81"/>
            <rFont val="Tahoma"/>
            <family val="2"/>
          </rPr>
          <t xml:space="preserve">OAP - MADS: </t>
        </r>
        <r>
          <rPr>
            <sz val="11"/>
            <color indexed="81"/>
            <rFont val="Tahoma"/>
            <family val="2"/>
          </rPr>
          <t>Describir brevemente  el avance semestral referente al producto y los resultados.</t>
        </r>
      </text>
    </comment>
    <comment ref="Q40" authorId="0" shapeId="0" xr:uid="{1B19C266-71A3-477E-8312-2102C6133DB4}">
      <text>
        <r>
          <rPr>
            <sz val="11"/>
            <color indexed="81"/>
            <rFont val="Tahoma"/>
            <family val="2"/>
          </rPr>
          <t>OAP-MADS: Se identifica el valor por cada una de las actividades.</t>
        </r>
      </text>
    </comment>
    <comment ref="S40" authorId="0" shapeId="0" xr:uid="{20A0DFE6-5535-4EF2-9443-14577394A407}">
      <text>
        <r>
          <rPr>
            <sz val="11"/>
            <color indexed="81"/>
            <rFont val="Tahoma"/>
            <family val="2"/>
          </rPr>
          <t>OAP-MADS: Se identifica el valor por cada objetivo- sumatoria de los valores de cada una de las actividades que correspondan al objetivo.</t>
        </r>
      </text>
    </comment>
    <comment ref="T40" authorId="0" shapeId="0" xr:uid="{2E036518-F613-4EA0-9B12-EBA26015A483}">
      <text>
        <r>
          <rPr>
            <sz val="11"/>
            <color indexed="81"/>
            <rFont val="Tahoma"/>
            <family val="2"/>
          </rPr>
          <t>OAP-MADS: escribir el valor de acuerdo a los contratos ya suscritos para la ejecución del proyecto</t>
        </r>
        <r>
          <rPr>
            <b/>
            <sz val="9"/>
            <color indexed="81"/>
            <rFont val="Tahoma"/>
            <family val="2"/>
          </rPr>
          <t>.</t>
        </r>
      </text>
    </comment>
    <comment ref="U40" authorId="0" shapeId="0" xr:uid="{C9C32016-7CEC-420B-BAB7-DB3BFE5EB3BF}">
      <text>
        <r>
          <rPr>
            <sz val="11"/>
            <color indexed="81"/>
            <rFont val="Tahoma"/>
            <family val="2"/>
          </rPr>
          <t>OPA-MADS: Escribir el valor realmente pagado por los anticipos, productos o servicios recibidos</t>
        </r>
        <r>
          <rPr>
            <sz val="9"/>
            <color indexed="81"/>
            <rFont val="Tahoma"/>
            <family val="2"/>
          </rPr>
          <t xml:space="preserve">
</t>
        </r>
      </text>
    </comment>
  </commentList>
</comments>
</file>

<file path=xl/sharedStrings.xml><?xml version="1.0" encoding="utf-8"?>
<sst xmlns="http://schemas.openxmlformats.org/spreadsheetml/2006/main" count="1087" uniqueCount="329">
  <si>
    <t>Nombre del Proyecto</t>
  </si>
  <si>
    <t>Objetivo General Proyecto</t>
  </si>
  <si>
    <t>Objetivo específico (1)</t>
  </si>
  <si>
    <t xml:space="preserve">Producto  </t>
  </si>
  <si>
    <t>Unidad de Medida</t>
  </si>
  <si>
    <t xml:space="preserve">Actividad </t>
  </si>
  <si>
    <t>Indicador de Producto</t>
  </si>
  <si>
    <t>No.</t>
  </si>
  <si>
    <t>Total</t>
  </si>
  <si>
    <t>Valor por objetivo</t>
  </si>
  <si>
    <t>Articulación del objetivo específico con la estrategia del PND</t>
  </si>
  <si>
    <t>Articulación del Producto con la Meta del PND</t>
  </si>
  <si>
    <t>Avance Cuantitativo</t>
  </si>
  <si>
    <t>Avance Cualitativo</t>
  </si>
  <si>
    <t>OAP - MADS</t>
  </si>
  <si>
    <t>Valor comprometido</t>
  </si>
  <si>
    <t>Valor pagado</t>
  </si>
  <si>
    <t>PRESUPUESTO APROPIACION INICIAL</t>
  </si>
  <si>
    <t xml:space="preserve">EJECUCION PRESUPUESTO </t>
  </si>
  <si>
    <t>Total PROYECTO</t>
  </si>
  <si>
    <t>SEMESTRE 1</t>
  </si>
  <si>
    <t>SEMESTRE 2 O ACUMULADO</t>
  </si>
  <si>
    <t>* Dar doble Clic en el siguiente cuadro de texto para verlo completo.</t>
  </si>
  <si>
    <t>Articulación del Producto con el Plan Estratégico Institucional</t>
  </si>
  <si>
    <t>Meta de la Entidad</t>
  </si>
  <si>
    <t>Indicador de la Meta</t>
  </si>
  <si>
    <t>MINISTERIO DE AMBIENTE Y DESARROLLO SOSTENIBLE
METAS SECTOR AMBIENTAL - PND 2018-2022</t>
  </si>
  <si>
    <t>Pacto</t>
  </si>
  <si>
    <t>Línea</t>
  </si>
  <si>
    <t>Tipo de Indicador</t>
  </si>
  <si>
    <t>Indicador</t>
  </si>
  <si>
    <t>Linea Base</t>
  </si>
  <si>
    <t>Meta del cuatrenio</t>
  </si>
  <si>
    <t>Meta Real</t>
  </si>
  <si>
    <t>IV. Pacto por la sostenibilidad: producir conservando y conservar produciendo</t>
  </si>
  <si>
    <t>A. Sectores comprometidos con la sostenibilidad y la mitigación del cambio climático</t>
  </si>
  <si>
    <t>Indicadores de resultado</t>
  </si>
  <si>
    <t>Tasa de reciclaje y nueva utilización de residuos</t>
  </si>
  <si>
    <t>Residuos peligrosos y especiales sujetos a gestión posconsumo</t>
  </si>
  <si>
    <t>218.427 ton</t>
  </si>
  <si>
    <t>565.995 ton</t>
  </si>
  <si>
    <t>Reducción acumulada de las emisiones de Gases Efecto Invernadero, con respecto al escenario de referencia nacional*(T)</t>
  </si>
  <si>
    <t>0 millones de tCO2eq</t>
  </si>
  <si>
    <t>36 millones de tCO2eq</t>
  </si>
  <si>
    <t>Indicadores de gestión</t>
  </si>
  <si>
    <t>Porcentaje de avance en la implementación de las medidas acordadas para la reducción de gases de efecto invernadero</t>
  </si>
  <si>
    <t>Puntos de monitoreo con Índice de Calidad de Agua (ICA) malo**</t>
  </si>
  <si>
    <t>Porcentaje de estaciones de calidad del aire que registran concentraciones anuales por debajo de 30 μg/m3 de partículas inferiores a 10 micras (PM10)***</t>
  </si>
  <si>
    <t>Porcentaje de avance del Plan Acción sectorial Ambiental de Mercurio </t>
  </si>
  <si>
    <t>B. Biodiversidad y riqueza natural: activos estratégicos de la Nación</t>
  </si>
  <si>
    <t>Áreas bajo esquemas de Pagos por Servicios Ambientales (PSA) e incentivos a la conservación</t>
  </si>
  <si>
    <t>65.000 ha</t>
  </si>
  <si>
    <t>260.000 ha</t>
  </si>
  <si>
    <t>Porcentaje de ecosistemas o unidades de análisis ecosistémicas no representados o subrepresentados incluidos en el SINAP en el cuatrienio</t>
  </si>
  <si>
    <t>Negocios verdes verificados</t>
  </si>
  <si>
    <t>Áreas bajo sistemas sostenibles de conservación (restauración*, sistemas agroforestales, manejo forestal sostenible)</t>
  </si>
  <si>
    <t>701.000 ha</t>
  </si>
  <si>
    <t>1.402.900 ha</t>
  </si>
  <si>
    <t>Porcentaje de mejora en el índice de efectividad de manejo de las áreas protegidas públicas</t>
  </si>
  <si>
    <t>Reducir la tendencia de crecimiento de la deforestación proyectada por el IDEAM</t>
  </si>
  <si>
    <t>Indicadores de producto</t>
  </si>
  <si>
    <t>Acuerdos de cero deforestación para las cadenas productivas del sector agropecuario en implementación (T)</t>
  </si>
  <si>
    <t>Plataformas colaborativas conformadas para la articulación de las inversiones y acciones públicas y privadas alrededor de las cuencas hidrográficas</t>
  </si>
  <si>
    <t>C. Colombia resiliente: conocimiento y prevención para la gestión del riesgo de desastres y la adaptación al cambio climático</t>
  </si>
  <si>
    <t>Autoridades ambientales que adoptan la Metodología de Evaluación de Daños y Análisis de Necesidades Ambientales</t>
  </si>
  <si>
    <t>Porcentaje de departamentos que implementan iniciativas de adaptación al cambio climático orientadas por las autoridades ambientales</t>
  </si>
  <si>
    <t>Porcentaje de implementación del Sistema Nacional de Información de Cambio Climático</t>
  </si>
  <si>
    <t>D. Instituciones ambientales modernas, apropiación social de la biodiversidad y manejo efectivo de los conflictos socioambientales</t>
  </si>
  <si>
    <t>Índice de Evaluación del Desempeño Institucional de las Corporaciones Autónomas Regionales</t>
  </si>
  <si>
    <t>Acuerdos y agendas interministeriales y productivos implementados</t>
  </si>
  <si>
    <t>Porcentaje de las solicitudes de licencias ambientales competencia de la ANLA resueltas dentro de los tiempos establecidos en la normatividad vigente</t>
  </si>
  <si>
    <t>XVII. Pacto Región Pacífico: Diversidad para la equidad, la convivencia pacífica y el desarrollo sostenible</t>
  </si>
  <si>
    <t>Indicadores trazadores del Pacto Región Pacífico</t>
  </si>
  <si>
    <t>Área en proceso de restauración en la Cuenca del Río Atrato*</t>
  </si>
  <si>
    <t>0 ha</t>
  </si>
  <si>
    <t>3.300 ha</t>
  </si>
  <si>
    <t>3300 ha</t>
  </si>
  <si>
    <t>Áreas bajo esquemas de producción sostenible (restauración, conservación, sistemas silvopastoriles, sistemas agroforestales, piscicultura, reconversión productiva)</t>
  </si>
  <si>
    <t>10.000 ha</t>
  </si>
  <si>
    <t>XVIII. Pacto Región Caribe: Una transformación para la igualdad de oportunidades y la equidad</t>
  </si>
  <si>
    <t>Indicadores trazadores del Pacto Región Caribe</t>
  </si>
  <si>
    <t>Iniciativas de carbono azul para el uso sostenible de los manglares en implementación</t>
  </si>
  <si>
    <t>1.000 ha</t>
  </si>
  <si>
    <t>23.000 ha</t>
  </si>
  <si>
    <t>22.000 ha</t>
  </si>
  <si>
    <t>XIX. Pacto Seaflower Region: Por una región próspera, segura y sostenible San Andrés</t>
  </si>
  <si>
    <t>Indicadores trazadores del Pacto Seaflower Region</t>
  </si>
  <si>
    <t>Iniciativas de biotecnología y bioprospección iniciadas en la reserva de Biosfera Seaflower</t>
  </si>
  <si>
    <t>XX. Pacto Región Central: Centro de innovación y nodo logístico de integración productiva nacional e internacional</t>
  </si>
  <si>
    <t>Indicadores trazadores del Pacto Región Central</t>
  </si>
  <si>
    <t>Puntos de monitoreo en ríos  Bogotá y Chicamocha con índice de calidad del agua (ICA) "malo"</t>
  </si>
  <si>
    <t>XXI. Pacto Región Santanderes: Eje logístico, competitivo y sostenible de Colombia</t>
  </si>
  <si>
    <t>Indicadores trazadores del Pacto Región Santanderes</t>
  </si>
  <si>
    <t>Puntos de monitoreo con índice de calidad del agua (ICA) "malo"  (ríos suarez, Pamplonita y Opón)</t>
  </si>
  <si>
    <t>Áreas bajo esquemas de conservación y producción sostenible (restauración, conservación, sistemas silvopastoriles, sistemas agroforestales, piscicultura, reconversión productiva)</t>
  </si>
  <si>
    <t xml:space="preserve">150.000 ha </t>
  </si>
  <si>
    <t>XXII. Pacto Región Amazonia: Desarrollo sostenible por una Amazonia viva</t>
  </si>
  <si>
    <t>Indicadores trazadores del Pacto Región Amazonia</t>
  </si>
  <si>
    <t>Familias campesinas beneficiadas por actividades agroambientales con acuerdos de conservación de bosques</t>
  </si>
  <si>
    <t>212.500 ha</t>
  </si>
  <si>
    <t>XXIII. Pacto Eje Cafetero y Antioquia: Conectar para la competitividad y el desarrollo logístico sostenible</t>
  </si>
  <si>
    <t>Indicadores trazadores del Pacto Eje Cafetero y Antioquia</t>
  </si>
  <si>
    <t>Áreas afectadas por el desarrollo de actividades ilegales en proceso de restauración</t>
  </si>
  <si>
    <t>XXIV. Pacto Región Llanos-Orinoquia: Conectar y potenciar la despensa sostenible de la región con el país y el mundo</t>
  </si>
  <si>
    <t>Indicadores trazadores del Pacto Llanos-Orinoquia</t>
  </si>
  <si>
    <t>4.000 ha</t>
  </si>
  <si>
    <t>300.000 ha</t>
  </si>
  <si>
    <t>XXV. Pacto Región Océanos: Colombia, potencia bioceánica</t>
  </si>
  <si>
    <t>Indicadores trazadores del Pacto Región Océanos</t>
  </si>
  <si>
    <t>Porcentaje de estaciones de monitoreo de aguas marinas con categorías aceptable y óptima</t>
  </si>
  <si>
    <t>Acuerdos para el aprovechamiento local de plásticos y otros materiales reciclables en municipios costeros de los litorales Pacífico y Caribe (continental e insular) en implementación</t>
  </si>
  <si>
    <t>1*</t>
  </si>
  <si>
    <t>Meta de producto 
(identifique metas especificas al indicador de producto)</t>
  </si>
  <si>
    <t>Objetivo específico (2)</t>
  </si>
  <si>
    <t>Objetivo específico (3)</t>
  </si>
  <si>
    <t>Resultados Esperados</t>
  </si>
  <si>
    <t xml:space="preserve">MINISTERIO DE AMBIENTE 
Y DESARROLLO SOSTENIBLE </t>
  </si>
  <si>
    <r>
      <t xml:space="preserve">CODIGO: </t>
    </r>
    <r>
      <rPr>
        <sz val="11"/>
        <rFont val="Arial Narrow"/>
        <family val="2"/>
      </rPr>
      <t>F-E-GIP-31</t>
    </r>
  </si>
  <si>
    <r>
      <t>Versión :</t>
    </r>
    <r>
      <rPr>
        <sz val="12"/>
        <color indexed="8"/>
        <rFont val="Verdana"/>
        <family val="2"/>
      </rPr>
      <t>5</t>
    </r>
  </si>
  <si>
    <t>FONDO NACIONAL AMBIENTAL - FONAM
 PLAN OPERATIVO ANUAL</t>
  </si>
  <si>
    <r>
      <t xml:space="preserve">Vigencia: </t>
    </r>
    <r>
      <rPr>
        <sz val="12"/>
        <rFont val="Arial Narrow"/>
        <family val="2"/>
      </rPr>
      <t>09/11/2023</t>
    </r>
  </si>
  <si>
    <t>Proceso: Gestión Integrada del Portafolio de Planes, Programas y Proyectos</t>
  </si>
  <si>
    <t>Descripción de  actividad 
(Detallar las cantidades de actividad vs los recursos programados)</t>
  </si>
  <si>
    <t>Objetivo específico (4)</t>
  </si>
  <si>
    <t xml:space="preserve">AÑO: </t>
  </si>
  <si>
    <t>PERIODO REPORTE:</t>
  </si>
  <si>
    <t>CONSERVACIÓN DE LA DIVERSIDAD BIOLÓGICA DE LAS ÁREAS PROTEGIDAS DEL SINAP NACIONAL</t>
  </si>
  <si>
    <t>Fortalecer los procesos de conservación de la diversidad biológica en las áreas protegidas del SINAP, salvaguardando territorios que resguardan culturas y servicios derivados de la naturaleza, aportando a la vida y desarrollo sostenible del país.</t>
  </si>
  <si>
    <t>Aumentar los niveles de protección del patrimonio natural y cultural del país.</t>
  </si>
  <si>
    <t>Amentar la conectividad de las áreas protegidas en paisajes terrestres y marinos.</t>
  </si>
  <si>
    <t>Ampliar la gestión efectiva del sinap y sus áreas protegidas.</t>
  </si>
  <si>
    <t>Incrementar la corresponsabilidad entre los actores para la gestión de las áreas protegidas que permita su conservación y provisión de servicios derivados de la naturaleza.</t>
  </si>
  <si>
    <t xml:space="preserve">3. Implementar las tres fases de la ruta de declaratoria para los procesos de nuevas áreas de acuerdo a la normatividad vigente. </t>
  </si>
  <si>
    <t>4. Implementar las tres fases de la ruta para la ampliación de áreas protegidas de acuerdo a la normatividad vigente.</t>
  </si>
  <si>
    <t>5. Adelantar procesos de comunicación, educación ambiental con actores priorizados y vinculados a la gestión territorial de las áreas protegidas.</t>
  </si>
  <si>
    <t>6. Desarrollar procesos de interpretación del patrimonio natural y cultural en las áreas protegidas.</t>
  </si>
  <si>
    <t>10. Adelantar procesos de coordinación de la función pública de la conservación que contribuyan a la construcción de la gobernanza y fortalezcan las diversas formas de participación con los grupos étnicos presentes en las áreas protegidas.</t>
  </si>
  <si>
    <t>11. Promover la conservación privada en el SINAP.</t>
  </si>
  <si>
    <t>12. Brindar asistencia técnica a los subsistemas regionales de áreas protegidas y sus subsistemas asociados, para aportar a la consolidación del SINAP, conforme a los lineamientos nacionales, compromisos del CONAP y sus instrumentos de planeación.</t>
  </si>
  <si>
    <t>8. Actualizar los instrumentos de planeación de las áreas administradas por la entidad.</t>
  </si>
  <si>
    <t>15. Fortalecer los procesos administrativos de las áreas del spnnc.</t>
  </si>
  <si>
    <t>17. Realizar montaje y mantenimiento de viveros para producción de plántulas.</t>
  </si>
  <si>
    <t>20. Contar con un RUNAP actualizado, operando y con autoridades fortalecidas en su utilización.</t>
  </si>
  <si>
    <t>21. Desarrollar las acciones necesarias para el cumplimiento efectivo de los requisitos de calidad asociadas al RUNAP.</t>
  </si>
  <si>
    <t>22. Desarrollar el  programa de estímulos a la investigación.</t>
  </si>
  <si>
    <t>24. Desarrollar acciones de promoción, divulgación y participación que permitan promover las áreas protegidas con vocación ecoturística a nivel nacional e internacional.</t>
  </si>
  <si>
    <t>26. Implementar la ruta de acuerdos de conservación con familias campesinas que usan o habitan las áreas protegidas.</t>
  </si>
  <si>
    <t>28. Desarrollar los procesos técnicos y participativos que implica la definición/concertación de metas de conservación que integre los diferentes sistemas de conocimiento y la definición de prioridades de conservación.</t>
  </si>
  <si>
    <t>29. Diseñar e Implementar las estrategias de sostenibilidad con base en las compensaciones, valoración de los bienes, beneficios ecosistémicos y culturales e iniciativas sostenibles en las Áreas del SPNN.</t>
  </si>
  <si>
    <t>30.  Realizar el seguimiento a la implementación de estrategias de sostenibilidad con base en las compensaciones, valoración de los bienes, beneficios ecosistémicos y culturales e iniciativas sostenibles en las Áreas del SPNN.</t>
  </si>
  <si>
    <t>Servicio de prevención, vigilancia y control de las áreas protegidas</t>
  </si>
  <si>
    <t>Servicio declaración de áreas protegidas</t>
  </si>
  <si>
    <t>Servicio de educación informal en el marco de la conservación de la biodiversidad y los servicios eco sistémicos</t>
  </si>
  <si>
    <t>Documentos de planeación para la conservación de la biodiversidad y sus servicios eco sistémicos</t>
  </si>
  <si>
    <t>Servicio de administración y manejo de áreas protegidas</t>
  </si>
  <si>
    <t>Servicio de producción de plántulas en viveros</t>
  </si>
  <si>
    <t>Servicio de restauración de ecosistemas</t>
  </si>
  <si>
    <t>Servicio de registro de áreas protegidas</t>
  </si>
  <si>
    <t>Documentos de investigación para la conservación de la biodiversidad y sus servicios eco sistémicos</t>
  </si>
  <si>
    <t>Servicio de ecoturismo en las áreas protegidas</t>
  </si>
  <si>
    <t xml:space="preserve">Documentos de lineamientos técnicos </t>
  </si>
  <si>
    <t>1.1</t>
  </si>
  <si>
    <t>1.2.</t>
  </si>
  <si>
    <t>1.4</t>
  </si>
  <si>
    <t>1.3</t>
  </si>
  <si>
    <t>2.1</t>
  </si>
  <si>
    <t>2.2</t>
  </si>
  <si>
    <t>2.3</t>
  </si>
  <si>
    <t>2.4</t>
  </si>
  <si>
    <t>3.1</t>
  </si>
  <si>
    <t>3.2</t>
  </si>
  <si>
    <t>3.3</t>
  </si>
  <si>
    <t>3.4</t>
  </si>
  <si>
    <t>3.5</t>
  </si>
  <si>
    <t>3.6</t>
  </si>
  <si>
    <t>3.7</t>
  </si>
  <si>
    <t>3.8</t>
  </si>
  <si>
    <t>3.9</t>
  </si>
  <si>
    <t>3.10</t>
  </si>
  <si>
    <t>3.11</t>
  </si>
  <si>
    <t>3.12</t>
  </si>
  <si>
    <t>3.13</t>
  </si>
  <si>
    <t>3.14</t>
  </si>
  <si>
    <t>3.15</t>
  </si>
  <si>
    <t>4.1</t>
  </si>
  <si>
    <t>4.2</t>
  </si>
  <si>
    <t>4.3</t>
  </si>
  <si>
    <t>4.4</t>
  </si>
  <si>
    <t>4.5</t>
  </si>
  <si>
    <t>4.6</t>
  </si>
  <si>
    <t>4.7</t>
  </si>
  <si>
    <t>Áreas cubiertas con jornadas de vigilancia</t>
  </si>
  <si>
    <t>Predios saneados</t>
  </si>
  <si>
    <t>Nuevas áreas declaradas protegidas</t>
  </si>
  <si>
    <t>Áreas protegidas ampliadas</t>
  </si>
  <si>
    <t>Personas capacitadas</t>
  </si>
  <si>
    <t>Documentos de planeación realizados</t>
  </si>
  <si>
    <t xml:space="preserve">Áreas administradas </t>
  </si>
  <si>
    <t>Plántulas producidas</t>
  </si>
  <si>
    <t>Áreas en proceso de restauración</t>
  </si>
  <si>
    <t>Áreas en proceso restauración en mantenimiento</t>
  </si>
  <si>
    <t>Áreas protegidas registradas en el Registro Único Nacional de Áreas Protegidas</t>
  </si>
  <si>
    <t>Documentos de investigación realizados</t>
  </si>
  <si>
    <t>Visitantes que ingresan a las áreas protegidas nacionales</t>
  </si>
  <si>
    <t>Documentos de lineamientos técnicos realizados</t>
  </si>
  <si>
    <t>Hectáreas</t>
  </si>
  <si>
    <t>Número</t>
  </si>
  <si>
    <t>Hectáreas de áreas</t>
  </si>
  <si>
    <t>Hectáreas de nuevas áreas</t>
  </si>
  <si>
    <t>Número de personas</t>
  </si>
  <si>
    <t>Número de documentos</t>
  </si>
  <si>
    <t>Número de plántulas</t>
  </si>
  <si>
    <t>Número de visitantes</t>
  </si>
  <si>
    <r>
      <rPr>
        <b/>
        <sz val="12"/>
        <rFont val="Calibri"/>
        <family val="2"/>
        <scheme val="minor"/>
      </rPr>
      <t>Plan Estratégico Institucional</t>
    </r>
    <r>
      <rPr>
        <sz val="12"/>
        <rFont val="Calibri"/>
        <family val="2"/>
        <scheme val="minor"/>
      </rPr>
      <t xml:space="preserve">
Objetivo: Garantizar la conservación, restauración ecológica y conectividad del SINAP.
Eje número uno: Proteger la belleza de la vida.</t>
    </r>
  </si>
  <si>
    <r>
      <rPr>
        <b/>
        <sz val="12"/>
        <rFont val="Calibri"/>
        <family val="2"/>
        <scheme val="minor"/>
      </rPr>
      <t>Plan Estratégico Institucional</t>
    </r>
    <r>
      <rPr>
        <sz val="12"/>
        <rFont val="Calibri"/>
        <family val="2"/>
        <scheme val="minor"/>
      </rPr>
      <t xml:space="preserve">
Objetivo: Promover los derechos y leyes de la naturaleza como un imperativo ético de nuestro tiempo. 
Eje número cuatro: Paz con la naturaleza.</t>
    </r>
  </si>
  <si>
    <r>
      <rPr>
        <b/>
        <sz val="12"/>
        <rFont val="Calibri"/>
        <family val="2"/>
        <scheme val="minor"/>
      </rPr>
      <t>Plan Estratégico Institucional</t>
    </r>
    <r>
      <rPr>
        <sz val="12"/>
        <rFont val="Calibri"/>
        <family val="2"/>
        <scheme val="minor"/>
      </rPr>
      <t xml:space="preserve">
Objetivo: Garantizar la conservación, restauración ecológica y conectividad del SINAP.
Eje número uno: Proteger la belleza de la vida.
Objetivo: Potenciar el desarrollo territorial sostenible e innovador para la conservación de la biodiversidad. 
Eje número dos: Territorios sostenible e innovadores.
Objetivo: Promover los derechos y leyes de la naturaleza como un imperativo ético de nuestro tiempo. 
Eje número cuatro: Paz con la naturaleza.</t>
    </r>
  </si>
  <si>
    <t>Seguimientos mensuales e informes trimestrales que den a conocer los avances de las metas programadas en la vigencia.</t>
  </si>
  <si>
    <t>Fortalecimiento de la gobernanza en las áreas protegidas nacionales.
Reducir los conflictos socioambientales y culturales y entre sectores de la economía por la disminución de los recursos naturales.</t>
  </si>
  <si>
    <t>Aumentar la representatividad ecosistémica de las áreas protegidas.</t>
  </si>
  <si>
    <t>Fortalecimiento de la valoración social  de las áreas protegidas.</t>
  </si>
  <si>
    <t>Mejor efectividad en la gestión de PNN, articulando los diferentes niveles de decisión.
Posicionar una imagen favorable de Colombia en los ámbitos nacional, regional, local e internacional frente a la conservación de las áreas protegidas nacionales.</t>
  </si>
  <si>
    <t>Mitigar la pérdida de la biodiversidad  in situ, además de promover la mejora en la prestación de los servicios ambientales.</t>
  </si>
  <si>
    <t>Mejor efectividad en la gestión de PNN, articulando los diferentes niveles de decisión.</t>
  </si>
  <si>
    <t>Ampliar el conocimiento sobre los valores objeto de conservación  de las áreas protegidas.
Posicionar una imagen favorable de Colombia en los ámbitos nacional, regional, local e internacional frente a la conservación de las áreas protegidas.</t>
  </si>
  <si>
    <t>Apropiación efectiva de la sociedad colombiana frente a la importancia de las áreas protegidas.
Posicionar una imagen favorable de Colombia en los ámbitos nacional, regional, local e internacional frente a la conservación de las áreas protegidas.</t>
  </si>
  <si>
    <t>Disminución de las problemáticas socio-ambientales en las áreas protegidas nacionales asociadas a conflictos por uso, ocupación y tenencia.
Contar con instrumentos para la valoración y reconocimiento de los beneficios ecosistémicos de la conservación de la biodiversidad.</t>
  </si>
  <si>
    <t>Control y monitoreo de las presiones antrópicas que afectan la integridad y estado de conservación de las áreas protegidas de acuerdo a la meta programada.</t>
  </si>
  <si>
    <t>Declaración de nuevas áreas protegidas, lo cual se ve reflejado en la resolución 1125 de 2015 expedida por el MADS e implementada por PNNC. La declaración y/o ampliación para la conservación In Situ de estas áreas permitirá incrementar la representatividad ecosistémica del país y garantizar que la biodiversidad que se protege alcance las metas de conservación específicas para cada nivel.</t>
  </si>
  <si>
    <t xml:space="preserve">Los servicios de educación informal en Parques Nacionales Naturales responden a las acciones y procesos educativos que promueven la valoración social de las áreas protegidas por parte de la ciudadanía, que se interesan y participan en la conservación de la biodiversidad y servicios ecosistémicos. </t>
  </si>
  <si>
    <t>Las áreas protegidas deben contar con su instrumento de planeación como garantía de una administración y manejo con altos niveles de efectividad que aporten al cumplimiento de los objetivos de conservación y mantenimiento de sus VOC.</t>
  </si>
  <si>
    <t>Actividades necesarias para administrar y manejar las áreas pertenecientes al Sistema Nacional de Áreas Protegidas, así como determinar el uso y el funcionamiento de las mismas en sus diferentes componentes tanto ecológico como cultural.</t>
  </si>
  <si>
    <t>Actividades necesarias para administrar y manejar las áreas pertenecientes al Sistema Nacional de Áreas Protegidas.</t>
  </si>
  <si>
    <t>Acciones encaminadas a la investigación y el monitoreo en los tres niveles de gestión de Parques Nacionales Naturales como un instrumento proveedor de información, para facilitar los procesos de planificación, implementación y evaluación de las estrategias de manejo. Tomando como base el esquema conceptual del manejo de PNN.</t>
  </si>
  <si>
    <t xml:space="preserve">Planeación del ecoturismo y la consecución de recursos para implementar medidas de manejo que mejoren el estado de conservación de las áreas protegidas manteniendo el paisaje para el uso recreativo a través de la regulación turística, la calidad en los servicios turísticos y la satisfacción del visitante entre otros aspectos. </t>
  </si>
  <si>
    <t xml:space="preserve">Promover la participación de los distintos actores involucrados en la conservación de las Áreas protegidas, su diversidad biológica y cultural del país, contribuyendo así al desarrollo sostenible y un medio ambiente sano, mediante la suscripción e implementación de acuerdos de acuerdo a la meta definida.
Instrumentos que permiten la transferencia del conocimiento a los tres niveles de Parques Nacionales, en virtud de las actualizaciones técnicas y normativas que constantemente surgen para este instrumento.  A partir de las obligaciones de compensación se gestionan recursos con destinación específica hacia el fortalecimiento del manejo de las áreas del sistema, por lo que se hace necesario un completo manejo de dicho instrumento.  </t>
  </si>
  <si>
    <t xml:space="preserve">Actividades encaminadas a iniciar, orientar o acelerar la recuperación de la estructura, composición, función de un ecosistema o valor objeto de conservación que ha sido degradado con el fin de mantener o mejorar la integridad ecológica de un área protegida. </t>
  </si>
  <si>
    <t>Actividades encaminadas a iniciar, orientar o acelerar la recuperación de la estructura, composición, función de un ecosistema o valor objeto de conservación que ha sido degradado con el fin de mantener o mejorar la integridad ecológica de un área protegida.</t>
  </si>
  <si>
    <r>
      <rPr>
        <b/>
        <sz val="12"/>
        <rFont val="Calibri"/>
        <family val="2"/>
        <scheme val="minor"/>
      </rPr>
      <t>Plan Estratégico Institucional</t>
    </r>
    <r>
      <rPr>
        <sz val="12"/>
        <rFont val="Calibri"/>
        <family val="2"/>
        <scheme val="minor"/>
      </rPr>
      <t xml:space="preserve">
Objetivo: Potenciar el desarrollo territorial sostenible e innovador para la conservación de la biodiversidad. 
Eje número dos: Territorios sostenible e innovadores.</t>
    </r>
  </si>
  <si>
    <r>
      <rPr>
        <b/>
        <sz val="12"/>
        <rFont val="Calibri"/>
        <family val="2"/>
        <scheme val="minor"/>
      </rPr>
      <t>Plan Estratégico Institucional</t>
    </r>
    <r>
      <rPr>
        <sz val="12"/>
        <rFont val="Calibri"/>
        <family val="2"/>
        <scheme val="minor"/>
      </rPr>
      <t xml:space="preserve">
Objetivo: Garantizar la conservación, restauración ecológica y conectividad del SINAP.
Eje número uno: Proteger la belleza de la vida.
Objetivo: Promover los derechos y leyes de la naturaleza como un imperativo ético de nuestro tiempo. 
Eje número cuatro: Paz con la naturaleza.</t>
    </r>
  </si>
  <si>
    <r>
      <rPr>
        <b/>
        <sz val="12"/>
        <rFont val="Calibri"/>
        <family val="2"/>
        <scheme val="minor"/>
      </rPr>
      <t>Ordenamiento del territorio alrededor del agua y justicia ambiental</t>
    </r>
    <r>
      <rPr>
        <sz val="12"/>
        <rFont val="Calibri"/>
        <family val="2"/>
        <scheme val="minor"/>
      </rPr>
      <t xml:space="preserve"> 
A. Fortalecimiento de la justicia ambiental e inclusiva.
B. Definición precisa, jerarquizada y armonizada de los determinantes del ordenamiento territorial, tanto en las áreas rurales, como en las zonas urbanas.</t>
    </r>
  </si>
  <si>
    <r>
      <rPr>
        <b/>
        <sz val="12"/>
        <rFont val="Calibri"/>
        <family val="2"/>
        <scheme val="minor"/>
      </rPr>
      <t xml:space="preserve">Catalizadores
</t>
    </r>
    <r>
      <rPr>
        <sz val="12"/>
        <rFont val="Calibri"/>
        <family val="2"/>
        <scheme val="minor"/>
      </rPr>
      <t xml:space="preserve">
O.A.1. Justicia ambiental y gobernanza inclusiva.
O.B.2. El agua y las personas como determinantes del ordenamiento territorial.</t>
    </r>
  </si>
  <si>
    <r>
      <rPr>
        <b/>
        <sz val="12"/>
        <rFont val="Calibri"/>
        <family val="2"/>
        <scheme val="minor"/>
      </rPr>
      <t>Catalizadores</t>
    </r>
    <r>
      <rPr>
        <sz val="12"/>
        <rFont val="Calibri"/>
        <family val="2"/>
        <scheme val="minor"/>
      </rPr>
      <t xml:space="preserve">
O.A.1. Justicia ambiental y gobernanza inclusiva.
O.A.4. Capacidades de los gobiernos locales y las comunidades para la toma de decisiones de ordenamiento y planificación territorial.</t>
    </r>
  </si>
  <si>
    <r>
      <rPr>
        <b/>
        <sz val="12"/>
        <rFont val="Calibri"/>
        <family val="2"/>
        <scheme val="minor"/>
      </rPr>
      <t>Catalizadores</t>
    </r>
    <r>
      <rPr>
        <sz val="12"/>
        <rFont val="Calibri"/>
        <family val="2"/>
        <scheme val="minor"/>
      </rPr>
      <t xml:space="preserve">
O.A.1. Justicia ambiental y gobernanza inclusiva.</t>
    </r>
  </si>
  <si>
    <r>
      <rPr>
        <b/>
        <sz val="12"/>
        <rFont val="Calibri"/>
        <family val="2"/>
        <scheme val="minor"/>
      </rPr>
      <t>Catalizadores</t>
    </r>
    <r>
      <rPr>
        <sz val="12"/>
        <rFont val="Calibri"/>
        <family val="2"/>
        <scheme val="minor"/>
      </rPr>
      <t xml:space="preserve">
O.A.1. Justicia ambiental y gobernanza inclusiva.
O.B.2. El agua y las personas como determinantes del ordenamiento territorial.
O.C.3. Coordinación de los instrumentos de planificación de territorios vitales.</t>
    </r>
  </si>
  <si>
    <r>
      <rPr>
        <b/>
        <sz val="12"/>
        <rFont val="Calibri"/>
        <family val="2"/>
        <scheme val="minor"/>
      </rPr>
      <t>Catalizadores</t>
    </r>
    <r>
      <rPr>
        <sz val="12"/>
        <rFont val="Calibri"/>
        <family val="2"/>
        <scheme val="minor"/>
      </rPr>
      <t xml:space="preserve">
O.A.1. Justicia ambiental y gobernanza inclusiva.
O.B.2. El agua y las personas como determinantes del ordenamiento territorial.
O.C.3. Coordinación de los instrumentos de planificación de territorios vitales.
O.D.4. Capacidades de los gobiernos locales y las comunidades para la toma de decisiones de ordenamiento y planificación territorial.</t>
    </r>
  </si>
  <si>
    <r>
      <rPr>
        <b/>
        <sz val="12"/>
        <rFont val="Calibri"/>
        <family val="2"/>
        <scheme val="minor"/>
      </rPr>
      <t>Catalizadores</t>
    </r>
    <r>
      <rPr>
        <sz val="12"/>
        <rFont val="Calibri"/>
        <family val="2"/>
        <scheme val="minor"/>
      </rPr>
      <t xml:space="preserve">
O.A.1. Justicia ambiental y gobernanza inclusiva.
O.B.2. El agua y las personas como determinantes del ordenamiento territorial.
I.A.1. Programa de conservación de la naturaleza y su restauración.</t>
    </r>
  </si>
  <si>
    <r>
      <rPr>
        <b/>
        <sz val="12"/>
        <rFont val="Calibri"/>
        <family val="2"/>
        <scheme val="minor"/>
      </rPr>
      <t xml:space="preserve">Catalizadores
</t>
    </r>
    <r>
      <rPr>
        <sz val="12"/>
        <rFont val="Calibri"/>
        <family val="2"/>
        <scheme val="minor"/>
      </rPr>
      <t xml:space="preserve">
O.A.1. Justicia ambiental y gobernanza inclusiva.
O.B.2. El agua y las personas como determinantes del ordenamiento territorial.
I.C.3. Consolidar los modelos de bioeconomía y turismo incluyentes, basada en el conocimiento y la innovación.</t>
    </r>
  </si>
  <si>
    <r>
      <rPr>
        <b/>
        <sz val="12"/>
        <rFont val="Calibri"/>
        <family val="2"/>
        <scheme val="minor"/>
      </rPr>
      <t xml:space="preserve">Ordenamiento del territorio alrededor del agua y justicia ambiental </t>
    </r>
    <r>
      <rPr>
        <sz val="12"/>
        <rFont val="Calibri"/>
        <family val="2"/>
        <scheme val="minor"/>
      </rPr>
      <t xml:space="preserve">
A. Fortalecimiento de la justicia ambiental e inclusiva.
B. Definición precisa, jerarquizada y armonizada de los determinantes del ordenamiento territorial, tanto en las áreas rurales, como en las zonas urbanas.
C. Actualización y armonización de los instrumentos de planificación con impacto territorial fundamentados en la función ecológica del agua y la participación vinculante de la población.</t>
    </r>
  </si>
  <si>
    <r>
      <rPr>
        <b/>
        <sz val="12"/>
        <rFont val="Calibri"/>
        <family val="2"/>
        <scheme val="minor"/>
      </rPr>
      <t xml:space="preserve">Ordenamiento del territorio alrededor del agua y justicia ambiental </t>
    </r>
    <r>
      <rPr>
        <sz val="12"/>
        <rFont val="Calibri"/>
        <family val="2"/>
        <scheme val="minor"/>
      </rPr>
      <t xml:space="preserve">
A. Fortalecimiento de la justicia ambiental e inclusiva.
B. Definición precisa, jerarquizada y armonizada de los determinantes del ordenamiento territorial, tanto en las áreas rurales, como en las zonas urbanas.
C. Actualización y armonización de los instrumentos de planificación con impacto territorial fundamentados en la función ecológica del agua y la participación vinculante de la población.
</t>
    </r>
    <r>
      <rPr>
        <b/>
        <sz val="12"/>
        <rFont val="Calibri"/>
        <family val="2"/>
        <scheme val="minor"/>
      </rPr>
      <t>Internacionalización, transformación productiva para la vida y la acción climática</t>
    </r>
    <r>
      <rPr>
        <sz val="12"/>
        <rFont val="Calibri"/>
        <family val="2"/>
        <scheme val="minor"/>
      </rPr>
      <t xml:space="preserve">
A. Naturaleza viva: regeneración con inclusión social.</t>
    </r>
  </si>
  <si>
    <r>
      <rPr>
        <b/>
        <sz val="12"/>
        <rFont val="Calibri"/>
        <family val="2"/>
        <scheme val="minor"/>
      </rPr>
      <t xml:space="preserve">Ordenamiento del territorio alrededor del agua y justicia ambiental 
</t>
    </r>
    <r>
      <rPr>
        <sz val="12"/>
        <rFont val="Calibri"/>
        <family val="2"/>
        <scheme val="minor"/>
      </rPr>
      <t xml:space="preserve">
A. Fortalecimiento de la justicia ambiental e inclusiva.
B. Definición precisa, jerarquizada y armonizada de los determinantes del ordenamiento territorial, tanto en las áreas rurales, como en las zonas urbanas.
</t>
    </r>
    <r>
      <rPr>
        <b/>
        <sz val="12"/>
        <rFont val="Calibri"/>
        <family val="2"/>
        <scheme val="minor"/>
      </rPr>
      <t>Internacionalización, transformación productiva para la vida y la acción climática</t>
    </r>
    <r>
      <rPr>
        <sz val="12"/>
        <rFont val="Calibri"/>
        <family val="2"/>
        <scheme val="minor"/>
      </rPr>
      <t xml:space="preserve">
A. Naturaleza viva: regeneración con inclusión social.
C. Economía productiva a través de la reindustrialización y la bioeconomía.</t>
    </r>
  </si>
  <si>
    <t xml:space="preserve">Realizar el procesamiento de datos y salidas gráficas </t>
  </si>
  <si>
    <t>Implementar el plan de mantenimiento de flora - Hectáreas</t>
  </si>
  <si>
    <t>Implementar el plan de mantenimiento del aislamiento - Kilómetros</t>
  </si>
  <si>
    <t>NA</t>
  </si>
  <si>
    <t>1. Meta Inicial</t>
  </si>
  <si>
    <t>4 Valor inicial</t>
  </si>
  <si>
    <r>
      <t xml:space="preserve">Meta de la Entidad Inicial </t>
    </r>
    <r>
      <rPr>
        <b/>
        <vertAlign val="superscript"/>
        <sz val="12"/>
        <rFont val="Calibri"/>
        <family val="2"/>
        <scheme val="minor"/>
      </rPr>
      <t>1</t>
    </r>
  </si>
  <si>
    <r>
      <t>Meta de la Entidad Ajustada</t>
    </r>
    <r>
      <rPr>
        <b/>
        <vertAlign val="superscript"/>
        <sz val="15"/>
        <rFont val="Calibri"/>
        <family val="2"/>
        <scheme val="minor"/>
      </rPr>
      <t>2</t>
    </r>
  </si>
  <si>
    <r>
      <t xml:space="preserve">Actividad </t>
    </r>
    <r>
      <rPr>
        <b/>
        <vertAlign val="superscript"/>
        <sz val="12"/>
        <rFont val="Calibri"/>
        <family val="2"/>
        <scheme val="minor"/>
      </rPr>
      <t>3</t>
    </r>
  </si>
  <si>
    <r>
      <t xml:space="preserve">Total Inicial </t>
    </r>
    <r>
      <rPr>
        <b/>
        <vertAlign val="superscript"/>
        <sz val="12"/>
        <color theme="1"/>
        <rFont val="Calibri"/>
        <family val="2"/>
        <scheme val="minor"/>
      </rPr>
      <t>4</t>
    </r>
  </si>
  <si>
    <r>
      <t xml:space="preserve">Total Ajustado </t>
    </r>
    <r>
      <rPr>
        <b/>
        <vertAlign val="superscript"/>
        <sz val="12"/>
        <color theme="1"/>
        <rFont val="Calibri"/>
        <family val="2"/>
        <scheme val="minor"/>
      </rPr>
      <t>5</t>
    </r>
  </si>
  <si>
    <r>
      <t>2. Meta Ajustada.</t>
    </r>
    <r>
      <rPr>
        <sz val="10"/>
        <color theme="1"/>
        <rFont val="Calibri"/>
        <family val="2"/>
        <scheme val="minor"/>
      </rPr>
      <t xml:space="preserve"> Por actualización de Proyecto en el mes de Mayo</t>
    </r>
  </si>
  <si>
    <r>
      <t xml:space="preserve">3  En rojo </t>
    </r>
    <r>
      <rPr>
        <sz val="10"/>
        <color theme="1"/>
        <rFont val="Calibri"/>
        <family val="2"/>
        <scheme val="minor"/>
      </rPr>
      <t>se elimina información que no corresponde a la programación de la vigencia (actividades)</t>
    </r>
  </si>
  <si>
    <t>1. Implementar las acciones de prevención, vigilancia y control en las áreas protegidas administradas por PNNC</t>
  </si>
  <si>
    <t>2. Desarrollar acciones para adelantar el saneamiento predial en las áreas protegidas del SPNN.</t>
  </si>
  <si>
    <t>7. Formular los instrumentos de planeación de las áreas administradas por la entidad.</t>
  </si>
  <si>
    <t>9. Implementar los instrumentos de planeación (Planes de manejo / REM u otros programas y lineamientos)  de la entidad.</t>
  </si>
  <si>
    <t>13. Fortalecer el proceso de integración de las Áreas Protegidas como determinantes ambientales en instrumentos de desarrollo y ordenamiento territorial.</t>
  </si>
  <si>
    <t>14. Levantar información de línea Base y de seguimiento de efectividad del manejo para las áreas del SINAP.</t>
  </si>
  <si>
    <t>16. Realizar planes de propagación de material vegetal.</t>
  </si>
  <si>
    <t>Realizar la georeferenciación</t>
  </si>
  <si>
    <t>23. Adelantar acciones para el desarrollo y fortalecimiento de procesos de gestión del conocimiento y de innovación de la entidad.</t>
  </si>
  <si>
    <t>27. Realizar seguimiento a los acuerdos suscritos con las familias campesinas que usan o habitan las áreas protegidas.</t>
  </si>
  <si>
    <t>25. Implementar acciones encaminadas al sostenimiento del ecoturismo en las áreas protegidas y sus zonas de influencia</t>
  </si>
  <si>
    <t xml:space="preserve">Avance descriptivo acumulado Enero a Septiembre
Durante el primer semestre se terminó el proceso de migración a la versión 7.5.7 de SMART Connect, una versión que potencializará el proceso y flujo de datos entre los tres niveles de gestión (área protegida, territorial y nivel central). A partir del 18 de junio, se inició la implementación de la nueva versión del SMART 7.5.7 en todas las Áreas Protegidas adscritas a la DT Andes Nororientales, registrando los patrullajes para el tercer trimestre del 2024. Además, cada temática de Prevención, Vigilancia y Control (PVC) fortaleció sus capacidades mediante un taller de capacitación presencial. Es importante mencionar que el PNN Serranía de los Yariguies incursionó por primera vez en el tema tecnológico con esta nueva versión de SMART 7.5.7 ya que hasta el momento es la única área a nivel nacional que no había implementado SMART Mobile para la toma sistemática de datos en campo, lo hacía con dispositivos GPS convencionales y la sistematización de recorridos se hacían de forma manual. Con la implementación de SMART Mobile en esta área, los procesos serán mucho más rápidos.
Adicionalmente, para el tercer trimestre se hizo un balance del número de patrullajes sistematizados a nivel nacional en función de la implementación de la nueva versión de la herramienta 7.5.7 de SMART con Connect. Después del ejercicio se pudo establecer que las áreas protegidas avanzan de manera progresiva en la incorporación de información en la herramienta. Con corte 30 de septiembre 2024 se tiene un total 2.295 patrullajes realizados. Esta implementación inició el primero de Julio 2024 y ha venido creciendo de manera considerable, teniendo por ejemplo a Tayrona con 278 patrullajes, el Cocuy con 184, Galeras con 174, Farallones de Cali con 156, Corales del Rosario con 99 como las áreas protegidas de mayor registro de datos. 
De igual manera se avanzó en la consolidación del Modelo de Datos SMART 2024, con modificaciones importantes como la inclusión de listas múltiples que le permite al usuario seleccionar varias opciones a la hora de realizar los patrullajes en campo, se trabajó en la construcción de nuevas categorías para el modelo de datos que incluye el tema de interacciones entre fauna silvestre y gente, el tema de salud de la fauna silvestre, daño y afectación sobre la fauna silvestre. La incorporación de estas variables potencializará el modelo de datos PVC para la toma de información en campo. 
Se participó en un taller internacional en Costa Rica el cual permitió fortalecer las capacidades en el uso de herramientas complementarias para el seguimiento a las presiones en áreas protegidas marinas. De igual manera se realizó la última capacitación presencial al personal de la territorial Orinoquía en el uso e implementación de SMART 7.5.7.
Desde el mes de julio a septiembre se trabajó de manera conjunta con los PNN Sierra Nevada de Santa Marta y Tayrona en la actualización del Modelo de datos para PVC incluyendo la categoría "PVC conjunto Parques Pueblos Indígenas" la cual incorpora información de Pueblos Indígenas. </t>
  </si>
  <si>
    <t>Descripción de los avances y logros alcanzados 
En el marco del desarrollo de este indicador para la vigencia 2024, se reportan los avances consolidados en la implementación de la ruta de declaratoria de nuevas áreas del SINAP para los procesos en desarrollo de declaratoria y ampliación por parte de PNNC de la siguiente manera:
Serranía de San Lucas: Se ha dado continuidad al desarrollo de las mesas de trabajo en el marco de la propuesta de Distrito Nacional de Manejo Integrado - DNMI: mesa de tierras, mesa ambiental y mesa de minas, con el fin analizar y actualizar los mecanismos e instrumentos frente a formalización y acceso a tierras, formalización de pequeña minería tradicionalmente realizada en el territorio, aprovechamiento forestal y decisiones frente a la reserva forestal de ley segunda y se ha acompañado otros espacios técnicos y sociales, tales como el taller de formulación prodoc GEF corredor del Jaguar y el desarrollo del VII Campamento Ecológico “Por el agua, para la vida y la paz en la Zona de Reserva Campesina del Valle del Río Cimitarra” en el marco de la propuesta de San Lucas como área protegida.
ST Cumaribo: En el mes de septiembre, se dio alcance a oficio remitido a la Asociación de Cabildos y Autoridades Unión Indígena del Guainía y Vichada ASOCAUNIGUVI, capitanes y cabildos, solicitando respuesta frente a posición oficial de las comunidades y resguardos así como de la asociación de continuar o no con el proceso de implementar la ruta para la declaratoria de un área protegida. 
Ecosistemas Secos del Patía: El día 10 de julio, se realizó en el municipio del Bordo-Cauca el Foro del proceso de Ecosistemas secos del Patía “Conservando con la gente” con el objetivo de recopilar elementos conceptuales y territoriales de iniciativas alrededor de la conservación y la implementación de sistemas productivos sostenibles para estos ecosistemas, con el cual se dio cierre a la fase de socialización de la iniciativa de conservación, para dar paso a la revisión técnica para el diseño de la mejor figura de conservación para este territorio. 
Los días 08 y 09 de agosto, se realizó Mesa Técnica Interna de Autoridades Ambientales (CRC y CORPONARIÑO). Así mismo se remitió a las corporaciones la propuesta de cronograma de trabajo para las actividades de la ruta a realizarse hasta el mes de diciembre, sin embargo, en reunión el 16 de septiembre se manifestó que no es posible dar cumplimiento al cronograma establecido hasta el mes de diciembre por motivos relacionados a la participación en la COP 16, así mismo, se realizaron mesas de trabajo internas de revisión de elementos técnico-jurídicos sobre la administración y manejo de los DNMI, así como de los tramites ambientales al interior de la entidad y situación con el  Banco Agrario. 
Sabanas y Humedales de Arauca: En los meses de julio y agosto, se realizaron espacios de reunión con los municipios (Arauca y Arauquita) y Cravo norte, para socializar la iniciativa de conservación como acercamiento hacia un relacionamiento que permita identificar la mejor estrategia de conservación para el territorio.
Ampliación PNN Tatamá: El 07 de junio de 2024, se notificó a PNNC la  Resolución 0666 del 06 de junio de 2024, por parte de la Dirección de la Autoridad Nacional de Consulta Previa de Ministerio del Interior (Mininterior), en donde se certificó la procedencia de consulta previa con cinco (5) comunidades étnicas: Resguardo Indígena Alto Bonito Vira Vira, Resguardo Indígena Sabaletera, San Onofre y El Tigre, Consejo Comunitario Mayor del Alto San Juan “ASOCASAN, Consejo Comunitario Mayor del municipio de Condoto, Consejo Comunitario Mayor de Novita, en el mismo mes se presentó recurso de reposición en contra de la resolución toda vez que PNNC estima que se incurrió en errores en la certificación de procedencia de consulta previa, y se solicitó su corrección. En respuesta se notificó el desarrollo de visitas presenciales por parte de la Dirección de la Autoridad Nacional de Consulta Previa de Mininterior al área de referencia.
Actualmente, se avanza en la preparación logística y acompañamiento de la visita de verificación por parte de la Autoridad Nacional de Consulta Previa en jurisdicción de los municipios de San José del Palmar y Tadó en el departamento de Chocó; Apía, La Celia, Santuario y Pueblo Rico en el departamento de Risaralda; y El Águila en el departamento del Valle del Cauca, con el propósito de obtener información en campo respecto a las posibles afectaciones directas que podrían percibir las comunidades del Resguardo Indígena Alto Bonito Vira Vira, el Consejo Comunitario Mayor del Alto San Juan “ASOCASAN”, y el Resguardo Indígena Tarena, con el proceso de ampliación del área protegida a realizarse entre el 20 y 25 de octubre.
Ampliación SF Acandí, Playón y Playona: Se han revisado técnicamente los análisis de las observaciones del MADS frente a la propuesta de ampliación del santuario y las implicaciones en la modificación de la propuesta. 
Ampliación PNN Chingaza: Como parte de los compromisos, de la reunión sostenida con CORPOGUAVIO en el mes de julio, donde se revisó el proceso de ampliación, se acordó la elaboración del cronograma y un plan de trabajo conjunto entre PNNC y CORPOGUAVIO para la aplicación de los criterios biofísicos, socioeconómicos, culturales y sectoriales para la definición de la mejor estrategia de conservación para este territorio. 
Así mismo, se radicó nota concepto y presupuesto al Rain Forest Trust, para avanzar en la consecución de recursos que apoyen la implementación de la ruta en el proceso, donde han venido dando respuestas a las solicitudes de información adicional sobre el proceso.</t>
  </si>
  <si>
    <t>Avance ejecución indicador 
En el tercer trimestre, se han desarrollado varios momentos que aportan al cumplimiento del indicador. A continuación se describe cada momento: 
●	Avance en el cumplimiento de la meta. Acorde a la planificación de la meta se continúa con el desarrollo de las prácticas pedagógicas propuestas. En este ejercicio participan niños, niñas, jóvenes, mujeres, hombres y adultos mayores. Los actores están relacionados principalmente a entes territoriales, autoridades ambientales, fuerza pública, emisoras radiales, Instituciones Educativas, comunidades locales y comunidades étnicas aledañas a las áreas protegidas. Entre las principales temáticas que se abordan se encuentran: generalidades de PNNC y del área protegida, valores objeto de conservación – VOC, apicultura, avifauna, restauración ecológica, monitoreo, fauna y flora propia del área protegida, sistemas sostenibles, entre otros temas. 
●	Ajuste en planificación de la meta. Las áreas protegidas continúan desarrollando las prácticas pedagógicas propuestas. Sin embargo, por diferentes situaciones territoriales negativas como, el conflicto armado, condiciones climáticas adversas y dificultades logísticas, así como a situaciones positivas, como prácticas pedagógicas exitosas, algunas áreas protegidas han ajustado su planificación en instrumento “Matriz para la planeación y seguimiento del indicador número de personas capacitadas” o han solicitado ajuste de meta a las dependencias correspondientes (en proceso de ajuste). 
●	Enfoque de Paz con La Naturaleza. Con el objetivo de fortalecer los procesos de educación ambiental para la paz, se continúa fortaleciendo el “Enfoque pedagógico de paz con la naturaleza” resultado del trabajo desarrollado con todos los educadores de la institución durante el 2023 y parte del 2024.</t>
  </si>
  <si>
    <t>Avance descriptivo 
-	Formular los instrumentos de planeación de las áreas administradas por la entidad. 
Los procesos relacionados para el indicador documentos de planeación elaborados en la actividad de formulación se activaron por temas de contratación y planeación en el segundo trimestre del año. En este sentido, a corte de septiembre se cuenta con 5 (cinco) procesos activos, con avances en: PNN La Paya de DTAM, cuenta con un documento estructurado en sus tres componentes, donde se han realizado actualizaciones en insumos cartográficos, análisis de riesgo, situaciones de manejo y marco lógico; de igual manera, se han adelantado espacios con comunidades étnicas y campesinas y se cuenta con proyección de la ruta metodológica para el ejercicio de consulta previa del plan de manejo. De igual manera, los DNMI Yuruparí-Malpelo y Lomas y Colinas de la DTPA, avanzan en los tres componentes del plan de manejo integrando esfuerzos con la AUNAP, como la ruta de relacionamiento con el sector pesquero industrial para el ordenamiento pesquero en las áreas.
Por otra parte, se tienen avances para el Plan de Ordenamiento Ecoturístico (POE) para el SFF Guanentá Alto Río Fonce, generando procesos de participación con comunidades locales, para la identificación de atractivos turísticos y el marco interpretativo y la construcción del documento que actualmente cuenta con diagnóstico y ordenamiento en armonía con el proceso de actualización del plan de manejo. De otra parte, el PNN Cahuinarí avanza en la formulación del Programa de Monitoreo a través de la sistematización de información comunitaria de la tortuga charapa, con evaluaciones en la generación de información de los últimos años y definición de la ruta técnica para el monitoreo de PIC chagra.
-	Actualizar los instrumentos de planeación de las áreas administradas por la entidad.
En relación con la actualización de los documentos de planeación, se tienen 16 áreas protegidas en ejercicio Plan de Manejo, un AP con actualización en Plan de Ordenamiento Ecoturístico y 5 áreas con Programa y Portafolio de Investigación. En este sentido, se relacionan los procesos de gestión adelantados de la siguiente manera:
Para los meses de julio a septiembre se adelantaron cerca de 10 sesiones de trabajo con la Oficina de Gestión de Riesgo para la generación de una ruta de articulación y acompañamiento en las áreas protegidas priorizadas en instrumentos de planeación en la presente vigencia, con el interés de conformar de manera conjunta entre GPM y OGR los escenarios de riesgo, integrando información del orden nacional, regional y local. En este mismo esfuerzo de gestión, con diferentes profesionales de SGM se ha revisado la espacialización de los Valores Objeto de Conservación y con el equipo de relacionamiento campesino, para la integración de aspectos jurídicos y normativos en las áreas protegidas que cuenta con población campesina y que actualizan sus planes de manejo.
En este sentido, con equipo de temáticos del GPM se concertaron agendas conjuntas para la generación de talleres con las áreas protegidas en el desarrollo de temas como cambio climático, recurso hídrico e hidrobiológico, relacionamiento campesino y étnico, procesos de restauración y POE, enfocando esfuerzos en los 22 procesos de actualización que están en marcha, con mayor énfasis en las 7 áreas priorizadas en Documento de Verificación Técnica (DVT). Es valioso resaltar que estos ejercicios han permitido a las áreas avanzar de forma estratégica en la actualización de los instrumentos, con claridades técnicas y apoyos focalizados.
Continuando con la implementación de la ruta de trabajo, para el trimestre comprendido de julio a septiembre se adelantaron cerca de 10 sesiones de trabajo con la Oficina de Gestión de Riesgo para generación de una ruta de articulación y acompañamiento en las áreas protegidas priorizadas en instrumentos de planeación en la presente vigencia, con el interés de conformar de manera conjunta entre GPM y OGR los escenarios de riesgo, integrando información del orden nacional, regional y local. En este mismo esfuerzo de gestión, se han realizado sesiones con Omar Jaramillo y Néstor Espejo para la espacialización de los Valores Objeto de Conservación y con el equipo de relacionamiento campesino, para la integración de aspectos jurídicos y normativos en las áreas protegidas que cuenta con población campesina y que actualizan sus planes de manejo. 
De acuerdo con las agendas conjuntas generadas en los tres niveles de gestión, se avanzó en este trimestre con los procesos activos de actualización que vienen en marcha de las 6 DT del SPNNC, con especial énfasis en las áreas protegidas que cuenta con meta en DVT. En relación con los avances puntuales en cumplimiento a la meta, se resaltan procesos como:
Consolidación de los tres componentes del plan de manejo del PNN Cordillera Los Picachos, el cual se encuentra en revisión final por GPM para la solicitud de DVT en el mes de octubre. De igual manera, se cuenta con la consolidación de los componentes diagnóstico y ordenamiento de los planes de manejo del PNN Serranía de Chiribiquete, SFF Los Colorados, PNN Tinigua y SFF Guanentá Alto Río Fonce, con proyección en la consolidación del componente estratégico a noviembre para la DVT. Finalmente, los SFF Iguaque y PNN Tamá avanzaron en la consolidación del componente diagnóstico y parte del ordenamiento para envió a revisión a GPM en el último trimestre. 
Finalmente, áreas como PNN Nevados y PNN Katios presentan avances en diagnóstico e identifican elementos para ordenamiento y plan estratégico, a través de la implementación de las rutas de actualización de acuerdo con los planes de trabajo concertados y los procesos de contratación generados.
Para el Plan de Ordenamiento Ecoturístico del PNN Tinigua se realizaron espacios de participación comunitaria para la socialización y actualización del documento, donde se obtuvo la valoración de los escenarios turísticos y la definición de la zonificación para el manejo, en armonía con el proceso de actualización del plan de manejo.
En relación con los Programas de Monitoreo y Portafolios de Investigación, a corte de septiembre se cuentan con 6 procesos reportando avances: Chiribiquete: Los documentos están en revisión por parte de la DTAM.  Amacayacu: Avanzó en la construcción del programa de monitoreo priorizando (Churuco, chagra y recurso hidrobiológico). Yaigoje: Avanzó en la construcción del programa de monitoreo priorizando (Chagra y coberturas).  Nevados: Trabajó en la construcción del diseño de monitoreo para recurso hídrico. Selva de Florencia: Avanzó con el diseño de monitoreo del recurso hídrico, así como en la revisión de necesidades para incluir al programa y portafolio. Corota: Avanza en estudios previos para compra de equipos que aportarán al portafolio de investigación. 
De igual manera, de los procesos que se vienen adelantando por fuente FONAM, se cuenta con los siguientes avances para Selva de Florencia: Avanzó con el diseño de monitoreo del recurso hídrico, así como en la revisión de necesidades para incluir al programa y portafolio. Corota: Avanza en estudios previos para compra de equipos que aportarán al portafolio de investigación. Guácharos: Avanzó en el ajuste del programa y portafolio con la DTAO.</t>
  </si>
  <si>
    <t xml:space="preserve">Actividades: 
-	Implementar los instrumentos de planeación (Planes de manejo / REM u otros programas y lineamientos) de la entidad. 
Se avanza en la generación de la ruta de actualización con las áreas protegidas priorizadas, a través de sesiones de trabajo con las líneas estratégicas para realizar un balance general de la implementación del plan de manejo vigente. De igual forma, está en revisión y ajuste la herramienta de seguimiento a la implementación del plan estratégico de los planes de manejo para las áreas del SPNN.
-	Adelantar procesos de coordinación de la función pública de la conservación que contribuyan a la construcción de la gobernanza y fortalezcan las diversas formas de participación con los grupos étnicos presentes en las áreas protegidas.
Entre los PNN Sierra Nevada de Santa Marta (SNSM), PNN Tayrona, la DTCA, SSNA, OAJ y el equipo de Gobernanza y participación del GPM se elaboró el Convenio Marco para la implementación del Plan de Manejo Conjunto con el Consejo Territorial de Cabildos de los cuatro pueblos de la SNSM. Se llevó a cabo la IX sesión del Comité Directivo del Plan de Manejo Conjunto del PNN SNSM, Tayrona y los cuatro pueblos indígenas de la SNSM, en el cual se avanzó respecto a la inversión de los rubros correspondientes al CTC según los acuerdos de consulta previa del contrato de prestación de servicios ecoturísticos los cuales establecen un porcentaje para implementar actividades de pedagogía territorial, ordenamiento ecoturístico y compra de predios.
Se apoyan los espacios de diálogo con los consejos comunitarios relacionados con el SF Acandí Playón y Playona, concertando propuesta de preacuerdos de consulta previa del plan de manejo del AP, con los consejos comunitarios COCOMASECO, COCOMANORTE y COCOMASUR. Así mismo se apoya espacio y ejercicios de análisis frente al proceso de ampliación del área. 
En la línea de implementación de proyectos productivos del REM de Bahía Portete Kaurrele, se llevaron a cabo capacitaciones sobre comercio justo con las artesanas, introduciendo conceptos básicos como la cadena de valor, el valor de los productos, las diferentes categorías de clientes y la fijación de precios apropiados según el tipo de cliente, así como el uso de fichas técnicas de la colección. Así mismo se avanza en una propuesta para la realización de un intercambio de saberes entre las artesanas de la comunidad de Portete y las artesanas de la comunidad de Youlepa, dado el liderazgo de las artesanas de Portete. Por otra parte, se avanza en capacitaciones con artesanas y pescadores sobre la ecología del manglar y su restauración, enfatizando su papel crucial como áreas de crianza y refugio para numerosas especies de peces y recursos hidrobiológicos. Se promovió la idea de que la restauración de manglar no sólo beneficia al medio ambiente, sino que también fortalece la resiliencia de las comunidades ante el cambio climático. 
En el PNN Macuira se lleva a cabo la caracterización físico-biótica y socioeconómica de los componentes fauna, flora, agua, suelo y socioeconómico en el marco de la compensación ambiental del Proyecto Eólico Beta en ocho (8) territorios que componen el polígono de dicho proyecto. Así mismo se llevó a cabo seguimiento por parte de la ANLA a dicho proyecto y la caracterización ovino-caprina en dos de los territorios. En el SFF Los Flamencos en el marco de la instancia de coordinación del REM, se analizaron propuestas realizables con las autoridades tradicionales y líderes wayuu del Resguardo Perrtapu frente a la venta irregular de predios, construcciones no permitidas y manejo inadecuado de residuos sólidos. Se realizó espacio de reunión con las autoridades tradicionales que suscribieron el acuerdo YANAMA, durante el cual se realizó la socialización del acuerdo, conformación de las instancias y se socializó la propuesta del reglamento interno del comité coordinador.
En el PNN Corales del Rosario, se llevan a cabo dos espacios de instancia de co-manejo con la participación del director general en los cuales los consejos comunitarios resaltaron temas conjuntos con parques como erosión costera, ordenamiento pesquero y ecoturístico, medidas de manejo conjuntas con entidades con competencia en el área de influencia. Se acuerdan como temas prioritarios de gestión: 1. El posicionamiento de la instancia del comanejo con entidades institucionales. 2. Revisión jurídica y administrativa de las propuestas de anfitrión nativo y las propuestas de investigación participativa. 3. Construir de manera conjunta propuestas para el control de ingreso y cobro de visitantes. 4. Estrategias para el ordenamiento de la zona de manejo especial con comunidades.
En el PNN Providence McBean Lagoon se apoyó la revisión y complemento de las matrices del sector ambiente y la propuesta por la comunidad raizal de Providencia, las cuales hacen parte del plan de atención a emergencias, que responde a la sentencia T 333 del 2022, la cual se expide después del paso del Huracán IOTA en las islas y que afectó al PNN Old Providence. En este sentido, se han acompañado y apoyado varias reuniones de articulación de las entidades del sector, en cabeza del DAMCRA del Ministerio de Ambiente, en las cuales se ha revisado y analizado la propuesta institucional, alcance y avance de cumplimiento de parte de la entidad, en relación con las peticiones de la comunidad.
Se realizó el apoyo técnico en relación con las órdenes tercera y octava de la sentencia 00063 de 2023, asistiendo a mesas de trabajo, con la articulación del Ministerio de Ambiente, el Ministerio de Defensa, la Secretaría de Salud departamental de Amazonas, el Instituto SINCHI, CORPOAMAZONÍA y ante la Procuraduría y Cancillería. En este sentido, se apoyó la elaboración de documentos técnicos (memorias justificativas), en los capítulos relacionados con los criterios necesarios para la definición de la zona amortiguadora y polígono, del PNN Río Puré, así como la caracterización de actores estratégicos para la definición de una propuesta de atención a la contaminación por mercurio en el AP.
Se acompaña espacio de trabajo con Ministerio del Interior – Dirección de consulta previa como apoyo a la definición de la ruta a seguir en el PNN Alto Fragua Indi Wasi, la definición de alcances para avanzar en la ruta de socialización y consulta del plan de manejo del PNN La Paya y la construcción del REM, así como del PNN S. Chiribiquete en relación con el abordaje y acercamiento con los actores sociales con los que se relaciona.  
-	Promover la conservación privada en el SINAP.
Con corte al 30 de septiembre de 2024 se radicaron 157 nuevas solicitudes de registro de Reservas Naturales de la Sociedad Civil entre las que se incluyen 15 allegadas a finales de 2023 y 142 radicadas en 2024, las cuales se encuentran en revisión jurídica. Con corte al 30 de septiembre se impulsaron 302 trámites así:  141 autos de inicio, 80 resoluciones de registro, 6 resoluciones de negación del registro, 38 autos de archivo, 7 respuestas a recuso de reposición, 1 respuesta a revocatoria y se realizaron 29 visitas técnicas para el mismo número de trámites. Así mismo, y en el marco del seguimiento se impulsaron 224 reservas naturales de la sociedad civil registradas así: 42 modificación del registro de RNSC, 30 cancelaciones de registro de RNSC y se realizaron 152 visitas técnicas de seguimiento para el mismo número de expedientes. 
Por otro lado, se realizaron siete (7) talleres de contextualización y fortalecimiento de capacidades para aclarar los requisitos y el procedimiento para el registro de predios privados como RNSC, de los cuales, cinco se adelantaron de forma presencial (1 en San Bernardo, 1 en Subachoque, 1 en Bogotá y 2 en Villavicencio y 2 virtuales: 1 con la CAM y otro con la Gobernación de Arauca).  El objetivo de los talleres fue generar un espacio de conocimiento, apropiación y reconocimiento de la información, respecto a los requisitos, consolidación de documentos, fases del trámite para el registro de predios privados como RNSC. En los espacios se realiza una presentación con los siguientes temas: definiciones de la RNSC, requisitos, procedimiento, obligaciones, derechos, incentivos, inscripción en RUNAP y el registro de Organizaciones Articuladoras de RNSC y se responden las preguntas de los asistentes a los talleres respectivos.
Los soportes respectivos de los actos administrativos se encuentran en la Gaceta Oficial Ambiental de PNNC en el siguiente enlace: https://www.parquesnacionales.gov.co/gaceta-ambiental-2024/gaceta-ambiental-2024-subdireccion-de-gestion-y-manejo-de-areas-protegidas/
-	Brindar asistencia técnica a los subsistemas regionales de áreas protegidas y sus subsistemas asociados, para aportar a la consolidación del SINAP, conforme a los lineamientos nacionales, compromisos del CONAP y sus instrumentos de planeación.
SIRAP Pacífico: Se desarrollaron mesas de trabajo para evidenciar los avances del SIRAP en la formulación de la propuesta de Ley SINAP, revisar la estructura y composición del SIRAP Pacífico, evaluar la estrategia de sostenibilidad financiera, preparar la COP 16 y contribuir a la construcción del plan de trabajo de la carta de acuerdo con WWF para apoyar el proyecto GEF. Además, se evaluó la primera cohorte del diplomado sobre gobernanza y conservación con la Universidad Javeriana. Se realizaron dos comités técnicos en los que se continuó revisando la estructura y composición del SIRAP, y se discutió la agenda para la asamblea del SIRAP Pacífico, programada del 24 al 27 de septiembre de 2024.
En un segundo comité técnico, realizado en agosto, se decidió cancelar la asamblea general de noviembre, reemplazándola por una reunión presencial en septiembre para evaluar los avances del proyecto Pacífico Biocultural (informes, productos, presupuesto, financiación de la mesa regional), los progresos de la Ley SINAP, y la propuesta de estructura y composición del SIRAP presentada por Lucía Correa. Además, se dio espacio para la socialización del proyecto de biodiversidad de la NASA.
El 10 de septiembre de 2024, se realizó un taller para desarrollar el esquema del modelo de conectividad, con el fin de analizar elementos de influencia, definir los mínimos de información necesarios y evaluar la viabilidad del modelo de conectividad estructural y funcional para el SIRAP Pacífico desde los cinco MUCB. Los días 23 y 24 de septiembre se llevó a cabo otro comité técnico, donde se evaluaron los criterios de participación en la mesa regional, se socializó el análisis de la estructura del SIRAP Pacífico y se revisaron los hitos 3.2 y 3.4 del CONPES 4050. Adicionalmente, se presentaron avances en la construcción participativa del borrador de la propuesta de Ley SINAP, se socializó el impacto del proyecto NASA sobre decisiones de biodiversidad en Colombia y se discutieron los progresos del proyecto GEF Pacífico Biocultural. Finalmente, se confirmó la realización de una mesa regional ampliada del 12 al 15 de noviembre de 2024.
SIRAP Andes Nororientales: En agosto se remitió informe de gestión semestral del SIRAP, junto con una propuesta para organizar un evento que consolide el Sistema Departamental de Áreas Protegidas y otras áreas naturales estratégicas para la conservación en Norte de Santander. El 29 y 30 de agosto se celebró en Tunja el primer Comité Técnico del SIRAP Andes Nororientales de 2024. Posteriormente, el 12 de septiembre, se llevó a cabo en San José el segundo Comité Técnico del año, cuyo objetivo fue revisar el cumplimiento de las actividades propuestas en el plan de trabajo de abril y actualizar el cronograma para los seis meses restantes. En enero de 2025, se realizará una revisión trimestral de dicho cumplimiento entre PNN Chiribiquete, RNN Nukak y la DTAM.
SIRAP Amazonia: En el mes de julio se avanzó en la consolidación del SIDAP Caquetá, junto con las áreas protegidas del departamento (Alto Fragua, Churumbelos y Chiribiquete). Para ello, el 18 de julio se llevó a cabo una reunión con las administraciones departamentales y locales (Gobernación y las Alcaldías de Florencia y San Vicente del Caguán). Posteriormente, el 20 y 21 de agosto, se realizó un comité técnico en la Universidad de la Amazonia, en Florencia, con el objetivo de establecer un plan de acción con visión a mediano plazo y un plan operativo anual. El 16 de agosto se desarrolló un taller en Inírida para socializar un modelo de ordenanza, preparado por la DTAM, destinado a la creación del SIDAP Guainía. Durante el encuentro, se revisaron y ajustaron los artículos del proyecto en función de la discusión realizada. Los días 20 y 21 de agosto, se llevó a cabo el Comité Técnico del SIDAP Caquetá en Florencia, con el enfoque en la creación de un plan de acción con visión al 2030, alineado con los cuatro objetivos específicos del CONPES 4050, así como en la formulación de un plan operativo anual con acciones concretas para 2024 y 2025.
SIRAP Orinoquia: El 24 de septiembre se llevó a cabo reunión virtual con la profesional de la Secretaría Técnica del SIRAP Orinoquia, con el propósito de revisar de manera general los avances del SIRAP Orinoquia en 2024, y se identificaron los principales retos y cuellos de botella en la implementación del plan de acción y el plan operativo, ambos alineados con la política nacional del CONPES 4050. Entre los desafíos destacados se mencionó la falta de lineamientos claros por parte de PNNC y MADS para el cumplimiento de varios hitos de las acciones. El 26 de septiembre, junto con el grupo de participación social, se apoyó en la creación de un formato de encuesta para avanzar en la acción 3.2 del PAS del CONPES 4050, relacionada con la participación efectiva en los SIRAPs.
SIRAP Caribe: El 27 de septiembre se llevó a cabo una reunión virtual con el profesional de la DTCA para el SIRAP Caribe, con el objetivo de comprender en mayor detalle la situación particular de la Secretaría Técnica del SIRAP Caribe. Esta situación, que se ha prolongado por varios años, ha evidenciado una progresiva exclusión de la DTCA del SIRAP Caribe. Como consecuencia, la Secretaría Técnica emitió un comunicado en el que advierte a la DTCA que debe abstenerse de convocar espacios en nombre del SIRAP Caribe, e incluso de usar sus logos; lo cual contradice la misión del PNNC.
SIRAP Andes Occidentales: Se realizaron ejercicios de preparación los días 2 y 25 de septiembre para los análisis de efectividad del SIRAP Macizo, basados en las acciones del CONPES 4050. Además, se conformó un equipo base con expertos del subsistema para utilizar la herramienta de análisis de efectividad. Por último, el 26 de septiembre, se llevaron a cabo ejercicios similares para el SIRAP Eje Cafetero, aplicando por completo la herramienta de análisis de efectividad, lo que permitió obtener el índice de efectividad en la gestión del subsistema.
-	Fortalecer el proceso de integración de las Áreas Protegidas como determinantes ambientales en instrumentos de desarrollo y ordenamiento territorial. 
Se elaboraron dos guías donde se establecen los lineamientos nacionales que orientan a entidades territoriales municipios, distritos y departamentos sobre las temáticas concretas de áreas protegidas a ser incorporadas en cada uno de los componentes de los planes de desarrollo municipal y departamental 2024-2027 acorde con el eje transformacional ordenamiento territorial alrededor del agua y los catalizadores del Plan Nacional de Desarrollo Colombia Potencia Mundial de la Vida Ley 2294/2023, y a los compromisos establecidos en los CONPES 4050/2021 SINAP, 3990/2021 Colombia Potencia Bioceánica,  4007/2020 Sistema de Administración del Territorio, 3958/2019 Catastro Multipropósito y 3915/2018 Macizo Colombiano, así como en las Sentencias 622/2016 Río Atrato Sujeto de Derechos, 4360/2018 Amazonía Sujeto de Derechos, 038/2019 Río Cauca Sujeto de Derechos, STL 10716 de 2020 Parque Nacional Natural Los Nevados Sujeto de Derechos, STC 3872 de 2020 Vía Parque Isla de Salamanca, STL 510/2021 Plan Especial de Protección del Parque Nacional Natural Las Hermosas. Las guías fueron incluidas en el SiSPT del DNP de la estrategia Juntos por el Territorio donde son instrumentos de consulta pública para todas las entidades territoriales del país en el link https://colaboracion.dnp.gov.co/CDT/Desarrollo%20Territorial/SisPT/Parques%20naturales%20-%20Gui%CC%81a%20articulacio%CC%81n%20departamental.pdf . 
A septiembre se continuó con el proceso de fortalecimiento al proceso de formulación de los hechos metropolitanos de la Región Metropolitana Bogotá Cundinamarca, con el fin de socializar información de PNN relacionada con concesiones y permisos; posteriormente, se socializaron los estudios de integridad ecológica de los PNN Sumapaz y Chingaza, con el fin de identificar aspectos claves que confluyan en la lógica del ordenamiento territorial alrededor del agua. En este momento se está a la espera del documento técnico con los hechos, con el fin de realizar su retroalimentación.
Para el caso de las áreas protegidas de la Orinoquia y la territorial, se han realizado acompañamientos en espacios e instancias para su integración en el PGAR (Taller de Corporinoquia), ajuste a metodologías empleadas para la identificación de la estructura ecológica principal con miras a optimizar dichos análisis desde las perspectivas territoriales para los municipios de Fortul, Puerto Rondón, Saravena y Tame y las subzonas hidrográficas (SZH), de los ríos Bojaba y Covaría-Cubugón, con miras a fortalecer instrumentos del Ordenamiento Territorial, en el marco del Proyecto GEF Orinoquía. Adicionalmente, se participó en la formulación y retroalimentación de los indicadores propuestos para el Plan de Gestión de la Reserva de Biósfera del Tuparro.
En cuanto a los procesos de planificación marino costeros, se apoyó a la DTCA en la revisión y retroalimentación del Plan Maestro de Erosión Costera para el departamento del Magdalena PMEC-Magdalena, con el fin de incorporar acciones precisas frente a las áreas protegidas previstas en la Sentencia Acción popular - Erosión Costera en Pozos Colorados Magdalena. Además, se ha venido participando en la mesa constituida por MADS, con miras a la formulación de un Plan Espacial Marino Costero, para lo cual, en conjunto con las profesionales de recurso hidrobiológico se avanzó en la identificación de información que desde PNNC debe aportarse y así mismo, la debida coordinación con la DTCA.
Con relación al cumplimiento del CONPES SINAP, desde la línea de ordenamiento territorial se ha venido participando en la mesa de Zonificación Ambiental con MADS, con miras a la integración y coordinación de acciones que contribuyan a fortalecer procesos de gestión territorial de áreas protegidas como el SFF Los Colorados (entre otros) y de igual forma, se ha hecho parte de las acciones que entre MinAmbiente, MinVivienda y PNNC han venido realizando con miras al cumplimiento  de las acciones previstas en las líneas 2.5 y 2.6.
Para el tercer trimestre, en cuanto a otros conceptos técnicos, se realizó la revisión y concepto técnico a proyectos normativos y directrices técnicas, relacionadas con, la reglamentación de la Zona Amortiguadora para áreas protegidas del SPNN, Proyecto del Ley del SINA con directrices para la gestión y consolidación de instancias, al documento de diagnóstico del POD de Bolívar; al Proyecto de Ley No. 241 de 2024 Senado “por medio del cual se adopta una política de estado para ordenar la delimitación, recuperación, restauración y ordenamiento ambiental y agrario de los lagos, ciénagas, playones y sabanas comunales" y sobre la propuesta normativa para la Zonificación de Reservas Forestales de Ley 2/1959.
En cuanto a proyecto del fondo para la vida se revisaron los siguientes documentos: Proyecto del MADS (Zonificación ambientales para posconflicto), Corpomojana (ordenamiento alrededor del agua) y al programa estratégico para la paz social y ambiental a través del ordenamiento del territorio alrededor del agua en ecorregión Macizo.
-	Levantar información de línea base y de seguimiento de efectividad del manejo para las áreas del SINAP. 
Como parte de la línea estratégica 8 de la Política del Sistema Nacional de Áreas Protegidas adoptado mediante documento CONPES 4050 de 2021, se contempla “fortalecer la planificación del manejo de las áreas protegidas y del sistema”, donde se define como una de las acciones que “PNNC implementará una metodología de evaluación de la efectividad del manejo en las áreas protegidas de carácter público y analizará sus resultados”. 
El proceso de análisis de la efectividad del manejo comprende tres (3) fases: aprestamiento, capacitación y acompañamiento. En relación con la primera, en total se han realizado 23 espacios aprestamiento con (32) Autoridades Ambientales (CAM, CAR, CARDER, CARDIQUE, CARSUCRE, CAS, CDA, CDMB, CORALINA, CORANTIOQUIA, CORMACARENA, CORNARE, CORPAMAG, CORPOAMAZONIA, CORPOBOYACÁ, CORPOCALDAS, CORPOCESAR, CORPOCHIVOR, CORPOGUAJIRA, CORPOGUAVIO, CORPONARIÑO, CORPONOR, CORPORINOQUIA, CORPOURABÁ, CORTOLIMA, CRA, CRC, CRQ, CVC, CVS, CODECHOCÓ y PNNC) en las que participaron 211 personas.
Con la segunda fase, se busca que las diferentes autoridades ambientales entiendan la importancia, alcance y utilidad del análisis de efectividad del manejo como mecanismo de seguimiento, evaluación y retroalimentación, y así mismo, que conozcan el uso de la herramienta de efectividad. En total, se han realizado cinco (5) espacios de fortalecimiento de capacidades en la metodología “Efectividad del Manejo de Áreas Protegidas Públicas – EMAP” con cinco (5) Autoridades Ambientales (CORMACARENA, CAM, CORPOCHIVOR, CAS y CORPOGUAJIRA), en donde participaron 31 personas.
La última fase, de implementación, está dirigida a orientar técnicamente a las autoridades ambientales y actores estratégicos relacionados con el manejo, en el análisis de su efectividad. En esta fase, se han realizado treinta y un (31) espacios de acompañamiento con seis (6) autoridades ambientales (PNNC, CVC, CORPONARIÑO, CORPOAMAZONIA, CAR y CORPOBOYACÁ) en donde participaron 166 personas.
Derivado de los diferentes espacios, a la fecha se tiene información de efectividad del manejo de 279 áreas protegidas, de las cuales 272 son de línea de seguimiento y 7 de línea base. De las 313 áreas de línea de seguimiento previstas a levantar información en la presente vigencia, se encuentra pendiente los resultados de 40 áreas protegidas pertenecientes a seis (6) Autoridades Ambientales, entre éstas: CORPOBOYACA, CAR, CORPOGUAVIO, CARDER, CVC y PNNC (Ver Figura 1).
De otra parte, las 279 áreas con información de efectividad del manejo pertenecen a 30 Autoridades Ambientales, entre éstas: CDMB (1 AP), CARDER (1 AP),  CORPAMAG (2 AP), CDA (2 AP), CRC (2 AP), CRA (2 AP),  CORPOAMAZONIA (2 AP), CAR (3 AP), CAS (3 AP), CODECHOCÓ (3 AP), CARSUCRE (4 AP), CRQ (4 AP), CORALINA (4 AP), CORPONOR (4 AP), CORPOCESAR (5 AP),  CORPOCHIVOR (6 AP),  CORPOGUAJIRA (8 AP), CORPORINOQUIA (8 AP), CORPOURABA (8 AP), CVS (8 AP),  CORANTIOQUIA (8 AP), CORPONARIÑO (9 AP), CAM (10 AP), CORNARE (12 AP), CORPOGUAVIO (15 AP), CORMACARENA (15 AP), CORPOCALDAS (16 AP), CVC (32 AP), CORTOLIMA (33 AP) y PNNC (49 AP). Lo anterior, representa un avance del 85,58% frente a la meta del año.
</t>
  </si>
  <si>
    <t xml:space="preserve">Actividades: 
-	Realizar planes de propagación de material vegetal. 
Se avanzó con la planificación del trabajo a realizar en los viveros mediante la elaboración de los planes de propagación, en este se plasma las especies a propagar, la cantidad de material que se requiere de cada una y una proyección de cuando se requiere sacar a campo. Sobre este plan se inició ejecución de actividades en los viveros presentes en las AP, los avances en elaborar este plan se detallan de la siguiente forma por DT: DTCA 3 AP (SFF El Corchal, SFF Los Flamencos y SFF Ciénaga grande de Santa Marta), DTPA 2 AP (PNN Sanquianga y PNN Farallones), DTAO 7 AP (PNN Las Orquídeas, PNN Selva Florencia, PNN Puracé, PNN Nevado del Huila, PNN Doña Juana, PNN Las Hermosas, PNN Los Nevados), DTAN 7 AP (PNN Tamá, PNN Serranía de los Yariguies, PNN Pisba, SFF Iguaque, SFF Guanentá, ANU Los Estoraques, PNN Cocuy), DTOR 5 AP (PNN Macarena, PNN Picachos, PNN Tinigua, PNN Sumapaz, DNIM Cinaruco) para un total de 24 AP con planes de propagación realizados.
El material vegetal que se produce aporta a los procesos de restauración activa, a los ejercicios de enriquecimiento con especies priorizadas por el área o las comunidades en predios de las áreas colindantes y a los sistemas sostenibles para la conservación. El proceso es muy importante para PNNC ya que permite producir material vegetal con diversidad genética y adaptado a las condiciones climáticas de las zonas a restaurar de diferentes ecosistemas como Bosque Altoandino y Páramo, Bosque Seco, Bosque Húmedo, Manglar, entre otros.
-	Realizar montaje y mantenimiento de viveros para producción de plántulas.
En el tercer trimestre, para continuar con el proceso de producción del material vegetal, se vienen realizando labores de búsqueda y seguimiento a las fuentes semilleras, colecta de semillas, preparación de sustratos, desinfección y llenado de camas de germinación, bandejas o bolsas, siembra de las semillas o propágulos, labores generales de mantenimiento como riego, deshierbe, raleos, trasplantes. Se tienen 24 Áreas Protegidas con viveros en funcionamiento, teniendo específicamente por territorial lo siguiente: DTCA 3 AP, DTPA 2 AP, DTAO 7 AP, DTAN 7 AP y DTOR 5 AP.
Los viveros reportados tienen diferentes categorías ya que estos pueden ser propios, de las áreas protegidas, permanentes o temporales en el sector de intervención para procesos de restauración, así como viveros en asocio con otras entidades, con la comunidad o instituciones educativas. En la Figura 2, se presentan los soportes fotográficos de algunos viveros en funcionamiento a nivel nacional. Los viveros continúan realizando mejoras de infraestructura o adecuaciones que permitan posteriormente con el apoyo técnico realizar el registro de algunos viveros centrales propios ante el Instituto Colombiano Agropecuario, debido a que se tienen viveros muy básicos y otros más adecuados o con mejores condiciones. 
En el proceso de producción de plántulas y adecuación de viveros se han tenido dificultades por los calendarios fenológicos de las especies debido a que hay especies de las que se puede obtener semilla específicamente hasta el segundo semestre del año, otro inconveniente es que hay especies que para lograr el tamaño o altura ideal para salir a campo y tener una buena sobrevivencia tienen ciclos de 1.5 a 2.5 años o sea son de ciclo largo, por tanto algunas especies que inician el proceso de producción se podrán usar en la siguiente vigencia, este es un caso principal de las áreas que tienen viveros en zona de bosque altoandino y páramo.
Como aporte a la divulgación de la información técnica, se resalta para el tercer trimestre la consolidación de un documento tipo libro divulgativo donde se exhiben las experiencias de propagación generadas por 7 AP, que dentro de su territorio trabajan principalmente en cuatro ecosistemas: 1. Altoandino y de páramo, 2. Bosque Húmedo, 3. Bosque seco y 4. Manglar. La información se organizó en 25 fichas de especies vegetales, algunas de ellas catalogadas como Amenazadas: (1) En Peligro Critico (CR), (1) En Peligro (EN), (1) Vulnerable (VU), (1) Casi Amenazada (NT), (18) Preocupación Menor (LC) y (3) No Evaluadas.
</t>
  </si>
  <si>
    <t xml:space="preserve">Se presentan los avances en implementaciones de restauración en las siguientes áreas protegidas:  
Dirección Territorial Andes Nororientales 
PNN El Cocuy: Se implementaron acciones de Restauración ecológica, ubicadas en el municipio de Tame (Arauca), en los predios Aguas Claras, Las Amalias y La Chiguira, Granja del Liceo de Tame y El Romance. Las intervenciones obedecieron a acciones de restauración pasiva y activa, estas acciones buscaron conectar las fincas con los bosques de galería cercanos de la zona de influencia del área protegida.
Se reporta la implementación de acciones de restauración ecológica en los municipios de Tame (Arauca), Sácama y La Salina (Casanare) y El Cocuy (Boyacá), en los predios Aguas Claras, Villa Andaluz, Bioparque Tame, Granja del colegio de la Salina, El Refugio, Villa Paola y San Martin.
En el predio Villa Andaluz, se establecieron individuos de falso yopo Mimosa trianae y el cedro amargo Cedrela odorata para la división de potreros a través de cercas vivas y árboles dispersos en los potreros para el sombrío del ganado. De igual manera, en la Granja del colegio de la Salina se implementaron cercas vivas, para la protección de suelos y regulación hídrica y rescate de las especies maderables que por muchos años se han talado y que ahora se encuentran en estado vulnerable o crítico de amenaza, donde se plantaron individuos de abarco Cariniana pyriformis, cedro amargo Cedrela odorata y granadillo Platymiscium pinnatum. 
SFF Iguaque: se realizaron acciones de restauración buscando la conectividad del santuario con su territorio colindante, por medio de acciones de restauración activa, en predios de acueductos rurales y de reservas naturales de la sociedad civil.  Los predios donde se implementó la restauración son seis (6), uno (1) de la Asociación de Acueductos Asochaina y cinco (5) Reservas Naturales de la Sociedad Civil (La Primavera, El Volcan, Monoke, Casa Arena, El Motilon). 
Se realizaron plantaciones en los predios de las Reservas Naturales de la Sociedad Civil (RNSC) en los cuales hay relictos de bosque de robledales presentes entre los 2300 a 2450 msnm, sirviendo como corredores biológicos entre el SFF Iguaque y el bosque montano bajo. Por otro lado, el AP también reporta plantaciones con especies nativas en los predios privados Buenavista y Las Delicias, aledañas a los corredores de robledales de Arcabuco entre los 2600 a 2700 msnm, donde se implementan estrategias como cercas vivas y sistemas silvopastoriles, aislando los bosques nativos de la frontera antrópica.
En el acueducto ACUACARDONAL, en un trabajo articulado el AP apoyó el enriquecimiento de 2 ha en bosques de galería que están sobre la quebrada la colorada donde se capta agua para la comunidad de la vereda cardonal y finalmente, adelantaron plantaciones con vecinos de la Junta de Acción Comunal El Cardonal en 0,322 ha; la intención fue hacer enriquecimiento al borde de la quebrada y en zonas abiertas de potreros.
PNN Pisba: como parte del proceso de implementación de la estrategia de restauración participativa, se realizó la implementación de acciones de restauración en predio del acueducto El Morro por medio de la plantación de material vegetal. 
Se realizó plantación en el predio de la Laguna de Socha, de las cuales 1,8 ha corresponden al avance por PGN. Para ello, el AP avanzó con núcleos de vegetación para acelerar el establecimiento de la cobertura vegetal. Teniendo en cuenta que el principal tensionante es la presencia de los pastos exóticos, el AP realizó la plantación de 3.740 individuos de las especies Ageratina tinifolia, Senecio niveoaureus, Baccharis sp, Espeletia lopezii, Gynoxis paramuna, Hesperomeles sp, Vaccinum sp y Polylepis quadrijuga para propiciar la competencia con las gramíneas, los cuales fueron establecidos a una distancia de 1,5 m * a 1,5 m. Esta actividad contó con la participación del Ejercito Nacional, específicamente al Batallón Silva Plazas, la Alcaldía Municipal de Socha y a las empresas privadas COLRIELES y AGROVIDA.  
SFF Guanentá Alto Río Fonce: se realizaron acciones de restauración activa y pasiva por medio de un aislamiento para evitar el pastoreo de ganado, orientado a la revegetalización en el ecosistema de páramo con especies propias de la zona. En el enfoque de restauración pasiva se realizó la instalación de una cerca de una longitud de 1.000 metros.
Se realizó la plantación de 22.909 individuos producidos en los viveros del AP, para emplear en el marco del fortalecimiento de sistemas silvopastoriles (12,93 ha) en la zona de influencia al Santuario, en predios ampliamente deforestadas; en estos predios se implantaron individuos nativos como Tecoma stans, Viburnum triphyllum, Alnus acuminate, Psidium guajava, Inga Edulis y Handroanthus chrysanthus para el establecimiento de cercas vivas. También se establecieron arreglos agroforestales empleando especies como Inga Edulis y Psidium guajava, principalmente asociados al cultivo de café y cacao. 
El AP junto con las comunidades realizaron la intervención de áreas en recuperación natural con material vegetal nativo para acelerar el proceso de restauración. Finalmente, el AP priorizó la intervención de predios en zonas aledañas a fuentes hídricas o zonas de recarga hídrica (2,79 h) por medio del establecimiento de plantas nativas como Viburnum triphyllum, Alnus acuminata, Baccharis macrantha, Baccharis latifolia, Clusia sp, Trichanthera gigantea que favorezcan la regulación hídrica, en su mayoría estas fuentes hídricas son abastecedoras de acueductos comunitarios.
PNN Serranía de Los Yariguies: En el marco de la implementación de acuerdos de conservación se han venido adelantando acciones relacionadas a sistemas sostenibles de conservación con las comunidades campesinas aledañas al área protegida. 
ANU los Estoraques: Se instalaron 802 metros de aislamiento, esto con el objetivo de mitigar presiones debido a la actividad ganadera de los vecinos colindantes con el área protegida. El ingreso de ganado en el sector de manejo La Honda, pone en peligro la supervivencia del material vegetal que se está plantando en este momento. Por otro lado, el AP instaló 103 metros de cerca de margen del cuerpo hídrico ‘’Platanillo’’ en puntos específicos donde a través del monitoreo se observó el ingreso de ganado. Además del aislamiento, a la fecha se han plantado 20.000 individuos, distribuidos en 1.052 núcleos multiestratos con un 75% de especies pioneras e intermediarias y un 25% de especies tardías. 
Dirección Territorial Andes Occidentales
PNN Puracé: En el sector de la vereda Río Claro Alto, Sector del Peñón del resguardo de Paletará se optó por instalar una cerca eléctrica impulsada por panel solar para aislar parte del sector. La cerca instalada linealmente alcanzó aproximadamente mil metros de largo y al hacer la proyección del área que pudiese proteger, se estimaron cerca de las 20 hectáreas, área que empieza a ser parte de los espacios en restauración con estrategia de restauración activa, ya que hasta el momento no se han realizado más intervenciones.
PNN Galeras: Se avanzó en la implementación de acciones que permitan iniciar un proceso de restauración ecológica en 2,22 hectáreas ubicadas en el predio hijuela 9, adquirido mediante la Escritura Pública 3423 del día 26 de diciembre del año 2023 otorgada en la Notaría tercera del Círculo de Pasto. 
PNN Las Hermosas: En alianza con CIAT y Minagricultura, se avanzó con la entrega de materiales en las veredas Virginia Alta y El Cairo del Municipio de Chaparral, para la implementación de aislamientos de protección y SSP en 7 predios. Por otro lado, se avanzó en la construcción de estudios previos para proceso de licitación en RE y SSC para 4 predios ubicados en área adyacente al parque, en el municipio de Chaparral. De igual manera, se avanzó de manera conjunta en la formulación de un convenio entre el PNN Las Hermosas y el FFAVS, para implementar procesos de aislamientos de protección en los municipios de Sevilla y Pradera del Departamento del Valle del Cauca. 
PNN Selva de Florencia: Se avanzó en la gestión para la adquisición de predios, los cuales una vez estén a nombre de Parques, entrarán en proceso de restauración. Durante el periodo del reporte se recibieron los Estudios jurídicos registrales remitidos por la OAJ, de los predios Lote Primavera, La Playa, Cañada Seca y Villa Claret, debidamente aprobados, para continuar con la gestión de adquisición. También, se recibieron las aceptaciones de las ofertas de compra de los predios La Playa por parte del apoderado y Villa Claret por parte de su propietario. 
PNN ORQUIDEAS: Durante el mes de agosto se reporta el predio el Hospital ubicado en la vereda de Calles con diseño tresbolillo a 4 metros, 2557 individuos. En total en este predio se sembraron 3739 individuos. 
En las siguientes fotografías se pueden observar algunas de las acciones desarrolladas por esta área protegida. 
PNN Tatamá: En la fase de implementación de restauración a través de sistemas sostenibles para la conservación,  se realizó la construcción de un área cubierta  que hará parte de la huerta de soberanía alimentaria como un módulo de invernadero para las especies que no puedan permanecer a exposición por la variabilidad climática que existe en el predio y favorecer la producción sana de alimentos, así mismo se realizó entrega de abono orgánico, 16 variedades de semillas entre verduras, hortalizas y legumbres, herramientas para las labores en la huerta y materiales para apoyar el mejoramiento del corral de aves.
La entrega del área cubierta, los insumos para el manejo de la misma e insumos para mejorar el corral de aves fueron parte del compromiso adquirido en este predio quienes se comprometieron a conservar el bosque de 41,7 hectáreas en restauración pasiva, sin embargo, queda pendiente la entrega de los materiales para 500 metros lineales de aislamiento de protección y un abrevadero plástico con válvula y flotador como sistema de cierre para evitar que el ganado ingrese al bosque y a la fuente hídrica.  Estos materiales serán entregados al momento de recibir los materiales e insumos para los procesos de RE y SSC 2024.
Dirección Territorial Caribe 
SFF Corchal Mono Hernández: Para la actual vigencia, se implementaron acciones de restauración ecológica en los sectores: Bajitos Morelos 3, caño burro, Tronconera, Caño Rico, donde se intervinieron áreas con coberturas de herbazales dominados enteramente por helecho matatigre (Acrostichum aureum), Enea (Typha dominguensis), requiriendo hacer el retiro del material y la apertura de los caños para rehabilitar los flujos hídricos. Adicionalmente, en algunos de estos sectores ya mencionados, se realizó la plantación de individuos de mangle rojo (Rhysophora mangle). En cuanto a adecuación del terreno se realizó la remoción manual de helecho matatigre en toda el área a intervenir, esto se implementó con apoyo de la comunidad de Bocacerrada a través de la asociación ASOMAYORCAL (ver imágenes). 
PNN Macuira: Presenta avance en la implementación de acciones de restauración ecológica en 35 hectáreas al interior del Parque y su área de influencia. Se establecieron 4347 individuos de especies nativas. El desarrollo de las actividades de restauración y como lo estipula el REM, se hace a través de socializaciones de las medidas con las comunidades y autoridades claniles de los territorios traslapados con el Área Protegida, para de esta manera obtener el respaldo de las Autoridades Tradicionales para el avance del proyecto.
PNN Sierra Nevada De Santa Marta: El Parque Nacional Natural Sierra Nevada de Santa Marta concertó una meta de 134 hectáreas en áreas en proceso de restauración para la vigencia 2024, en las cuales se proyectó la implementación de nuevas acciones de restauración ecológica participativa, estas están ubicadas en La Lengüeta (122 ha) y La Esperanza (12 ha); sin embargo, en las 12 hectáreas del sector La Esperanza no se han adelantado acciones debido a graves alteraciones del orden público; situación que se ha evidenciado en información del equipo del AP en campo, la comunidad, notas de prensa y otras fuentes secundarias; frente a lo cual, el Área Protegida ha requerido acompañamiento a la Oficina de Gestión del Riesgo de PNN (OGR), para discutir cómo dar manejo a la situación y evaluar la posibilidad de continuar con los procesos de gestión adelantados en este sector. 
Dirección Territorial Pacifico 
PNN Sanquianga: se realizaron jornadas de enriquecimiento con individuos de mangle rojo (Rhizophora mangle), en áreas afectadas por tala selectiva.
PNN Los Katíos, se reportan 9.22 hectáreas en proceso de restauración en el sector de Sautata, de estas se implementaron acciones de restauración activa en 1,7 hectáreas, mediante el enriquecimiento con especies nativas, y se registran 8,30 hectáreas en restauración pasiva.
PNN Sanquianga: se reportan 30,27 hectáreas en restauración en el estero Secadero (10,97Ha) y en el estero Mulatos (19,3Ha), realizando plantaciones para enriquecimiento con 720 individuos de Rhizophora mangle.
Para las demás áreas, aunque no se reporte un avance cuantitativo, se avanza en varias actividades: 
PNN Munchique: se ha venido trabajando en el documento versión deI Programa de restauración y la gestión de insumos para realizar las actividades de aislamiento para dar cumplimiento de la meta establecida para la presente vigencia.
PNN Uramba: se avanzó con la elaboración del estudio previo para la compra de herramientas, insumos y víveres necesarios para el establecimiento de viveros y la implementación de acciones de restauración. Además, se avanza en la propagación de especies de mangle, registrando 1020 individuos de mangle rojo en crecimiento y 200 de mangle piñuelo en germinación.
DNMI Cabo Manglares: se depende de la publicación de los estudios previos para el convenio con el consejo comunitario, y así implementar las acciones de restauración.
Dirección Territorial Andes Orinoquia:  
DNMI Cinaruco: La delimitación del polígono en uso sostenible que será impactado a través de la implementación de incentivos productivos (Acueducto ganadero) del predio Garcitas, fue remitido al SIG de la DTOR para la generación de la cartografía correspondiente. Por otra parte, se hizo acercamiento con el propietario del predio La Pradera para fortalecer el acuerdo de conservación a través del incentivo productivo (Acueducto ganadero), acción que impactará en áreas bajo manejo sostenible. 
PNN Sumapaz: Para el cumplimiento del compromiso asociado a hectáreas en el marco de los acuerdos REP, se realizan jornadas de trabajo con equipo del PNN Sumapaz, líneas UOT - Relacionamiento Campesino, Restauración y sector Meta, ajustando la información de los acuerdos según proceso de concertación con comunidad. Se proyectan kml y se ajusta la matriz enviando información a DTOR, avanzando en las bases de datos con áreas según coberturas y zonificación para proyectar las salidas gráficas por cada predio.
PNN Cordillera de Los Picachos: Se logró la vinculación de 9,75 hectáreas en proceso de restauración, distribuidas así: 0,812 (Ha.) en restauración y 8,941 (Ha.) en rehabilitación a partir de la siembra de un total de 2202 plántulas de especies nativas producidas en los viveros del Área Protegida. Es importante indicar que este ejercicio se adelantó con la articulación de las comunidades campesinas y de la Institución Educativa Puerto Amor, con el objetivo de mejorar las condiciones del suelo, proteger cuerpos de agua y restaurar la biodiversidad en las áreas intervenidas.
PNN Tinigua: En el marco de la suscripción del acuerdo, durante este mes se realizó el envío de las fichas FREP, ERRE, el contenido del acuerdo, el anexo técnico, el GDB y la ficha UOT, así como su respectivo cargue en la plataforma Survey123. Con estos avances, se espera la validación por parte de la dirección territorial para poder solicitar el concepto técnico a nivel central. Aún se está a la espera de la validación de la ficha UOT por parte del nivel central.
PNN Serranía de Manacacias: En el marco del programa de restauración ecológica, se llevaron a cabo actividades de inspección y control en el sector de Palmeras, abarcando los predios Morrocoy, Placer y Zorros. Se implementaron pilotos de restauración activa, con la siembra de plántulas de Ceiba (Ceiba pentandra), tras un exitoso proceso de germinación en el vivero. 
PNN Sierra de La Macarena: Con base en el proceso de concertación de los 20 acuerdos REP para el municipio de Mesetas se ha concertado con 7 familias campesinas con predios que representan 167,31 ha, para el municipio de Macarena 5 familias con predios que representan 899,66 ha, para el municipio de Vista Hermosa con 7 familias con predios que representan 470,95 y en el municipio de San Juan de Arama, una familia con un predio de 0,88 ha. Todo esto para un total de 1538,8 hectáreas.
Dirección Territorial Amazonia
Si bien esta territorial no reporta avances en área es importante mencionar que se implementaron acciones que posteriormente consolidarán las metas del proceso de restauración como las siguientes: 
El PNN Amacayacu, PNN La Paya, RNN Nukak suscribieron los Convenios Interadministrativos y han avanzado con los planes de trabajo y cronograma de actividades.
El SFPM Orito Ingi Ande, ya tiene disponibilidad presupuestal y se encuentra asignado a abogado para revisión, se realizó reunión con la DTAM y el AP, para el análisis del sector del convenio.
El PNN Serranía de los Churumbelos: avanza con el seguimiento y mantenimiento de las áreas restauradas en el 2023 en el Resguardo Mandiyaco. Se hizo seguimiento a los planes de trabajo firmados para la implementación de 4 ha en las comunidades Rigcharikuna, Mandiyaco (Inga) y Resguardo Yanacona Santa Marta.
Avance de EDT – Actividades 
-	Realizar la georeferenciación - Cartografía con polígonos georeferenciados de las áreas intervenidas: las áreas protegidas en conjunto con las DT, realizaron la georeferenciación de las acciones de restauración implementadas, de conformidad con la meta reportada, adjuntando como evidencia el shape de información. 
-	Realizar el procesamiento de datos y salidas gráficas: se realizó para las 8 areas protegidas que han avanzado en el indicador las salidas gráficas de los polígonos intervenidos con acciones de restauración ecológica. 
</t>
  </si>
  <si>
    <t xml:space="preserve">Avance descriptivo Julio a septiembre de 2024 
Con corte a 30 de septiembre de 2024 para recursos FONAM se han realizado 215,49 ha acumuladas con actividades de mantenimiento a la restauración ecológica, para el presente reporte se tiene el siguiente estado por dirección territorial: La DTAM, DTCA y DTPA no presentan reporte cuantitativo en este periodo para recursos FONAM. La DTAN reporta 90,93 ha y la DTAO reporta 1,5 ha.
En total para los recursos PGN y FONAM se reporta 438,81 ha a corte de septiembre de 2024.
Es de resaltar que la DTOR no proyecto meta de hectáreas en proceso de restauración, rehabilitación y recuperación con mantenimiento para ninguno de los recursos provenientes de PGN y FONAM en la vigencia 2024.
Para recursos FONAM, se presenta una síntesis cualitativa por Dirección Territorial de las acciones o actividades realizadas en el marco del cumplimiento de la meta del indicador de número de hectáreas en restauración con mantenimiento:
La DTAM presentan avances relacionados con la suscripción del convenio No. 001-2024 con la ESAL COLVERDE, para la implementación de las acciones de mantenimiento en la Reserva Nacional Natural Nukak.
La DTAN presentan avances cualitativos en términos de acciones de mantenimiento en el PNN Serranía de los Yariguíes, tales como platéos sobre los individuos plantados en la vigencia anterior. En el SFF Iguaque se reporta acciones de mantenimiento a través de la erradicación de forma manual de todos los individuos de pino y eucalipto detectados en estados brinzales y latizales y anillamiento sobre fustales de pino. En el PNN Pisba se les está realizando platéos, abonadas y replantes. En el PNN Cocuy se realizó plateo, fertilización y aporque al material vegetal sobreviviente. En el PNN Tama se realizó plateo y aplicación de abono orgánico.
La DTAO presentan avances cualitativos en términos de acciones de mantenimiento en el PNN Selva de Florencia, incluyendo el control de especies herbáceas con guadaña y machete para la eliminación de competencia y la resiembra de individuos.
La DTCA presentan avances cualitativos en términos de acciones de mantenimiento en el PNN Old Providence con actividades de tutorado, despeje, acondicionamiento de sitios, plateo, despeje de enredaderas y erradicación de especies invasoras. En el PNN Sierra Nevada a la fecha, el área protegida cuenta con los Estudios Previos para la suscripción de nuevos convenios que permitan dar continuidad a los procesos de restauración ecológica participativa a través de su mantenimiento.
La DTPA presentan avances cualitativos en términos de acciones de mantenimiento en el PNN Los Katios, se avanzó en el seguimiento de las áreas que se encuentran en restauración pasiva en la comunidad de Juin Phubuur y se realizó un recorrido junto con la comunidad de Bijao en los polígonos que se encuentran en restauración pasiva para recuperarse de la afectadas por pastoreo. En el PNN Utria, en los polígonos de restauración coralina priorizados para mantenimiento se realizaron revisiones periódicas para la rectificación de las acciones realizadas, para ecosistemas terrestres se elaboraron etiquetas para marcar los individuos de dos parcelas (P2 y P6) para su posterior monitoreo en el mes de octubre; se realizó limpieza de los individuos plantados mediante la rocería utilizando machete. En el DNMI Cabo Manglares se han realizado actividades de mantenimiento y en el PNN Farallones en el marco del Convenio de Asociación ESAL No. 004 de 2024 FONAM, se inició seguimiento y registro de visita a los predios de vigencias anteriores, para realizar seguimiento a las plantaciones y establecer procesos de intervención con las actividades de mantenimiento.
En relación con el estado del arte del avance de los entregables asociados al indicador, denominados plan de mantenimiento de las acciones de restauración que incluye el plan de flora (restauración activa con mantenimiento) y plan de aislamiento (restauración pasiva), se menciona que a la fecha ya se tiene la estructura de contenido detallada. Las areas protegidas han venido reportando avances por lo que a cierre de año se contara con el informe sobre las acciones de mantenimiento consolidadas como entidad.
</t>
  </si>
  <si>
    <t xml:space="preserve">Avance descriptivo correspondiente al indicador de producto – Reporte de Subdirección de Gestión y Manejo  
Si bien el indicador se registra a cargo de la Dirección General relacionado con el programa de estímulos y la gestión conocimiento, en los espacios de concertación de metas realizado con las DTs en marzo, se observó la priorización del indicador para el reporte de la gestión de los portafolios de investigación desde algunas áreas protegidas. Así que dada la necesidad de orientar y dar claridad sobre el reporte y evidencias a las áreas protegidas que priorizaron el indicador conforme las fechas establecidas desde OAP, el GPM elaboró y socializó con todas las DTs y sus APs la hoja metodológica del indicador asociado a los documentos de investigación (informes finales o parciales), entre tanto se avanza y complementa desde Dirección General. En la socialización se dieron las claridades técnicas frente a la presentación de los documentos de investigación. 
El indicador por FONAM registra una meta de 8 documentos de investigación, con un avance 3 documentos de investigación entregados por PNN Puracé así: Investigaciones: 1. Aves del Parque Nacional Natural Puracé (Ver: Gallego-P.,etal,2024.doc); 2. Ixodes montoyanus Cooley, 1944 (Acari: Ixodidae): molecular confirmation of immature and adult stages and redescription of male, nymph, and larva (ver: Ossa-L.,etal.2024); 3. Uso de técnicas no invasivas para documentar mamíferos raros: el uso de cámaras automáticas para registrar el carnívoro más raro de Sudamérica (Carnivora, Neogale felipei) (Ver: Allué,etal.2024)
En las DTs se tiene que: DTAO: Registra la entrega de 3 documentos de investigación. DTOR. Apoyó en la construcción de perfiles de proyecto de investigación para la gestión del aval a PNN Tuparro. Gestionó y participó en espacios para la construcción de modelos de datos en SMART asociados a diferentes investigaciones priorizadas en sus áreas protegidas. DTAM. Registra apoyos en la ejecución en campo de las investigaciones en PNN Paya y PNN Río Puré.  
En las áreas protegidas se han reportado avances en cuanto a la gestión de avales de investigación para autorizar las investigaciones, implementación de acciones en campo para el registro de datos, entre ellas el trabajo articulado con comunidades locales para generar conocimiento sobre la chagra en PNN Paya y evaluar la gobernanza de la pesca en PNN Tuparro. Igualmente se relacionan avances sobre la organización de datos y redacción de documentos finales para entregas a partir de octubre. </t>
  </si>
  <si>
    <t>Descripción de los avances y logros alcanzados (acumulados): 
Al corte del mes de septiembre se cuenta con un total de 808.106 visitantes en el proyecto de inversión de Conservación. Los parques que aportaron durante el mes de  agosto con un valor de 165.423 con todo el reporte completo gracias a la mesa de trabajo con la OAP sobre el esquema de reporte: Anu Estoraques, PNN Amacayacu, PNN Chingaza, PNN Corales del Rosario, PNN Cocuy, PNN Gorgona, PNN Macuira, PNN Nevados, PNN Old Providence, PNN Sierra de la Macarena, PNN Sierra Nevada*, PNN Tatamá, PNN Tayrona, PNN Tuparro, PNN Utría, SFF Los Colorados, SFF Los Flamencos, SFF Galeras, SFF Malpelo, SFF Otún Quimbaya, VP Isla Salamanca, PNN Farallones de Cali, PNN Uramba Bahía Malaga, PNN Tinigua. 
Dificultades: 
El proceso de consolidación de la información y la oportunidad del reporte con las áreas protegidas, en particular con la Dirección Territorial Caribe, ya que los reportes no se tienen a tiempo en la plataforma de reporte a pesar de los recordatorios, por otra parte, el proceso de concertación de las metas no ha sido finalizado. Sin embargo, lo que finalmente tuvo un alto impacto ha sido el cierre temporal de los parques a principios de año, lo cual afecta directamente el ingreso de visitantes y que fue protocolizado con las resoluciones 035 de 2024 generando un cierre temporal de las áreas con vocación ecoturística por quince (15) días y la resolución 046 de 2024 por un periodo adicional de quince (15) días más, por razones de los efectos ambientales del fenómeno “El Niño” en temporada alta. Otra razón que ha afectado es la reducción de presupuesto de las diferentes áreas en el rubro de Ecoturismo. Así mismo, es importante destacar que se tienen 3 cierres programados para uno de los parques que más aporta a la meta de visitantes como lo es PNN Tayrona, los cierres programados y acordados con las comunidades son del 1-15 de febrero, 1-15 de junio y del 19 de octubre al 02 de noviembre. Adicionalmente, en diferentes áreas protegidas como en Sierra de la Macarena o en Parque Tayrona se han presentado eventos de orden público que afectan la operación de los prestadores de servicios de Ecoturismo que dificultan los efectos de la promoción de los Parques con vocación de Ecoturismo.
Soluciones planteadas: 
La primera acción para destacar en este proceso se trata del desarrollo del Taller de Ecoturismo “Taller para la construcción de la estrategia de turismo en Parques Nacionales Naturales de Colombia”. Este fue un espacio de construcción participativa de nuestra entidad en relación con el Turismo en Parques Nacionales Naturales de Colombia, concebido inicialmente como Ecoturismo, y pensado hasta ahora como una estrategia de conservación de las áreas protegidas del Sistema de Parques Nacionales Naturales de Colombia. El OBJETIVO: Construir una estrategia innovadora para el desarrollo del Turismo como mecanismo de conservación de las Áreas protegidas del Sistema de Parques Nacionales Naturales de Colombia (SPNN) y de promoción de una economía productiva que sustente el desarrollo territorial. La construcción participativa de esta estrategia es basada en el intercambio de experiencias nacionales e internacionales (Día 1), la evaluación de las experiencias de ecoturismo de PNNC a partir de estudios de caso (Días 1 y 2), las recomendaciones de nuestros aliados (Día 2) y la reflexión acerca de las transformaciones que queremos alcanzar y las líneas estratégicas para avanzar en dicho propósito (Días 2 y 3). En esta ruta, el taller ofreció también espacios internos de reflexión (Días 2 y 3).</t>
  </si>
  <si>
    <t>Avance descriptivo 
Actividad 
-	Implementar la ruta de acuerdos de conservación con familias campesinas que usan o habitan las áreas protegidas.
Las áreas protegidas vienen desarrollando las visitas en campo a las familias campesinas con las cuales suscribirán los acuerdos, inicialmente para socializar la iniciativa de suscribir acuerdos y sus requerimientos para determinar cuántas familias campesinas suscribirán acuerdos. Con las familias ya identificadas y confirmadas desde las áreas protegidas se viene trabajando en la sistematización de información preliminar como es la ficha de caracterización campesina, la cual es un instrumento que permitirá conocer la condiciones de socioeconómicas y ambientales de cada familia y así poder determinar las estrategias de manejo que se requieren para la construcción del anexo técnico. Para las áreas que suscribirán acuerdos bajo la tipología de Acuerdos de Restauración Ecológica algunas áreas vienen diligenciando la ficha ERRE Y FREP. 
Así mismo, se viene trabajando conjuntamente entre los tres niveles para la consolidación de los documentos técnicos y acuerdos en las áreas protegidas: SFF Galeras (5 acuerdos), PNN Puracé (1 acuerdo colectivo) y PNN Paramillo (28 acuerdos). Se viene realizando la capacitación a las DT y AP en la implementación de la ruta indicativa para la suscripción de acuerdos con comunidades campesinas como también la implementación de la ficha de caracterización. En ese sentido, se realizó la capacitación a las áreas protegidas de la DTOR y DTAO. 
Desde los escenarios de gestión interinstitucional, se vienen trabajando articuladamente con la Dirección de Sustitución de Cultivos Ilicitos (DSCI) en la consolidación de la información que permita dar cuenta del número de familias con acuerdos PNIS que habitan las áreas protegidas y en la construcción de una ruta técnica que permita su implementación al interior de estas áreas de conservación bajo los requerimientos técnicos establecido por PNNC. Se han revisado las iniciativas productivas consolidadas por la DSCI en conjunto con las comunidades locales en el PNN Farallones de Cali y PNN Macarena y PNN Tinigua. 
Para este tercer trimestre se logró la firma de un acuerdo de educación ambiental en el PNN Paramillo, el cual contempla fortalecer la promoción de la conservación del PNN paramillo y la calidad de vida de la comunidad educativa a través del aprendizaje y prácticas de acciones sostenibles. Dicho acuerdo contempla la adecuación de la infraestructura de las dos sedes del I.E. Corazón de María ubicado en el Corregimiento de Brazo Izquierdo y la Vereda Alto Cristal que están localizadas al interior del área protegida. Dentro de las acciones a realizar se estableció: la construcción de un Vivero de especies nativas y una huerta escolar demostrativa. Así mismo consolidar escenarios de formación y diálogo de saberes e implementar prácticas para un manejo adecuado de residuos sólidos. En el marco del artículo 29 de la ley 2294 de 2023 se estableció el mejoramiento la Infraestructura sanitaria para estudiantes de las dos sedes. Este acuerdo impacta a 78 estudiantes y 5 docentes. 
A nivel nacional se viene trabajando desde las AP en la consolidación de los documentos técnicos requeridos para la suscripción de acuerdos de conservación con bienestar con las familias campesinas. 
DTOR: las áreas protegidas avanzaron en el diligenciamiento de la ficha de caracterización requisito técnico necesario para la construcción de los acuerdos y así mismo para la validación de los acuerdos. Actualmente los documentos como propuesta de acuerdos, anexos técnicos y GDB se encuentra en revisión por parte de la DT y la SGM. 
DTAN: las áreas protegidas avanzan en la elaboración de documentos técnicos (propuesta de acuerdos, anexos técnicos GDB y ficha de caracterización) así mismo, avanzan en la adjudicación procesos contractuales para la adquisición de insumos. Actualmente se avanza en la revisión por parte de la SGM de la propuesta de acuerdo para el PNN Serranía de los Yariguies. 
DTAO: se han realizado mes de trabajo entre los tres niveles para la revisión de los documentos técnicos asociados a los acuerdos. Desde las AP se vienen realizando los ajustes de los documentos con base en los resultados de esas mesas técnicas. El SFF Galeras ya cuenta con un avance de 4 acuerdos individuales suscritos que cuentan con concepto técnico por parte de la SGM. Para su validación, se requiere que desde el AP se realice la caracterización de las familias en el aplicativo SURVEY 123. Para el PNN los Nevados se realizó una mesa técnica entre los tres niveles para conocer el contexto de las familias o propietarios con los cuales se pretende firmar acuerdos de conservación. Cómo conclusión se definió que estas personas no son campesinos y no son vulnerables, por lo tanto, no se puede correr la ruta establecida para el sujeto campesino establecido por la entidad. Estos acuerdos enmarcarán un proceso aparte en la línea de restauración ecológica y la sentencia nevados.
DTCA: PNN Paramillo cuenta con concepto técnico por parte de la SGM de un (1) acuerdo colectivo con la asociación de frijoleros para fortalecer el proceso de producción y contempla la capacitación y entrega de insumos a 33 familias campesinas, esto en el marco del proyecto desarrollado por ACDI VOCA. De igual manera, se está en el proceso de emisión de otro concepto técnico para cuatro acuerdos colectivos del mismo proyecto. 
DTPA: se firmaron preacuerdos colectivos e individuales donde se evidencia las intenciones de las partes para trabajar en pro de la conservación del PNN Farallones y el bienestar de las comunidades campesinas que habitan el AP. Dichos acuerdos fueron construidos en colaboración con la SGM, se proyecta la firma de 83 acuerdos de manejo en el mes de octubre.
-	Realizar seguimiento a los acuerdos suscritos con las familias campesinas que usan o habitan las áreas protegidas. 
Desde las áreas protegidas se viene trabajando en la consolidación de una estrategia de monitoreo diferencial de acuerdo con los escenarios de gestión implementados en años anteriores con las comunidades campesinas. Así mismo, desde el nivel central se vienen realizando mesas de trabajo para la reestructuración de la plataforma de acuerdos, con el fin de lograr una mejor sistematización que permita generar información relevante sobre la gestión e impactos de los acuerdos sobre las áreas protegidas y sobre el reconcomiendo del campesinado vinculado a los acuerdos de conservación con bienestar.  
Desde el nivel central se viene avanzando en espacios de articulación interinstitucional en el marco del artículo 7 de la Ley 1955 de 2019, con el fin de implementar estrategias transitorias y efectivas para mejorar el estado de conservación de las áreas protegidas y las condiciones de vida de las familias campesinas que viven al interior de las áreas protegidas. En ese sentido, se han generado mesas de trabajo con la DSCI, con el fin de orientar técnicamente el proceso de renegociación que desde la DSCI llevará a cabo con las familias cultivadoras que suscribieron acuerdos Plan Nacional Integral de Sustitución (PNIS) y habitan las áreas protegidas. 
Así mismo, se viene trabajando articuladamente con el Ministerio de Justicia y el Derecho para diseñar estrategias diferenciales con las familias cultivadoras que habitan al interior de las áreas para dar cumplimiento a la Política de Drogas “Sembrado Vida desterramos el narcotráfico”. En ese sentido, se vienen desarrollando espacios de socialización de la política con cada una de las 14 áreas protegidas que presentan cultivos ilícitos en su interior.</t>
  </si>
  <si>
    <r>
      <t>5 Valor Ajustado.</t>
    </r>
    <r>
      <rPr>
        <sz val="10"/>
        <color theme="1"/>
        <rFont val="Calibri"/>
        <family val="2"/>
        <scheme val="minor"/>
      </rPr>
      <t xml:space="preserve"> Por actualización de Proyecto</t>
    </r>
  </si>
  <si>
    <t>Avance cualitativo adquisición predial.
Durante el periodo informado se realizó la adquisición de 15 predios con recursos FONAM relacionados a continuación
 • Dirección territorial Andes Occidentales parque Selva Florencia Predio Patio Bonito
 • Dirección territorial Andes Occidentales parque Selva Florencia Predio La Playa
 • Dirección territorial Andes Occidentales parque Selva Florencia Predio Las Palmitas
 • Dirección territorial Andes Nororientales Santuario de Flora y Fauna Iguaque Predio Buena Vista.
 • Dirección Territorial Orinoquia Parque Chingaza predio Puerto Rincón
 • Dirección territorial Amazonia parque Altofragua Indi Wasi predio Los Alpes
 • Dirección territorial Amazonia parque Altofragua Indi Wasi Predio El Bosque
 • Dirección territorial Amazonia parque Altofragua Indi Wasi predio La Palma
 • Dirección territorial Amazonia parque Altofragua Indi Wasi Predio Agua Bonita
 • Dirección territorial Amazonia parque Altofragua Indi Wasi predio El Guadual 
 • Dirección territorial Amazonia parque Altofragua Indi Wasi predio Muriba
 • Dirección territorial Amazonia parque Altofragua Indi Wasi predio La Estrella 2
 • Dirección territorial Amazonia parque Altofragua Indi Wasi Predio El recuerdo
 • Dirección territorial Amazonia parque Altofragua Indi Wasi Predio El Mirador
 • Dirección territorial Amazonia parque Altofragua Indi Wasi Predio El Partir</t>
  </si>
  <si>
    <t xml:space="preserve">1. Implementar las acciones de prevención, vigilancia y control en las áreas protegidas administradas por PNNC. </t>
  </si>
  <si>
    <t>No se reporta avance cuantitativo, se presentará reporte para el mes de julio una vez se cuente con la información procesada y validada de los recorridos realizados por todas las áreas protegidas. 
Este proceso inicia con el procesamiento de información espacial en software SIG (ArcGIS) para calcular el archivo shapefile que permite establecer el avance de área visible en función de los patrullajes realizados por los compañeros guardaparques en campo. Se proyecta que para la semana del 2 al 5 de julio 2024, se realizarán las validaciones de información para cada una de las áreas protegidas, y de igual manera a comienzos de la semana del 8 de julio se tendrán los datos validados y finales de avance sobre la meta. En este sentido se tendrá un informe detallado por fuente de financiación en el reporte que se realice a finales del mes de Julio 2024.
La proyección de cumplimiento de meta es la siguiente: 
Julio	Octubre	Diciembre	Total
146.972,63	24.783,40	76.078,49	247.834,52</t>
  </si>
  <si>
    <t xml:space="preserve">2. Desarrollar acciones para adelantar el saneamiento predial en las áreas protegidas del SPNN. </t>
  </si>
  <si>
    <r>
      <rPr>
        <b/>
        <sz val="12"/>
        <color theme="1"/>
        <rFont val="Calibri"/>
        <family val="2"/>
        <scheme val="minor"/>
      </rPr>
      <t>Descripción de los avances y logros alcanzados:</t>
    </r>
    <r>
      <rPr>
        <sz val="12"/>
        <color theme="1"/>
        <rFont val="Calibri"/>
        <family val="2"/>
        <scheme val="minor"/>
      </rPr>
      <t xml:space="preserve">
-	Priorización de predios a partir de criterios técnicos y presupuesto disponible.
-	Alistamiento operativo: consistente en los estudios de títulos.
-	Adquisición, donde entre otras se incluye la solicitud de 52 avalúos catastrales al Instituto Colombiano Agustín Codazzi, para el posterior ofrecimiento de la compra, aceptación por parte del propietario, entrega del predio y pago del predio.
-	Se realizaron 165 solicitudes de inscripciones registrales de la limitación del dominio por categoría ambiental en áreas protegidas del SINAP y 150 solicitudes de creación de folio de matrícula en predios considerados baldíos acumulados en lo corrido de la vigencia.
Dirección Territorial Andes Nororientales 
La DTAN para 2024 tiene como meta la adquisición de dos mejoras en el PNN Yariguíes, las cuales son identificadas como mejora Berlín y El Recreo en el municipio de San Vicente de Chucurí; por tal razón y en virtud de la circular No 001 de 2024 de la Oficina Asesora Jurídica, OAJ, desde la Territorial se ha avanzado en tener los insumos necesarios para dar cumplimiento a la meta en la presente vigencia, y para lo cual se han desarrollado las siguientes actividades:
Se realiza por parte del topógrafo de la DTAN la visita de campo los días 27, 28 y 29 de mayo al municipio de San Vicente de Chucurí, a las mejoras Berlín y Recreo, con el fin de determinar y levantar los polígonos de usos como insumo para los avalúos comerciales con IGAC.
Mediante memorando No 20245530001103 se remite información a la OAJ sobre las mejoras priorizadas en la DTAN para saneamiento 2024, dentro de las cuales se encuentran las definidas como meta para el PNN Yariguies (Berlín y Recreo). 
Ahora bien, a la fecha se tiene pendiente el envío por parte de la OAJ del modelo final de estudio de títulos de mejora, para ser elaborado por la DTAN y posteriormente ser remitido para aprobación jurídica. Por otra parte, dado que el contrato interadministrativo con IGAC se perfeccionará desde nivel central y no desde la DTAN, se está a la espera que el contrato se suscriba, y dentro de su ejecución, se lleve a cabo por el IGAC la salida para el levantamiento de información de los avalúos comerciales, insumo indispensable para continuar con el trámite de negociación y adquisición.
Dirección Territorial Andes Occidentales
Gestiones en Selva de Florencia:
En el primer semestre de la vigencia 2024 se adelantaron todos los trámites necesarios adoptando la resolución N°244 para dar inicio al saneamiento predial de (7) predios del PNN Selva de Florencia. Remitiendo a la Oficina Asesora Jurídica la documentación inicial necesaria para avanzar con la actualización y elaboración de estudios jurídicos y avalúo comercial a través del IGAC.
Finalizando el mes de junio se recibe de parte de la OAJ los informes de avalúo y se da inicio al proceso de oferta de (4) predios ante los propietarios. Paralelo al proceso de oferta también se solicitó a la OAJ la corrección de (3) informes de avalúo de los predios La Viña – La Fortuna, Patio Bonito y Morro Chiquito, ya que no se adoptaron valores para algunos usos, lo cual tiene implicaciones significativas en el valor total de los predios a ofertar. Al mes de Julio se está a la espera de la entrega por parte del IGAC de dicha solicitud para dar continuidad al proceso y poder avanzar de manera significativa con la meta estimada para el indicador en mención la adquisición inicial de 7 predios.
Se tramitó la solicitud de CDP para adelantar las gestiones administrativas y financieras para la adquisición de estos predios que entrarán en proceso de restauración ecológica apenas estén a nombre de PNNC. Se recibió el Certificado de Disponibilidad Presupuestal No. 13624 del 08 de julio de 2024, por $479.688.833 recursos Fonam 21. Se tienen las ofertas de compra firmadas por el director de la DTAO de 4 predios: Cañada seca, Lote Primavera, Villa Claret y La Playa. Se ha adelantado la consolidación de documentos con los propietarios, requeridos para la materialización de las compras.
Se realizó reunión virtual con dos profesionales de apoyo de la DTAO, con el fin de coordinar logística para salida de campo que se tiene programada llevar a cabo en el mes de agosto, para realizar visita de caracterización de 8 predios y una mejora, priorizados en la Fase II de compra de predios.
Dirección Territorial Caribe
Se asocia a la meta de un (1) predio saneado en PNN Paramillo. Teniendo en cuenta el traslado de recursos que se tuvo que efectuar en el segundo trimestre del año para financiar la meta del Indicador, a la fecha se está corriendo ruta para saneamiento predial; así mismo, la DT se encuentra en inventario de predios en el sector de Antioquia Bajo, y posteriormente la ruta en Córdoba. 
Dirección Territorial Pacífico
Partiendo de los avances alcanzados en la vigencia 2023 en donde se seleccionaron 11 predios y se logró el avalúo comercial por el IGAC para uno de ellos, el PNN Farallones de Cali en esta vigencia inicia con la aplicación de los criterios de priorización relacionados en la Resolución 244 de 2015,  los cuales establecen un proceso extenso en donde debe participar un equipo interdisciplinario para lograr la totalidad y calidad de información que el acto administrativo establece para llegar al saneamiento definitivo de un predio. Considerando lo anterior, se identificó la necesidad de realizar jornadas técnicas en campo, para la caracterización y valoración de los predios seleccionados, acciones que se han traslapado con la situación de orden público por la que atraviesa el PNN Farallones en casi todos sus sectores (cuenca Cali, cuenca Jamundí y cuenca Anchicaya), ya que condicionan el desarrollo de las actividades de desplazamiento afectando la caracterización física y biótica por parte de los equipos de trabajo, del AP y cualquier otra institución. 
En cuanto al predio con proceso de avalúo adelantado en la vigencia 2023, se realizó la negociación partiendo del valor entregado por el IGAC, el cual fue rechazado por el propietario considerando que está por debajo del 50% de lo establecido en el avalúo catastral, situación que requiere realizar nuevamente este procedimiento; sin embargo, al contar con el avalúo correspondiente el predio continúa con el proceso de priorización establecida en la resolución.
Por lo anterior la Dirección Territorial Pacifico no ha avanzado cuantitativamente en el indicador, considerando que la medida de este corresponde a la adquisición del predio, es decir cuando se efectúe la compra, y a la fecha solo se ha avanzado en la ruta establecida en la resolución para adquisición de predios y mejoras que nos llevan al saneamiento predial.
</t>
    </r>
  </si>
  <si>
    <t>Conforme se establece en la hoja metodológica del indicador para "Porcentaje de avance en la implementación de las fases descritas en la ruta para cada una de los procesos de nuevas áreas y ampliaciones" y de las metas programadas, para el II trimestre el  proceso de Ecosistemas Secos del Patía se encuentra en un porcentaje de avance del 54% en la gestión de la ruta y se encuentra  sujeto a diálogo con comunidades, consulta previa con consejos comunitarios, situación de orden público en el territorio y disponibilidad de recursos. Adicionalmente, se plantea como alerta el diálogo y posición interinstitucional de las dos corporaciones que se encuentran en el área de referencia. Para el proceso de ampliación del Parque Nacional Natural Tatamá, el porcentaje de avance es del 65%, donde el proceso se encuentra sujeto a consulta previa, análisis predial y disponibilidad de recursos.
Con relación a la proyección del cumplimiento a la meta, como se puede revisar en el estado de avance en la gestión de los procesos anteriormente mencionados, se encuentran sujetos a diferentes condicionantes, los cuales no necesariamente están en el resorte de la entidad, sin embargo, desde el equipo técnico del Grupo de Gestión e Integración del SINAP, se continúa avanzando con la implementación del plan de trabajo para cada proceso. 
El presupuesto ejecutado corresponde al equipo técnico que se encuentra implementando la ruta declaratoria y/o ampliaciones. 
La proyección de cumplimiento de la meta del Indicador “Áreas protegidas ampliadas” es la siguiente:  
Noviembre - Diciembre
20.000 hectareas</t>
  </si>
  <si>
    <t xml:space="preserve">En el segundo trimestre, se han desarrollado varios momentos que aportan al cumplimiento del indicador. A continuación se describe cada momento: 
●	Apropiación Hoja Metodológica y formatos: En el marco de la actualización de la Hoja Metodológica y el formato anexo, se realizaron socializaciones y trabajo articulado entre los tres niveles de gestión para conocer, diligenciar y subsanar las dudas que se generaron. 
●	Planeación del indicador: Se continua con la planeación de las acciones a desarrollar para el cumplimiento de este indicador, ejercicio que se ha consolidado de forma colectiva con los equipos de las áreas protegidas en articulación con direcciones territoriales y GCEA. En este sentido, se avanzó en el instrumento “Matriz de planeación” con todas las áreas protegidas que activaron este indicador. 
●	Avance en el cumplimiento de la meta. Una vez se definen las acciones y/o procesos, se inicia con su desarrollo. En este ejercicio participan niños, niñas, jóvenes, mujeres, hombres y adultos mayores. Las comunidades con las que se trabaja este indicador son principalmente Instituciones Educativas, comunidades locales y comunidades étnicas aledañas a las áreas protegidas. Entre las principales temáticas que se abordan se encuentran: generalidades de PNNC y del área protegida, valores objeto de conservación – VOC, apicultura, avifauna, restauración ecológica, entre otros temas. 
●	Enfoque de Paz con La Naturaleza. Con el objetivo de fortalecer los procesos de educación ambiental para la paz, se socializa desde el GCEA a todas las áreas protegidas y direcciones territoriales el documento “Enfoque pedagógico de paz con la naturaleza” resultado del trabajo desarrollado con todos los educadores de la institución durante el 2023 y parte del 2024.
De acuerdo con lo anterior, en este segundo trimestre se reporta un avance cuantitativo de 2.631 personas capacitadas. </t>
  </si>
  <si>
    <t xml:space="preserve">7. Formular los instrumentos de planeación de las áreas administradas por la entidad. </t>
  </si>
  <si>
    <t xml:space="preserve">"Se proyectó 1 Documento elaborado para la presente vigencia en SFF Los Colorados (1
Documento Plan de manejo-DVT). Este instrumento avanza de acuerdo con el plan de trabajo concertado y a los tiempos de contratación de los profesionales. Se espera cumplir con la meta de acuerdo con el cronograma de planeación definido por la entidad para el tercer o cuarto trimestre del año, teniendo en cuenta que este es un ejercicio técnico que, por la importancia de los instrumentos, exige tiempos importantes en los procesos de actualización y/o formulación dados los espacios de trabajo con los equipos locales de cada área protegida y las direcciones territoriales, incluso con actores externos lo cual conlleva más tiempo. </t>
  </si>
  <si>
    <t xml:space="preserve">9. Implementar los instrumentos de planeación (Planes de manejo / REM u otros programas y lineamientos)  de la entidad. </t>
  </si>
  <si>
    <t xml:space="preserve">Descripción de los avances y logros alcanzados
Actividades: 
-	Implementar los instrumentos de planeación (Planes de manejo / REM u otros programas y lineamientos) de la entidad. 
Se avanza en la generación de la ruta de actualización con las áreas protegidas priorizadas, a través de sesiones de trabajo con las líneas estratégicas para realizar un balance general de la implementación del plan de manejo vigente. De igual forma, está en revisión y ajuste la herramienta de seguimiento a la implementación del plan estratégico de los planes de manejo para las áreas del SPNN a fin de iniciar con el ejercicio de aplicación en el segundo semestre.
-	Adelantar procesos de coordinación de la función pública de la conservación que contribuyan a la construcción de la gobernanza y fortalezcan las diversas formas de participación con los grupos étnicos presentes en las áreas protegidas.
Entre los PNN Sierra Nevada de Santa Marta (SNSM), PNN Tayrona, la DTCA, SSNA, OAJ y el equipo de Gobernanza y participación del GPM se elaboró el Convenio Marco para la implementación del Plan de Manejo Conjunto con el Consejo Territorial de Cabildos de los cuatro pueblos de la SNSM. Se llevó a cabo la IX sesión del Comité Directivo del Plan de Manejo Conjunto del PNN SNSM, Tayrona y los cuatro pueblos indígenas de la SNSM, en el cual se avanzó respecto a la inversión de los rubros correspondientes al CTC según los acuerdos de consulta previa del contrato de prestación de servicios ecoturísticos, los cuales establecen un porcentaje para implementar actividades de pedagogía territorial, ordenamiento ecoturístico y compra de predios.
Se apoyan los espacios de diálogo con los consejos comunitarios relacionados con el SF Acandí Playón y Playona, concertando propuesta de preacuerdos de consulta previa del plan de manejo del AP, con los consejos comunitarios COCOMASECO, COCOMANORTE y COCOMASUR. Así mismo se apoya espacio y ejercicios de análisis frente al proceso de ampliación del área. 
En la línea de implementación de proyectos productivos del REM de Bahía Portete Kaurrele, se llevaron a cabo capacitaciones sobre comercio justo con las artesanas, introduciendo conceptos básicos como la cadena de valor, el valor de los productos, las diferentes categorías de clientes y la fijación de precios apropiados según el tipo de cliente, así como el uso de fichas técnicas de la colección. En el PNN Macuira se lleva a cabo la caracterización físico-biótica y socioeconómica de los componentes fauna, flora, agua, suelo y socioeconómico en el marco de la compensación ambiental del Proyecto Eólico Beta en ocho (8) territorios que componen el polígono de dicho proyecto. En el SFF Los Flamencos en el marco de la instancia de coordinación del REM, se analizaron propuestas realizables con las autoridades tradicionales y líderes wayuu del Resguardo Perrtapu frente a la venta irregular de predios, construcciones no permitidas y manejo inadecuado de residuos sólidos.
En la DTPA se avanzó en la implementación de los planes de trabajo acordados y algunos de los procesos de contratación ya están en revisión de las instancias correspondientes.  En tanto, se ha trabajado en el fortalecimiento de capacidades con el equipo de profesionales sociales de las áreas adscritas a esta DT y que desarrollan estrategias especiales de manejo (EEM). Así mismo, se realizó también una jornada de capacitación con el equipo del PNN Katíos para impulsar una de las acciones que se incluyeron en el plan de acción, asociada a la ruta de transformación de la ganadería.  En el caso del PNN Utria, se encuentra en proceso de cierre del proyecto de Buenas prácticas pesqueras, para lo cual se ha revisado los informes correspondientes al componente de gobernanza.  
Se orientó y apoyó los ejercicios de acercamiento con los consejos comunitarios de sector Pacifico relacionados con el PNN Farallones logrando apertura del proceso de consulta previa de plan de manejo, la orientación del convenio para la ejecución de recursos, el diálogo con la representante de la Federación de Consejos Comunitarios del Valle FECOVA,  para la orientación del proceso consultivo hacia el sector Anchicayá y el espacio de diálogo con el consejo comunitario Llano Bajo. Se apoya la orientación del plan de trabajo del PNN Uramba con la secretaría técnica, el desarrollo de la temporada de ballenas y las acciones a coordinar para la vigencia 2024. Así mismo se apoya, la orientación de acciones para el DNMI Cabo Manglares en el marco de las líneas concertadas del plan de manejo con el consejo comunitario Bajo Mira y Frontera. 
En la DTAO se avanzó en el acompañamiento a las áreas y en la definición conjunta de las actividades que se desarrollarán bajo convenio en los casos de SF Isla de La Corota y PNN Orquídeas.  En este último caso, GPM ha insistido en avanzar internamente previo y sin perjuicio del convenio que se desarrolle.
Por su parte, para la DTAN el PNN Catatumbo ha tenido dificultades para continuar en los procesos concertados con las autoridades de los resguardos, toda vez que no se ha podido ejecutar los recursos asignados.  En el caso del PNN Cocuy, se sugiere revisar el planteamiento realizado en EEM en vista de la decisión de las organizaciones del Pueblo U’wa de no entablar relacionamiento con PNNC a pesar de las garantías dispuestas en los años anteriores.  Recién se conoció un comunicado en el que estas organizaciones solicitan la reunión de la Mesa Interinstitucional con el Estado Colombiano.
En la DTOR, se avanzó en la definición del plan de trabajo a implementar en la vigencia 2024 en el marco del relacionamiento que se realiza con las comunidades campesinas llaneras y el resguardo caño mochuelo en el DNMI Cinaruco, como parte de su desarrollo se ha orientado el seguimiento y alcance de los compromisos en el marco de la consulta previa del área protegida. Así como la definición de objeto, objetivos y alcance para la configuración de la instancia de diálogo con las comunidades campesinas. Para el PNN El Tuparro se brinda acompañamiento para retomar el relacionamiento con las comunidades indígenas sikuani al equipo del AP y en coordinación con la DT. 
En la DTAM se avanzó en la definición de planes de trabajo de las áreas adscritas y su desarrollo. Se brinda apoyo en los espacios de trabajo con alcance al desarrollo del comité directivo del PNN La Paya, los espacios de diálogo interinstitucional con ocasión a la situación de ocupación del pueblo Awa en el SFPM Orito Ingi Ande en el que se define activación de mesa técnica en territorio que permita avanzar en las acciones necesarias con las autoridades cofán, pueblo awa y las instituciones articuladas, así mismo  los requerimientos técnicos para dar respuesta a la tutela interpuesta por el pueblo awa en el SF Orito Ingi Ande y las temáticas a desarrollar en las asambleas con los resguardos indígenas relacionados con la RNN Puinawai. Se realiza orientaciones en el alcance de los convenios a suscribir para la ejecución de recursos de EEM - Gobernanza y Participación para las AP RNN Puinawai, PNN Alto Fragua Indi Wasi, PNN Yaigoje, PNN Cahuinari, PNN Churumbelos, PNN Amacayacu.  
En el marco de las medidas cautelares de protección a los Pueblos Indígenas en asilamiento voluntario - PIEN del PNN Río Puré, se ha avanzado en la estructuración del documento plan de acción, específicamente en los aportes técnicos sobre la caracterización territorial, los actores específicos y cooperación, para atender la orden octava en relación a “Diseñar e implementar un plan que permita evaluar las concentraciones de mercurio o compuestos de mercurio en el río Puré y sus afluentes; determinen los riesgos para la salud humana y el ambiente, formulen las opciones para mitigar los riesgos en los sitios contaminados, los costos y beneficios de adoptar esas medidas de mitigación y diseñar e implementar un plan para el control y/o reducción de las liberaciones de mercurio y compuestos de mercurio al suelo y al agua, procedentes de la minería ilegal de extracción de oro en las cuencas del río Puré y sus afluentes, especificando las metodologías de remediación de la contaminación por mercurio a implementar, tanto de tecnologías físicas de tratamiento o fitoquímicas, o técnicas de biorremediación como la fitorremediación, que permitan reducir los contaminantes hasta un nivel seguro para la salud y el ambiente y/o prevenir su dispersión ”. Así mismo, se apoyó la definición de la propuesta de área con función amortiguadora del AP, como parte de la orden tercera, la cual obliga a realizar la declaración de esta zona como protección de la territorialidad de los PIEN, sin desconocer los elementos propios de los indígenas de la zona y sus instrumentos de ordenamiento propios.
Se acompaña espacio de trabajo con Ministerio del Interior – Dirección de consulta previa como apoyo a la definición de la ruta a seguir en el PNN Alto Fragua indi wasi, la definición de alcances para avanzar en la ruta de socialización y consulta del plan de manejo del PNN La Paya y la construcción del REM, así como del PNN S. Chiribiquete en relación con el abordaje y acercamiento con los actores sociales con los que se relaciona.  
-	Promover la conservación privada en el SINAP.
Con corte al 30 de junio de 2024 se radicaron 99 nuevas solicitudes de registro de Reservas Naturales de la Sociedad Civil entre las que se incluyen 15 allegadas a finales de 2023 y 84 radicadas en 2024, las cuales se encuentran en revisión jurídica. En el primer semestre se impulsaron 200 trámites así:  83 autos de inicio, 46 resoluciones de registro, 5 resoluciones de negación del registro, 31 autos de archivo, 7 respuestas a recuso de reposición, 1 respuesta a revocatoria y se realizaron 27 visitas técnicas para el mismo número de trámites. Así mismo y en el marco del seguimiento se impulsaron 195 reservas naturales de la sociedad civil registradas así: 30 modificaciones del registro de RNSC, 16 cancelaciones de registro de RNSC y se realizaron 149 visitas técnicas de seguimiento para el mismo número de expedientes. 
Por otro lado, se realizaron seis (6) talleres de contextualización y fortalecimiento de capacidades para aclarar los requisitos y el procedimiento para el registro de predios privados como RNSC de los cuales cinco se adelantaron de forma presencial (1 en San Bernardo, 1 en Subachoque, 1 en Bogotá y 2 en Villavicencio y 1 virtual para la CAM). El objetivo de los talleres fue generar un espacio de conocimiento, apropiación y reconocimiento de la información, requisitos, consolidación de documentos, fases del trámite para el registro de predios privados como RNSC. En los espacios se realiza una presentación con los siguientes temas: definiciones de la RNSC, requisitos, procedimiento, obligaciones, derechos, incentivos, inscripción en RUNAP y el registro de Organizaciones Articuladoras de RNSC y se responden las preguntas de los asistentes a los talleres respectivos.
Los soportes respectivos de los actos administrativos se encuentran en la Gaceta Oficial Ambiental de PNNC en el siguiente enlace: https://www.parquesnacionales.gov.co/gaceta-ambiental-2024/gaceta-ambiental-2024-subdireccion-de-gestion-y-manejo-de-areas-protegidas/
-	Brindar asistencia técnica a los subsistemas regionales de áreas protegidas y sus subsistemas asociados, para aportar a la consolidación del SINAP, conforme a los lineamientos nacionales, compromisos del CONAP y sus instrumentos de planeación.
En el marco del acompañamiento que se realiza a los diferentes subsistemas y en este ejercicio se avanzó en este periodo de tiempo en el desarrollo de un espacio virtual al interior del GGIS y del SIRAP pacífico para evidenciar los avances que desde el SIRAP se han tenido, como insumos y aportes al proceso de formulación de la propuesta de Ley SINAP, en lo que se refiere a las categorías de manejo y por parte del Ministerio de Ambiente la ruta prevista para la revisión de criterios OMEC. En el marco del SIRAP Andes Occidentales y SIRAP Pacífico se acompañó en proceso de inicio de construcción del Prodoc del Gef BioSur para el corredor pacifico - Andino - Amazónico con incidencia en el departamento de Nariño para el contexto del SIDAP Nariño. Por otro lado, se realizó el acompañamiento a los subsistemas Andes Nororientales y Amazonía el cual consistió en el apoyo al seguimiento del Plan de Acción para el año 2024. Así mismo, en el marco del CONPES 4050, se participó en los compromisos de la Acción 3.8: “Incrementar el número de subsistemas con planes de acción adoptados, actualizados, vigentes en ejecución” Acción 3.10: “Implementar una metodología de evaluación de efectividad de los subsistemas de áreas protegidas basada en monitoreo y seguimiento" y Acción 3.17: “Incrementar la Complementariedad en la Gestión entre Instituciones Públicas del SINAP”.
Para el mes de marzo, se apoyó el seguimiento al Plan de Acción para el año 2024 que realizaron los subsistemas Andes Nororientales y Amazonía. Con el Subsistema Andes Nororientales, como apoyo a la SSNA y mediante correo electrónico, se avanzó en la revisión del Plan de Acción de la Secretaría Técnica del SIRAP Andes Nororientales con relación al costeo realizado en 2022 del Plan de Acción, para proseguir con la definición del plan que visibilice la financiación del mismo. En reunión virtual del 4 de abril se participó en el balance de información para la Mesa de Prioridades del SIRAP-AN y se atendió la invitación a la Gran Mesa Ambiental del 3 de mayo en el Municipio de Tenjo, para dialogar sobre el DNMI Juaica y definir acciones para su recuperación, protección y declaratoria.
El 17 de mayo tuvo lugar una reunión virtual de Coordinación para las acciones 3.1 y 3.10 del CONPES 4050. El viernes 31 de mayo de 2024 se realizó la jornada de trabajo para analizar y discutir el primer borrador de la Ley del SINAP para retroalimentar nuevas categorías de protección a nivel nacional, evaluando las fortalezas y debilidades de cada una a través de la creación de cinco (5) mesas técnicas dedicadas a la revisión de los artículos. Las conclusiones y aportes se entregaron el 6 de junio.
Por otro lado, se acompañó el espacio nacional INTERSIRAP para identificar los insumos y metodologías desarrolladas conforme a los lineamientos del Nivel Central en la formulación de la estrategia financiera. En reunión virtual del 24 de abril se participó en el balance de información para la Mesa de Prioridades del SIRAP-AMA, y el 29 de abril se llevó a cabo una reunión para empezar coordinar los espacios para la construcción de la LEY SINAP.
En el marco del CONPES 4050, se participó en: 1.- un espacio virtual, para acordar los mecanismos que ayudan a lograr una articulación efectiva de los SIRAP con los compromisos de la Política para la consolidación del SINAP. 2.- En una reunión presencial, se participó en los ajustes y retroalimentación al documento de Eficiencia de la Estructura del SINAP. 3.- En un espacio para revisar, analizar y concluir con liderazgo y orientación directa de GGCI y GTIC, para el acompañamiento, desarrollo y cumplimiento de las acciones 3.21, 3.22, 3.23
En el marco de los avances en la formulación del proyecto GEF BioSur, por solicitud del PNUD a PNNC como coordinador del SINAP, se solicitó convocar a una reunión para el 6 de mayo de 2024, con la participación de las Secretarias Técnicas de los Subsistemas (SIRAP Pacífico, SIRAP Andes occidentales, SIDAP Nariño, SIRAP Amazonía) y los responsables de la administración de las áreas protegidas contempladas en el corredor de incidencia del Proyecto GEF BioSur.
El martes 21 de mayo de 2024 tuvo lugar una reunión virtual para la Articulación de las acciones 3.1 y 3.10 del PAS CONPES. El miércoles 22 de mayo de 2024 se realizó una jornada de trabajo para analizar y discutir el primer borrador de la Ley del SINAP. El jueves 6 de Junio se acompañó el Espacio de socialización Procesos OMEC / DTAM - PNNC, espacio coordinado por Rubiela Peña con participación de los Jefes de AP y personal de la DTAM, el jueves 20 de junio se participó en el seguimiento al estado de proyectos en matriz general DTAM y el jueves 27 se hizo la Revisión DT proyecto inversión para la DTAN
-	Fortalecer el proceso de integración de las Áreas Protegidas como determinantes ambientales en instrumentos de desarrollo y ordenamiento territorial. 
Se elaboraron dos guías donde se establecen los lineamientos nacionales que orientan a entidades territoriales municipios, distritos y departamentos sobre las temáticas concretas de áreas protegidas a ser incorporadas en cada uno de los componentes de los planes de desarrollo municipal y departamental 2024-2027 acorde con el eje transformacional ordenamiento territorial alrededor del agua y los catalizadores del Plan Nacional de Desarrollo Colombia Potencia Mundial de la Vida Ley 2294/2023 y a los compromisos establecidos en los CONPES 4050/2021 SINAP, 3990/2021 Colombia Potencia Bioceánica,  4007/2020 Sistema de Administración del Territorio, 3958/2019 Catastro Multipropósito y 3915/2018 Macizo Colombiano, así como en las Sentencias 622/2016 Río Atrato Sujeto de Derechos, 4360/2018 Amazonía Sujeto de Derechos, 038/2019 Río Cauca Sujeto de Derechos, STL 10716 de 2020 Parque Nacional Natural Los Nevados Sujeto de Derechos, STC 3872 de 2020 Vía Parque Isla de Salamanca, STL 510/2021 Plan Especial de Protección del Parque Nacional Natural Las Hermosas. Las guías fueron incluidas en el SiSPT del DNP de la estrategia Juntos por el Territorio donde son instrumentos de consulta pública para todas las entidades territoriales del país en el link https://colaboracion.dnp.gov.co/CDT/Desarrollo%20Territorial/SisPT/Parques%20naturales%20-%20Gui%CC%81a%20articulacio%CC%81n%20departamental.pdf . 
Con base en estos lineamientos 45 áreas protegidas del SPNN avanzaron en la elaboración y gestión a escala local o departamental con 125 entidades territoriales. 
Así mismo las DTAO, DTPA, DTAM, elaboraron de forma conjunta el documento para articular las áreas protegidas del SPNN en el plan de desarrollo departamental de Nariño. Así mismo, la DTAO hizo documentos para PDT de Caldas y Quindío. En el marco de la estrategia Juntos por el Territorio acción liderada por DNP y apoyo de MADS se coordinó y asistió a los eventos de cooperación técnica para formulación de planes de desarrollo departamental en Córdoba, Bolívar, Magdalena, Santander, Norte de Santander, Amazonas, Valle del Cauca, Cauca, Putumayo, Boyacá, Cundinamarca, Meta, Arauca, Nariño, Caldas y Quindío. Por último, debido a la importancia de la iniciativa nacional hacia la descentralización fiscal, administrativa y política del país, se elaboró el documento "Áreas protegidas en la Misión de Descentralización" que fue entregado a DNP. 
Avance frente a documentos técnicos de incidencia en políticas públicas elaborados y gestionados para lograr la integración de las áreas protegidas en instrumentos nacionales, planes de desarrollo municipales, departamentales, POT/POD y esquemas asociativos territoriales. Se proyectó el concepto técnico sobre el documento académico “Tierra, terreno y territorio: una conceptualización del Sistema de Administración del Territorio en Colombia”, presentado por el Señor Luis Álvaro Gallardo presentado al CEI-COT por DNP, se hicieron los comentarios y aportes a la propuesta de reglamentación del artículo 32 del Plan Nacional de Desarrollo elaborada por Minvivienda-DNP-IGAC, se elaboró y remitió la información consolidada sobre avances de ordenamiento territorial de PNNC en el periodo 2023-2024 como aporte al informe que presentaría el MADS al Congreso de la República; en el marco de la actualización de la Política Nacional de Biodiversidad y Servicios Ecosistémicos liderada por MADS, se participó en las reuniones y se elaboraron los textos de aportes desde Parques Nacionales para el cumplimiento de las metas 1, 12, 14  de Kunming Montreal. 
Avance en número de instancias interinstitucionales, intersectoriales y/o comunitarias con participación efectiva de PNNC para lograr incidencia en decisiones de políticas públicas: 1) Taller con región metropolitana Bogotá-Cundinamarca para crear estrategias de articulación entre la RMBC y PNNC para la incorporación de las áreas protegidas en el proceso de identificación de los hechos metropolitanos alrededor del agua. 2) Taller Proceso de Integración del PNN Farallones de Cali en el Plan de Ordenamiento Territorial del Distrito Especial Santiago de Cali Deportivo, Cultural, Turístico, Empresaria y de Servicios. 3) CEI-COT: se participó en el taller del Programa de fortalecimiento de capacidades en ordenamiento territorial para entidades territoriales citado por DNP y Minvivienda en el marco del CONPES 4091, allí se priorizo la intervención institucional en los departamentos de la Guajira, Nariño y Putumayo; asistencia a reuniones interinstitucionales del Pacto Social Catatumbo y coordinación con el PNN Catatumbo para complementar acciones, generación del programa Juntos por el Territorio con relación a áreas protegidas como determinante ambiental del ordenamiento territorial emitido el 26 de junio https://youtube.com/live/KMx0lzPzFZA?feature=share 4) MADS: Participación en la socialización estrategia de Ordenamiento alrededor del Agua y Decreto reglamentario Consejos Territoriales del Agua; participación taller de comité académico del Diplomado Catastro Multipropósito con Enfoque Ambiental – Componente; 5)Mesa ordenamiento territorial Departamento de Bolívar, se asistió a la primer mesa técnica para conformación de la mesa interinstitucional para formulación POD Bolívar y apoyo POT Distrito de Cartagena,  6) Formulación proyecto Bienes Públicos Regionales con el PNN La Paya, que fue presentado al BID, 7) Formación en desarrollo y ordenamiento territorial. Se realizó junto con la DTAN el seminario de Parques Nacionales y el Valor Estratégico de los Veterinarios y Zootecnistas en la Conservación con la Universidad Cooperativa de Colombia,  taller de indicadores de ordenamiento territorial, se realizó la inducción de la profesional de ordenamiento territorial nivel central y de la DTAM, se dictó el módulo de desarrollo en el diplomado de Pacifico Biocultural segunda cohorte, se realizaron dos reuniones sobre zona/función amortiguadora en las que participaron la DTAN, DTAM y los PNN Chiribiquete, RNN Nukak. 
-	Levantar información de línea Base y de seguimiento de efectividad del manejo para las áreas del SINAP. 
Como parte de la línea estratégica 8 de la Política del Sistema Nacional de Áreas Protegidas adoptado mediante documento CONPES 4050 de 2021, se contempla “Fortalecer la planificación del manejo de las áreas protegidas y del sistema”, donde se define como una de las acciones que “PNNC implementará una metodología de evaluación de la efectividad del manejo en las áreas protegidas de carácter público y analizará sus resultados”. 
El proceso de análisis de la efectividad del manejo comprende tres (3) fases: aprestamiento, capacitación y acompañamiento. En relación con la primera, se han realizado 21 espacios aprestamiento con (32) Autoridades Ambientales (CAM, CAR, CARDER, CARDIQUE, CARSUCRE, CAS, CDA, CDMB, CORALINA, CORANTIOQUIA, CORMACARENA, CORNARE, CORPAMAG, CORPOAMAZONIA, CORPOBOYACÁ, CORPOCALDAS, CORPOCESAR, CORPOCHIVOR, CORPOGUAJIRA, CORPOGUAVIO, CORPONARIÑO, CORPONOR, CORPORINOQUIA, CORPOURABÁ, CORTOLIMA, CRA, CRC, CRQ, CVC, CVS, CODECHOCÓ y PNNC) en las que participaron 209 personas.
Con la segunda fase, se busca que las diferentes autoridades ambientales entiendan la importancia, alcance y utilidad del análisis de efectividad del manejo como mecanismo de seguimiento, evaluación y retroalimentación, y así mismo, que conozcan el uso de la herramienta de efectividad. En total, se han realizado tres (3) espacios de fortalecimiento de capacidades en la metodología EMAP y manejo de la herramienta con tres (3) Autoridades Ambientales: CORMACARENA, CAM y CORPOGUAJIRA, en donde participaron 15 personas.
La última fase, de implementación, está dirigida a orientar técnicamente a las autoridades ambientales y actores estratégicos relacionados con el manejo, en el análisis de su efectividad. En esta fase, se han realizado veintisiete (27) espacios de acompañamiento con dos (2) autoridades ambientales (PNNC y CVC) en donde participaron 145 personas. En total se han realizado 51 espacios de trabajo con la participación de 369 personas.
Derivado de los diferentes espacios, a la fecha se tiene información de línea de seguimiento de 75 áreas protegidas públicas pertenecientes a 14 Autoridades Ambientales: CAR (2 AP), CARDER (1 AP), CARSUCRE (4 AP), CORMACARENA (12 AP), CORPOCALDAS (6 AP), CORPOCESAR (4 AP), CORPOCHIVOR (1 AP), CORPOGUAJIRA (6 AP), CORPOGUAVIO (15 AP), CORPONOR (2 AP), CORPORINOQUIA (8 AP), CORPOURABA (3 AP), CRQ (4 AP) y PNNC (7 AP).
Respecto a los resultados de efectividad del manejo de PNNC, las áreas protegidas de la Dirección Territorial Andes Occidentales se encuentran en ajustes, de acuerdo con la retroalimentación realizada. Para las DTAM y DTPA se encuentran en proceso de revisión sus resultados desde el GPM, de la primera DT de once (11) áreas se recibieron los resultados de nueve (9). En cuanto a las DTAN y DTCA, se encuentran avanzando en las aplicaciones de efectividad del manejo.
</t>
  </si>
  <si>
    <t xml:space="preserve">13. Fortalecer el proceso de integración de las Áreas Protegidas como determinantes ambientales en instrumentos de desarrollo y ordenamiento territorial. </t>
  </si>
  <si>
    <t xml:space="preserve">14. Levantar información de línea Base y de seguimiento de efectividad del manejo para las áreas del SINAP. </t>
  </si>
  <si>
    <t xml:space="preserve">16. Realizar planes de propagación de material vegetal. </t>
  </si>
  <si>
    <t xml:space="preserve">Actividades: 
-	Realizar planes de propagación de material vegetal. 
Se avanzó con la planificación del trabajo a realizar en los viveros mediante la elaboración de los planes de propagación, en este se plasman las especies a propagar, la cantidad de material que se requiere de cada una y una proyección de cuándo se requiere sacar a campo. Sobre este plan se inició ejecución de actividades en los viveros presentes en las AP, los avances en la elaboración del  Plan se detallan de la siguiente forma por DT: DTCA 3 AP (SFF EL Corchal, SFF Los Flamencos y SFF Ciénaga grande de Santa Marta), DTPA 2 AP (PNN Sanquianga y PNN Farallones), DTAO 3 AP (PNN Las Orquídeas, PNN Selva Florencia, PNN Puracé), DTAN 7 AP (PNN Tamá, PNN Serranía de los Yariguies, PNN Pisba, SFF Iguaque, SFF Guanentá, ANU Los Estoraques, PNN Cocuy), DTOR 5 AP (PNN Macarena, PNN Picachos, PNN Tinigua, PNN Sumapaz, DNIM Cinaruco) para un total de 20 AP con planes de propagación realizados.
El material vegetal que se produce aporta a los procesos de restauración activa, a los ejercicios de enriquecimiento con especies priorizadas por el área o las comunidades en predios de las áreas colindantes y a los sistemas sostenibles para la conservación. El proceso es muy importante para PNNC ya que permite producir material vegetal con diversidad genética y adaptado a las condiciones climáticas de las zonas a restaurar de diferentes ecosistemas como Bosque Altoandino y Páramo, Bosque Seco, Bosque Húmedo, Manglar, entre otros.
-	Realizar montaje y mantenimiento de viveros para producción de plántulas.
En el primer trimestre se avanzó con la contratación de equipo técnico en nivel central, las territoriales y algunas Áreas Protegidas. Paulatinamente desde el mes de abril se empezó la reactivación de labores en los viveros. Para continuar con el proceso de producción del material vegetal que quedó en la vigencia anterior, se vienen realizando labores generales de mantenimiento y adecuaciones, así como la búsqueda de fuentes semilleras y nuevas siembras. Específicamente se tienen 23 Áreas Protegidas con viveros en funcionamiento, teniendo específicamente por territorial lo siguiente: DTCA 3 AP, DTPA 2 AP, DTAN 7 AP, DTOR 5 AP y DTAO 6 AP.
Los viveros reportados tienen diferentes categorías, ya que estos pueden ser propios de las áreas protegidas permanentes o temporales en el sector de intervención para procesos de restauración, así como viveros en asocio con otras entidades, con la comunidad o instituciones educativas. En la Figura 2 se presentan los soportes fotográficos de algunos viveros en funcionamiento a nivel nacional. Actualmente se está trabajando en realizar mejoras de infraestructura o adecuaciones que permitan posteriormente con el apoyo técnico realizar el registro de algunos viveros centrales propios ante el Instituto Colombiano Agropecuario, debido a que se tienen viveros muy básicos y otros más adecuados o con mejores condiciones. 
Específicamente en el proceso de producción de plántulas y adecuación de viveros se han tenido dificultades por asignación de recursos de FONAM, así como técnicas en algunos casos por los calendarios fenológicos de las especies debido a que hay especies de las que se puede obtener semilla específicamente hasta el segundo semestre del año, otro inconveniente es que hay especies que para lograr el tamaño o altura ideal para salir a campo y tener una buena sobrevivencia tienen ciclos de 1.5 a 2.5 años o sea son de ciclo largo, por tanto algunas especies que inician el proceso de producción se podrán usar en la siguiente vigencia, este es un caso principal de las áreas que tienen viveros en zona de bosque altoandino y páramo.
En el proceso de producción de plántulas que se empezó a medir en la presente vigencia, se han identificado varios cuellos de botella, uno de ellos son los calendarios fenológicos de las especies debido a que hay especies de las que se puede obtener semilla específicamente hasta el segundo semestre del año, otro inconveniente es que hay especies que para lograr el tamaño o altura ideal para salir a campo y tener una buena sobrevivencia tienen ciclos de 1.5 a 2.5 años, es decir, son de ciclo largo, por tanto algunas especies que se inician a producir ahora se podrán usar en la siguiente vigencia, este es un caso principal de las áreas que tienen viveros en zona de bosque altoandino y páramo. Por otra parte, es importante mencionar que hay viveros que no contaban con muchos insumos o son viveros nuevos que no tenían reservas de insumos, por tanto, dependen directamente de la entrega de materiales y al no tener entregas a inicio de año, se han visto afectados para iniciar o continuar el proceso de producción de material vegetal. Para segundo semestre del año se espera mejorar el avance tanto físico como presupuestal. 
</t>
  </si>
  <si>
    <t xml:space="preserve">Realizar la georeferenciación </t>
  </si>
  <si>
    <t xml:space="preserve">Descripción de los avances y logros alcanzados
Durante el primer semestre del año, los equipos contratados de las áreas protegidas adelantaron en campo el levantamiento de información técnica necesaria para determinar los insumos, materiales y las respectivas cantidades para adelantar los procesos de contratación. Adicionalmente, los equipos avanzan en la estructuración de los estudios previos. Se proyecta el cumplimiento de la meta para el último cuatrimestre del año.  
Se presentan los avances en implementaciones de restauración en las siguientes áreas protegidas:  
Dirección Territorial Andes Nororientales 
PNN El Cocuy: Se implementaron acciones de Restauración ecológica, ubicadas en el municipio de Tame (Arauca), en los predios Aguas Claras, Las Amalias y La Chiguira, Granja del Liceo de Tame y El Romance. Las intervenciones obedecieron a acciones de restauración pasiva y activa, estas acciones buscaron conectar las fincas con los bosques de galería cercanos de la zona de influencia del área protegida.
SFF Iguaque: se realizaron acciones de restauración buscando la conectividad del santuario con su territorio colindante, por medio de acciones de restauración activa, en predios de acueductos rurales y de reservas naturales de la sociedad civil.  Los predios donde se implementó la restauración son seis (6), uno (1) de la Asociación de Acueductos Asochaina y cinco (5) Reservas Naturales de la Sociedad Civil (La Primavera, El Volcan, Monoke, Casa Arena, El Motilon). 
PNN Pisba: como parte del proceso de implementación de la estrategia de restauración participativa se realizó la implementación de acciones de restauración en predio del acueducto El Morro por medio de la plantación de material vegetal. 
SFF Guanentá Alto Río Fonce: se realizaron acciones de restauración activa y pasiva por medio de un aislamiento para evitar el pastoreo de ganado, orientado a la revegetalización en el ecosistema de páramo con especies propias de la zona. En el enfoque de restauración pasiva se realizó la instalación de una cerca de una longitud de 1000 metros.
PNN Serranía de Los Yariguies: En el marco de la implementación de acuerdos de conservación se han venido adelantando acciones relacionadas a sistemas sostenibles de conservación con las comunidades campesinas aledañas al área protegida
Dirección Territorial Caribe 
SFF Corchal Mono Hernández: Para la actual vigencia, se implementaron acciones de restauración ecológica en los sectores: Bajitos Morelos 3, caño burro, Tronconera, Caño Rico, donde se intervinieron áreas con coberturas de herbazales dominados enteramente por helecho matatigre (Acrostichum aureum), Enea (Typha dominguensis), requiriendo hacer el retiro del material y la apertura de los caños para rehabilitar los flujos hídricos. Adicionalmente, en algunos de estos sectores ya mencionados, se realizó la plantación de individuos de mangle rojo (Rhysophora mangle). En cuanto a adecuación del terreno se realizó la remoción manual de helecho matatigre en toda el área a intervenir, esto se implementó con apoyo de la comunidad de Bocacerrada a través de la asociación ASOMAYORCAL (ver imágenes). 
</t>
  </si>
  <si>
    <t xml:space="preserve">Durante el primer semestre, los equipos contratados de las áreas protegidas adelantaron en campo el levantamiento de información técnica necesaria para determinar los insumos, materiales y las respectivas cantidades para adelantar los procesos de contratación. Adicionalmente los equipos avanzan en la estructuración de los estudios previos. Se proyecta el cumplimiento de la meta del indicador de hectáreas en mantenimiento para el último trimestre del año, entre noviembre y diciembre.
En la DTCA, el SFF los Colorados reporta 20 ha en mantenimiento, relacionados con plateo general a las plantaciones realizadas, y adicionalmente se realizaron actividades de clareo y desbejuque de los individuos que lo requirieron. Igualmente reporta cuantitativamente áreas en mantenimiento para Vía Parque Isla de Salamanca del sector de la Ciénaga Marchena basado en actividades de remoción de material vegetal flotante de especies como la Enea (Typha domingensis) y la Taruya (Eichhornia crassipes). En el PNN Old Providence, se han adelantado patrullajes con los profesionales de restauración en los VOCs de Bosque seco y manglar dentro del PNN Old Providence Mcbean Lagoon, y en el PNN de Macuira se avanzó en las visitas de campo para evaluar el estado de las áreas donde se están llevando a cabo acciones de rehabilitación y recuperación en el marco del mantenimiento.
Entregables - Actividades: 
19. Plan de mantenimiento de las acciones de restauración
19_1. Implementar el plan de mantenimiento de flora - Hectáreas
19_2. Implementar el plan de mantenimiento del aislamiento - Kilómetros
En relación con el estado del arte del avance de los entregables asociados al indicador, denominado plan de mantenimiento de las acciones de restauración que incluye el plan de flora (restauración activa con mantenimiento) y plan de aislamiento (restauración pasiva), se menciona que a la fecha ya se tiene la estructura de contenido detallada y aprobada para iniciar el diligenciamiento para el próximo reporte mensual (julio) por parte del líder temático del indicador de nivel central en PNNC. Un aspecto para resaltar es que la mayoría de las áreas protegidas que tienen proyectada la meta del indicador, a la fecha se encuentran elaborando y ajustando estudios previos, anexos técnicos y presupuesto, tanto para la contratación de personal como la contratación de equipos e insumos para realizar las acciones de mantenimiento en las áreas para la presente vigencia.
</t>
  </si>
  <si>
    <t xml:space="preserve">El indicador por FONAM registra una meta de 8 documentos de investigación, con un avance 2 documentos de investigación entregados por PNN Puracé así: 
•	Ixodes montoyanus Cooley, 1944 (Acari: Ixodidae): molecular confirmation of immature and adult stages and redescription of male, nymph, and larva. 
•	Uso de técnicas no invasivas para documentar mamíferos raros: el uso de cámaras automáticas para registrar el carnívoro más raro de Sudamérica (Carnivora, Neogale felipei). 
En las DTs se tiene que: 
•	DTAO registra la entrega de 2 documentos de investigación.
•	DTOR apoyó en la construcción de perfiles de proyecto de investigación para la gestión del aval a Tuparro. Gestionó y participó en espacios para la construcción de modelos de datos en SMART asociados a diferentes investigaciones priorizadas en Tuparro. 
•	DTAM registra apoyos en la ejecución en campo de las investigaciones en Paya y Río Puré. </t>
  </si>
  <si>
    <t xml:space="preserve">23. Adelantar acciones para el desarrollo y fortalecimiento de procesos de gestión del conocimiento y de innovación de la entidad. </t>
  </si>
  <si>
    <t xml:space="preserve">El seguimiento de este indicador permite que se puedan tomar decisiones sobre estrategias de mercadeo y de apropiación al respecto iniciativas que permitan incrementar el número de visitantes en las diferentes áreas y despertar el interés de más ciudadanos.
Al corte del mes de junio para el indicador de Visitantes en las áreas protegidas con vocación Ecoturística, se cuenta con un total de 76.445 visitantes. Lo que finalmente tuvo un alto impacto en el reporte han sido el cierre temporal de los parques a principios de año, lo cual afecta directamente el ingreso de visitantes y que fue protocolizado con la resolución 035 de 2024 generando un cierre temporal de las áreas con vocación ecoturística por quince (15) días y la resolución 046 de 2024 por un periodo adicional de quince (15) días más por razones de los efectos ambientales del fenómeno “El Niño”. Otra razón que ha afectado es la reducción de presupuesto de las diferentes áreas en el rubro de Ecoturismo. Así mismo, es importante destacar que se tienen 3 cierres programados para uno de los parques que más aporta a la meta de visitantes como lo es PNN Tayrona, el cierre programado y acordado con las comunidades, a saber: del 1-15 de febrero, 1-15 de junio y del 19 de octubre al 02 de noviembre. 
Se hace necesario una revisión detallada de las metas de las áreas protegidas frente a la asignación de los recursos respectivos, y de acuerdo con la evolución de los aportes de cada área y comparativos de visitantes en cada área. </t>
  </si>
  <si>
    <t>25. Implementar acciones encaminadas al sostenimiento del ecoturismo en las áreas protegidas y sus zonas de influencia.</t>
  </si>
  <si>
    <t xml:space="preserve">
Es importante tener en cuenta que la suscripción de acuerdos es un proceso de construcción conjunta con las familias y/o organizaciones campesinas. Este proceso busca ordenar y regular las prácticas asociadas a las economías campesinas en el marco del enfoque de derechos. Por lo tanto, son procesos participativos que requieren de tiempo para lograr una concertación de las estrategias a desarrollar. Los acuerdos en PNNC, con base en la gestión histórica de la entidad se vienen formalizando en el segundo semestre de cada año. Una vez se establezcan las estrategias a desarrollar, se identifican los insumos para generar los estudios previos e iniciar proceso de licitación. 
La proyección de cumplimiento de la meta es en diciembre teniendo en cuenta lo descrito anteriormente.
Actividad 
-	Implementar la ruta de acuerdos de conservación con familias campesinas que usan o habitan las áreas protegidas.
Las áreas protegidas vienen desarrollando las visitas en campo a las familias campesinas con las cuales suscribirán los acuerdos, inicialmente para socializar la iniciativa de suscribir acuerdos y sus requerimientos para determinar cuántas familias campesinas suscribirán acuerdos. Con las familias ya identificadas y confirmadas desde las áreas protegidas se viene trabajando en la sistematización de información preliminar como es la ficha de caracterización campesina, la cual es un instrumento que permitirá conocer la condiciones de socioeconómicas y ambientales de cada familia y así poder determinar las estrategias de manejo que se requieren para la construcción del anexo técnico. Para las áreas que suscribirán acuerdos bajo la tipología de Acuerdos de Restauración Ecológica algunas áreas vienen diligenciando la ficha ERRE Y FREP. 
Así mismo, se viene trabajando conjuntamente entre los tres niveles para la consolidación de los documentos técnicos y acuerdos en las áreas protegidas: SFF Galeras (5 acuerdos), PNN Puracé (1 acuerdo colectivo) y PNN Paramillo (28 acuerdos). Se viene realizando la capacitación a las DT y AP en la implementación de la ruta indicativa para la suscripción de acuerdos con comunidades campesinas como también la implementación de la ficha de caracterización. En ese sentido, se realizó la capacitación a las áreas protegidas de la DTOR y DTAO. 
Desde los escenarios de gestión interinstitucional, se vienen trabajando articuladamente con la Dirección de Sustitución de Cultivos Ilicitos (DSCI) en la consolidación de la información que permita dar cuenta del número de familias con acuerdos PNIS que habitan las áreas protegidas y en la construcción de una ruta técnica que permita su implementación al interior de estas áreas de conservación bajo los requerimientos técnicos establecido por PNNC. Se han revisado las iniciativas productivas consolidadas por la DSCI en conjunto con las comunidades locales en el PNN Farallones de Cali y PNN Macarena y PNN Tinigua. 
-	Realizar seguimiento a los acuerdos suscritos con las familias campesinas que usan o habitan las áreas protegidas. 
Desde las áreas protegidas se viene trabajando en la consolidación de una estrategia de monitoreo diferencial de acuerdo con los escenarios de gestión implementados en años anteriores con las comunidades campesinas. Así mismo, desde el nivel central se vienen realizando mesas de trabajo para la reestructuración de la plataforma de acuerdos, con el fin de lograr una mejor sistematización que permita generar información relevante sobre la gestión e impactos de los acuerdos sobre las áreas protegidas y sobre el reconcomiendo del campesinado vinculado a los acuerdos de conservación con bienestar.  Se avanzó en la contratación del personal restante para el equipo de relacionamiento campesino en el nivel central. Así mismo se avanzó en la contratación del personal para la línea temática en las direcciones territoriales y áreas protegidas.  
Desde el nivel central se viene avanzando en espacios de articulación interinstitucional en el marco del artículo 7 de la Ley 1955 de 2019, con el fin de implementar estrategias transitorias y efectivas para mejorar el estado de conservación de las áreas protegidas y las condiciones de vida de las familias campesinas que viven al interior de las áreas protegidas. En ese sentido, se han generado mesas de trabajo con la DSCI, con el fin de orientar técnicamente el proceso de renegociación que desde la DSCI llevará a cabo con las familias cultivadoras que suscribieron acuerdos Plan Nacional Integral de Sustitución (PNIS) y habitan las áreas protegidas. 
Así mismo, se viene trabajando articuladamente con el Ministerio de Justicia y el Derecho para diseñar estrategias diferenciales con las familias cultivadoras que habitan al interior de las áreas para dar cumplimiento a la Política de Drogas “Sembrado Vida desterramos el narcotráfico”. En ese sentido, se vienen desarrollando espacios de socialización de la política con cada una de las 14 áreas protegidas que presentan cultivos ilícitos en su interior.
</t>
  </si>
  <si>
    <t xml:space="preserve">27. Realizar seguimiento a los acuerdos suscritos con las familias campesinas que usan o habitan las áreas protegidas. </t>
  </si>
  <si>
    <r>
      <t>5 Valor Ajustado.</t>
    </r>
    <r>
      <rPr>
        <sz val="10"/>
        <color theme="1"/>
        <rFont val="Calibri"/>
        <family val="2"/>
        <scheme val="minor"/>
      </rPr>
      <t xml:space="preserve"> Por actualización de Proyecto en el mes de Mayo</t>
    </r>
  </si>
  <si>
    <t>Valor Obligado</t>
  </si>
  <si>
    <t xml:space="preserve">Valor Pagado </t>
  </si>
  <si>
    <t>194.566,93</t>
  </si>
  <si>
    <r>
      <t xml:space="preserve">Avance descriptivo acumulado Enero a Diciembre 
Durante el mes se realizó la estructuración de la base de datos geográfica (GDB) final que reúne toda la información nacional de presiones del cuarto trimestre 2024. Se actualizó el  dataset de pvc_control_y_vigilancia con las 7 capas actualizadas y el dataset pvc_presiones_estandarizadas con las 19 capas actualizadas de agricultura, caceria, cultivos de uso ilicito, deforestación, especies exoticas e invasoras, extracción de fauna, fuego, caceria, infraestructura habitacional de servicios y transporte, mineria, natural, pesca, tala selectiva, turismo no regulado, avistamiento de fauna, presion en campo, presion visible, puntos de vigilancia, recorridos de pvc, visibilidad general. 
 -Para el PNN Sierra Nevada de Santa Marta por su dinámica específica en temas de Ecoturismo, se creó la categoría de “Seguimiento a Guías”. Esta categoría incluye variables específicas para el Parque Tayrona que le ayudan a recopilar información asociada a su vocación ecoturística. Ante la necesidad de hacer ejercicios conjuntos con los cuatro pueblos de la Sierra Nevada, desde los acuerdos de plan de manejo en los temas de Prevención, Vigilancia y Control , por ser el SMART la herramienta utilizada se identifica que se hace necesario hacer inclusión de cuatro variables(- Sitios Sagrados, - Usos Tradicionales identificados- Conflictos de Uso – Información Predial) en el modelo de datos ,siendo atributos y observaciones nuevas que son propias del área protegida, lo cual permitirá ayudar a la toma de decisiones en cuanto a los datos obtenidos, sin que se modifique o altere el modelo de datos originales para uso general de los Parques Nacionales, además de convertirse en un insumo técnico para el protocolo conjunto previsto desde los acuerdos de Plan de manejo conjunto entre PNN Sierra Nevada de Santa Marta y Tayrona.
El avance del mes de diciembre de 2024 por FONAM es de 57.672,42 ha. 
El avance acumulado de toda la vigencia se consolida de la siguiente manera: 
DTAM: 19.009,49 ha.
DTAN: 16.385,67 ha. 
DTAO: 7.144,40 ha.
DTCA: 36.111,21 ha.
DTOR: 108.947,63 ha.
DTPA: 6.968,53 ha.
Para un total de avance de 194.566,93 hectáreas. 
</t>
    </r>
    <r>
      <rPr>
        <b/>
        <sz val="10"/>
        <color theme="1"/>
        <rFont val="Calibri"/>
        <family val="2"/>
        <scheme val="minor"/>
      </rPr>
      <t>Avance indicador que mide la actividad</t>
    </r>
    <r>
      <rPr>
        <sz val="10"/>
        <color theme="1"/>
        <rFont val="Calibri"/>
        <family val="2"/>
        <scheme val="minor"/>
      </rPr>
      <t xml:space="preserve">: En el periodo se recibieron un total de 60 informes para un acumulado de 236 informes en 2024, cumpliendo el 100% de la meta propuesta. </t>
    </r>
  </si>
  <si>
    <r>
      <t xml:space="preserve">Descripción de los avances y logros alcanzados 
En el marco del desarrollo de este indicador para la vigencia 2024, se reportan los avances consolidados en la implementación de la ruta de declaratoria de nuevas áreas del SINAP para los procesos en desarrollo de declaratoria y ampliación por parte de PNNC de la siguiente manera:
Serranía de San Lucas: Se ha dado continuidad al desarrollo de las mesas de trabajo en el marco de la propuesta de Distrito Nacional de Manejo Integrado - DNMI: mesa de tierras, mesa ambiental y mesa de minas, con el fin analizar y actualizar los mecanismos e instrumentos frente a formalización y acceso a tierras, formalización de pequeña minería tradicionalmente realizada en el territorio, aprovechamiento forestal y decisiones frente a la reserva forestal de ley segunda y se ha acompañado otros espacios técnicos y sociales, tales como el taller de formulación prodoc GEF corredor del Jaguar y el desarrollo del VII Campamento Ecológico “Por el agua, para la vida y la paz en la Zona de Reserva Campesina del Valle del Río Cimitarra” en el marco de la propuesta de San Lucas como área protegida.
ST Cumaribo: En el mes de septiembre, se dio alcance a oficio remitido a la Asociación de Cabildos y Autoridades Unión Indígena del Guainía y Vichada ASOCAUNIGUVI, capitanes y cabildos, solicitando respuesta frente a posición oficial de las comunidades y resguardos así como de la asociación de continuar o no con el proceso de implementar la ruta para la declaratoria de un área protegida. 
Ecosistemas Secos del Patía: El día 10 de julio, se realizó en el municipio del Bordo-Cauca el Foro del proceso de Ecosistemas secos del Patía “Conservando con la gente” con el objetivo de recopilar elementos conceptuales y territoriales de iniciativas alrededor de la conservación y la implementación de sistemas productivos sostenibles para estos ecosistemas, con el cual se dio cierre a la fase de socialización de la iniciativa de conservación, para dar paso a la revisión técnica para el diseño de la mejor figura de conservación para este territorio. 
Los días 08 y 09 de agosto, se realizó Mesa Técnica Interna de Autoridades Ambientales (CRC y CORPONARIÑO). Así mismo se remitió a las corporaciones la propuesta de cronograma de trabajo para las actividades de la ruta a realizarse hasta el mes de diciembre, sin embargo, en reunión el 16 de septiembre se manifestó que no es posible dar cumplimiento al cronograma establecido hasta el mes de diciembre por motivos relacionados a la participación en la COP 16, así mismo, se realizaron mesas de trabajo internas de revisión de elementos técnico-jurídicos sobre la administración y manejo de los DNMI, así como de los tramites ambientales al interior de la entidad y situación con el  Banco Agrario. 
Sabanas y Humedales de Arauca: En los meses de julio y agosto, se realizaron espacios de reunión con los municipios (Arauca y Arauquita) y Cravo norte, para socializar la iniciativa de conservación como acercamiento hacia un relacionamiento que permita identificar la mejor estrategia de conservación para el territorio.
Ampliación PNN Tatamá: El 07 de junio de 2024, se notificó a PNNC la  Resolución 0666 del 06 de junio de 2024, por parte de la Dirección de la Autoridad Nacional de Consulta Previa de Ministerio del Interior (Mininterior), en donde se certificó la procedencia de consulta previa con cinco (5) comunidades étnicas: Resguardo Indígena Alto Bonito Vira Vira, Resguardo Indígena Sabaletera, San Onofre y El Tigre, Consejo Comunitario Mayor del Alto San Juan “ASOCASAN, Consejo Comunitario Mayor del municipio de Condoto, Consejo Comunitario Mayor de Novita, en el mismo mes se presentó recurso de reposición en contra de la resolución toda vez que PNNC estima que se incurrió en errores en la certificación de procedencia de consulta previa, y se solicitó su corrección. En respuesta se notificó el desarrollo de visitas presenciales por parte de la Dirección de la Autoridad Nacional de Consulta Previa de Mininterior al área de referencia.
Actualmente, se avanza en la preparación logística y acompañamiento de la visita de verificación por parte de la Autoridad Nacional de Consulta Previa en jurisdicción de los municipios de San José del Palmar y Tadó en el departamento de Chocó; Apía, La Celia, Santuario y Pueblo Rico en el departamento de Risaralda; y El Águila en el departamento del Valle del Cauca, con el propósito de obtener información en campo respecto a las posibles afectaciones directas que podrían percibir las comunidades del Resguardo Indígena Alto Bonito Vira Vira, el Consejo Comunitario Mayor del Alto San Juan “ASOCASAN”, y el Resguardo Indígena Tarena, con el proceso de ampliación del área protegida a realizarse entre el 20 y 25 de octubre.
Ampliación SF Acandí, Playón y Playona: Se han revisado técnicamente los análisis de las observaciones del MADS frente a la propuesta de ampliación del santuario y las implicaciones en la modificación de la propuesta. 
Ampliación PNN Chingaza: Como parte de los compromisos, de la reunión sostenida con CORPOGUAVIO en el mes de julio, donde se revisó el proceso de ampliación, se acordó la elaboración del cronograma y un plan de trabajo conjunto entre PNNC y CORPOGUAVIO para la aplicación de los criterios biofísicos, socioeconómicos, culturales y sectoriales para la definición de la mejor estrategia de conservación para este territorio. 
Así mismo, se radicó nota concepto y presupuesto al Rain Forest Trust, para avanzar en la consecución de recursos que apoyen la implementación de la ruta en el proceso, donde han venido dando respuestas a las solicitudes de información adicional sobre el proceso.
</t>
    </r>
    <r>
      <rPr>
        <b/>
        <sz val="12"/>
        <color theme="1"/>
        <rFont val="Calibri"/>
        <family val="2"/>
        <scheme val="minor"/>
      </rPr>
      <t>Consolidado de la Vigencia: 609 hectáreas dado que durante el transcurso de la vigencia se avanzó con la implementación de la ruta para la ampliación del plan de trabajo para cada proceso.</t>
    </r>
  </si>
  <si>
    <r>
      <t xml:space="preserve">Avance ejecución indicador 
En el  cuarto trimestre,  se culminaron  las acciones de educación ambiental y comunicación comunitaria desarrolladas para el cumplimiento de la meta, se resaltan:
DTAN: En el PNN Tamá se desarrollaron sesiones de capacitación con jóvenes de ambiente de Boyacá, Asociación de Mujeres Caficultoras (EMURSA), Instituciones educativas, entre otros. 
DTAM: En el PNN Chiribiquete se desarrollaron sesiones formativas sobre la conservación del Patrimonio Natural y Cultural de la Humanidad que alberga esta área protegida, dirigidos a estudiantes del técnico en asistencia administrativa, técnico en sistemas y técnico en atención a primera infancia del Servicio Nacional de Aprendizaje SENA.
DTAO. En el PNN Puracé se  desarrolló el taller "Diseña tu imagen del PNN Puracé" en Puerto Quinchana (Huila), con el fin de promover la apropiación de los ecosistemas y las especies de flora y fauna en los niños y niñas de la I.E. Puerto Quinchana. 
DTPA. En el PNN Sanquianga se desarrolló un ejercicio práctico de siembra de plántulas de mangle rojo, lo que permitió conocer la importancia ecológica de los manglares y la necesidad de su conservación con estudiantes de la Institución Educativa de Bazán.
DTOR. En el PNN Sumapaz se realizó taller sobre “aclaración de límites para la comunidad campesina de la vereda Las Animas, pertenecientes a la organización PROCAMSU. Esta actividad enfatizó en la voluntad de colaboración mutua sin implicaciones sobre la propiedad de los predios, así como establecer una base sólida para proyectos conjuntos de restauración ecológica que beneficien tanto al Parque como a los campesinos, asegurando el respeto absoluto por sus tierras y derechos. 
DTCA. En el PNN Tayrona  se realizó el V Encuentro de Historia y cultura de las comunidades del área protegida, el cual reunió los grupos poblacionales indígenas, comunidades urbanas y locales de los distintos sectores.  La temática que orientó este importante espacio se basó en acuerdos con el territorio  “Paz con la Naturaleza”. 
</t>
    </r>
    <r>
      <rPr>
        <b/>
        <sz val="12"/>
        <color theme="1"/>
        <rFont val="Calibri"/>
        <family val="2"/>
        <scheme val="minor"/>
      </rPr>
      <t>Resultado acumulado de la vigencia 12616 personas capacitadas</t>
    </r>
  </si>
  <si>
    <t>Durante el cuarto trimestre se presentaron avances en implementaciones de restauración en las siguientes áreas protegidas
El avance parcial para FONAM de Diciembre se discrimina de la siguiente manera: 
D.T. Amazonia   (DTAM)  24,00 has
D.T. Andes Nororientales (DTAN) 887,06 has
D.T. Andes Occidentales (DTAO)   339,18 has
D.T. Caribe (DTCA)  290,30   has                
D.T. Orinoquía (DTOR) 3.540,07 has
D.T. Pacífico (DTPA)  1839,33 has 
El avance total para FONAM, en la  anulidad del 2024, se discrimina asi 
D.T. Amazonia   (DTAM)  24,00 has
D.T. Andes Nororientales (DTAN) 1027,36 has
D.T. Andes Occidentales (DTAO)   360,06 has
D.T. Caribe (DTCA)  455,01   has                
D.T. Orinoquía (DTOR) 5.637,09 has
D.T. Pacífico (DTPA)  2.338,34 has</t>
  </si>
  <si>
    <t>9841,95</t>
  </si>
  <si>
    <t>Avance descriptivo correspondiente al indicador de producto – Reporte de Subdirección de Gestión y Manejo  
En la actual vigecia se registra la entrega de 12 documentos de investigación. A continuación se relacionan los documentos entregados por cada área protegida. 
La Paya. 1. PNN La Paya. 2024. Baile tradicional "Yuak+" reafirmación de la identidad y estrategia local para el fortalecimiento de las semillas de las chagras en la comunidad Lagarto Cocha del Pueblo Muruimuina del PNN La Paya.
Río Puré. 2. Torres, D. et al. 2024. Radar based monitoring system to protect the Colombian Amazon Rainforest. IEEE International Humanitarian Technology Conference (IHTC), Santa Marta, Colombia, 2023, pp. 1-7, doi: 10.1109/IHTC58960.2023.10508862.
Puracé.
3. Gallego-Pedraza, C.D., et al. 2024. Aves del Parque Nacional Natural Puracé. Grupo de Estudios en Geología, Ecología y Conservación - GECO, Semillero de Investigación en Geología, Ecología y Conservación - ASIO, Universidad del Cauca; Parque Nacional Natural Puracé, Museo de Historia Natural Universidad del Cauca; Asociación Ornitológica del Cauca. Popayán. (Ver: Gallego-P.,etal,2024.doc)
4. Ossa-López, E.M., et al. (2024): Ixodes montoyanus Cooley, 1944 (Acari: Ixodidae): molecular confirmation of immature
and adult stages and redescription of male, nymph, and larva, International Journal of
Acarology. 18 marzo 2024.
To link to this article: https://doi.org/10.1080/01647954.2024.2325497 (ver: Ossa-L.,etal.2024)
5. Allué, S., et al. (2024). Uso de técnicas no invasivas para documentar mamíferos raros: el uso de cámaras automáticas para registrar el carnívoro más raro de Sudamérica (Carnivora, Neogale felipei). Informe final de Aval de investigación. San Agustin, Colombia. (Ver: Allué,etal.2024).
6. Castro-Cardozo, C.E., et. al. 2024. Visitantes florales (Insecta) asociados a Espeletia hartwegiana Cuatrec. ex Herzog (Asteraceae) en el sector San Rafael en el Parque Nacional Natural Puracé, Cauca. Informe final aval de investigación. PNN Puracé. (Ver: Castro-C.et.al.2024.doc)
7. Ramirez-Ch., H.E. et. al.2024. Distribution, morphology, and natural history observations of the Colombian weasel, Neogale felipei. Studies on Neotropical Fauna and Environment. DOI:
10.1080/01650521.2024.2375931 (ver: Ramirez-Ch.et.al.2024.pdf)
8. Cuellar-R., et. al. Amblyomma multipunctum Neuman, 1899 (Acari: Ixodidae): new
locality record and new association with Pudu (Pudella) mephistophiles (Artiodactyla: Cervidae) in the Central Andes of Colombia. Systematic &amp; Applied Acarology 29(6): 669–677 (2024). https://doi.org/10.11158/saa.29.6.2 (Ver: Cuellar-R.,etal.,2024.pdf).
9. Pisso-Florez, G.A. et. al. 2024. A new species of Maxillaria (Maxillariinae) from the northern andes and a new synonym of Maxillaria floribunda. LANKESTERIANA 24(1): 79–91. 2024. doi: http://dx.doi.org/10.15517/lank.v24i1.56756 (Ver: Pisso-Florez, et.al.,2024.pdf)
Corales Profundidad.         10. Posada-P., M.A. 2024. Delfines presentes en el Parque Nacional Natural Corales de Profundidad, mar Caribe colombiano: composición y comportamiento. Tesis de pregrado. Universidad de Cartagena. Cartagena, Colombia (Ver: Posada-P.,2024.pdf)
Paramillo. 11. Fundación Proyecto Tití y PNN Paramillo. 2024. Densidad poblacional del Titi Cabeciblanco (Oedipomidas oedipus) en fragmentos de bosque del PNN Paramillo y su área de influencia en los departamentos de Córdoba y Antioquia. Informe final aval de investigación.  San Juan Nepomuceno, Bolívar, Colombia (FundaciónTiti&amp;PNNParamillo,2024.pdf).
Tuparro. 12. Cardona, H.F. (2024). Alternativas y retos para la gobernanza de la pesca: uso y manejo de la pesca de subsistencia por las comunidades que habitan al interior y en zona colindante del PNN El Tuparro. Comunidades Fase I (Samán, Korime, Laguna Santa María). Informe parcial 1. Parque Nacional Natural El Tuparro. Dirección Territorial Orinoquia. Parques Nacionales Naturales de Colombia. Cumaribo, Colombia (Ver: Cardona,H.F.,2024)</t>
  </si>
  <si>
    <t xml:space="preserve">Descripción de los avances y logros alcanzados (acumulados): 
Al cierre del mes de diciembre de 2024 para el indicador de Visitantes en las áreas protegidas con vocación Ecoturística se cuenta con un total de 1.336.862 visitantes de los cuales 1.297.932 correspondiente al 93.93% de la meta para el proyecto de inversión de Conservación. Los parques que aportaron durante el mes de diciembre con un valor de 143.673 son: ANU Estoraques, PNN Amacayacu, PNN Corales del Rosario, PNN El Cocuy, PNN Iguaque, PNN Gorgona, PNN Macuira, PNN Nevados, PNN Old Providence, PNN Sierra de la Macarena, PNN Tatamá, PNN Tayrona, PNN Tuparro, PNN Utría, SFF Los Colorados, SFF Los Flamencos, SFF Galeras, SFF Malpelo, SFF Otún Quimbaya, VP Isla de Salamanca, PNN Farallones de Cali
Al corte del mes de diciembre para el indicador de Visitantes en las áreas protegidas con vocación Ecoturística los parques que aportaron a la meta durante el mes este mes con 85.445 visitantes fueron: ANU Estoraques, PNN Amacayacu, PNN Corales del Rosario, PNN El Cocuy, PNN Gorgona, PNN Macuira, PNN Tayrona, PNN Utría, SFF Los Flamencos, SFF Malpelo, VP Isla de Salamanca, PNN Farallones de Cali.
</t>
  </si>
  <si>
    <t xml:space="preserve">Avance descriptivo 
Al cierre de la vigencia se suscribieron 353 acuerdos, los aportes por dirección territorial se describen a continuación:
DTAN: 134 acuerdos en total
ANULE: 2 acuerdos svalidados
PNN Ccatatumbo: 8 acuerdos validados 
PNN Yariguies: 40 acuerdos  validados
PNN Tamá: 21 acuerdos validados
SFF Iguaque: 6 acuerdos validados
SFF Guanentá: 23 acuerdos validados
PNN Pisba: 6 acuerdos validados.
PNN Cocuy: 25 validados
DTAO 8 acuerdos en total
PNN Hermosas: 8 acuerdos validados
DTOR: 29 acuerdos en total
PNN Tuparro: 4 acuerdos suscritos y validados 
DNMI Cinaruco: 4 acuerdos suscritos y validados
PNN Sumapaz: 20 acuerdos suscritos y validados
PNN Tinigua: 1 acuerdos suscritos y validados
DTPA 100 acuerdos en total (83 nuevos y 17 para fortalecimiento)
PNN Farallones: 100 acuerdos validados
</t>
  </si>
  <si>
    <t>Con corte a 30 de diciembre se presenta avance de 10.765.095,26  hectareas.  
Al cierre de la vigencia se da cumplimiento al 100% de la meta 18.592.098,83</t>
  </si>
  <si>
    <t>18.592.098,83</t>
  </si>
  <si>
    <t>571,32</t>
  </si>
  <si>
    <r>
      <rPr>
        <b/>
        <sz val="12"/>
        <rFont val="Arial Narrow"/>
        <family val="2"/>
      </rPr>
      <t xml:space="preserve">El avance parcial para FONAM de Diciembre se discrimina de la siguiente manera: </t>
    </r>
    <r>
      <rPr>
        <sz val="12"/>
        <rFont val="Arial Narrow"/>
        <family val="2"/>
      </rPr>
      <t xml:space="preserve">
D.T Amazonia: 27,85 ha, equivalentes al 100% de la meta programada para la RNN Nukak. 
D.T. Andes Nororientales: 3,22 ha en Iguaque, 3,72 ha en Pisba y 3,60 ha en Cocuy,  9,61 ha en ANU Los Estoraques
D.T Andes Occidentales: 7,72 ha en Tatama, 11,70 ha en Complejo Doña Juana, 16,30 en Selva de Florencia , 30,75 ha en Nevado del Huila. 
D.T Caribe:  0,51 ha PNN Old Providence
D.T Pacifico:  las áreas protegidas PNN Utría (10 ha), PNN Los Katíos (60 ha), PNN Farallones de Cali (200 ha). 
</t>
    </r>
    <r>
      <rPr>
        <b/>
        <sz val="12"/>
        <rFont val="Arial Narrow"/>
        <family val="2"/>
      </rPr>
      <t xml:space="preserve">El avance total para PGN, en la  anulidad del 2024, se discrimina asi : </t>
    </r>
    <r>
      <rPr>
        <sz val="12"/>
        <rFont val="Arial Narrow"/>
        <family val="2"/>
      </rPr>
      <t xml:space="preserve">
D.T. Amazonia   (DTAM) 27,85  has
D.T. Andes Nororientales (DTAN) 139,87  has
D.T. Andes Occidentales (DTAO)  63,2  has
D.T. Caribe (DTCA) 70,4  has
D.T. Pacífico (DTPA)  270  has </t>
    </r>
  </si>
  <si>
    <t>Avance descriptivo acumulado Enero a Diciembre adquisición predial.
Durante el periodo informado se realizó la adquisición de 15 predios con recursos FONAM relacionados a continuación
 • Dirección territorial Andes Occidentales parque Selva Florencia Predio Patio Bonito
 • Dirección territorial Andes Occidentales parque Selva Florencia Predio La Playa
 • Dirección territorial Andes Occidentales parque Selva Florencia Predio Las Palmitas
 • Dirección territorial Andes Nororientales Santuario de Flora y Fauna Iguaque Predio Buena Vista.
 • Dirección Territorial Orinoquia Parque Chingaza predio Puerto Rincón
 • Dirección territorial Amazonia parque Altofragua Indi Wasi predio Los Alpes
 • Dirección territorial Amazonia parque Altofragua Indi Wasi Predio El Bosque
 • Dirección territorial Amazonia parque Altofragua Indi Wasi predio La Palma
 • Dirección territorial Amazonia parque Altofragua Indi Wasi Predio Agua Bonita
 • Dirección territorial Amazonia parque Altofragua Indi Wasi predio El Guadual 
 • Dirección territorial Amazonia parque Altofragua Indi Wasi predio Muriba
 • Dirección territorial Amazonia parque Altofragua Indi Wasi predio La Estrella 2
 • Dirección territorial Amazonia parque Altofragua Indi Wasi Predio El recuerdo
 • Dirección territorial Amazonia parque Altofragua Indi Wasi Predio El Mirador
 • Dirección territorial Amazonia parque Altofragua Indi Wasi Predio El Partir</t>
  </si>
  <si>
    <r>
      <t xml:space="preserve">Avance ejecución indicador 
Inicialmente se encontraba la meta programada de 3 (formulados) y (actualizados) pero dado las dinámicas propias del año se actualiza la meta a 1 para formulación y 5 en actualización. 
1 Documento de verificación técnica firmado </t>
    </r>
    <r>
      <rPr>
        <b/>
        <sz val="12"/>
        <color theme="1"/>
        <rFont val="Calibri"/>
        <family val="2"/>
        <scheme val="minor"/>
      </rPr>
      <t>fomulados</t>
    </r>
    <r>
      <rPr>
        <sz val="12"/>
        <color theme="1"/>
        <rFont val="Calibri"/>
        <family val="2"/>
        <scheme val="minor"/>
      </rPr>
      <t xml:space="preserve">  el cual corresponde a SFF lo Colardos financiado con recursos FONAM 
</t>
    </r>
  </si>
  <si>
    <t xml:space="preserve">Avance indicador de producto: 
Se avanzó con una producción de 109.357 plántulas, distribuidas en las siguientes Direcciones Territoriales: DTCA: 615 plántulas, DTPA: 8474 plántulas, DTAO: 42.848 plántulas, DTAN: 50.154 plántulas y DTOR: 7.266 plántulas. Específicamente en los viveros de DTCA: Ciénaga Grande de Santa Marta, DTPA: PNN Sanquianga y PNN Farallones de Cali, DTAO: PNN Selva de Florencia, PNN Nevado del Huila, PNN Doña Juana y PNN Puracé, DTAN: PNN Tama, PNN Yariguies.
Al cierre de la vigencia se alcanzo 232.947 plántulas producidas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</si>
</sst>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quot;$&quot;\ * #,##0_);_(&quot;$&quot;\ * \(#,##0\);_(&quot;$&quot;\ * &quot;-&quot;_);_(@_)"/>
    <numFmt numFmtId="165" formatCode="_(&quot;$&quot;\ * #,##0.00_);_(&quot;$&quot;\ * \(#,##0.00\);_(&quot;$&quot;\ * &quot;-&quot;??_);_(@_)"/>
    <numFmt numFmtId="166" formatCode="_-* #,##0_-;\-* #,##0_-;_-* &quot;-&quot;??_-;_-@_-"/>
    <numFmt numFmtId="167" formatCode="_(&quot;$&quot;\ * #,##0_);_(&quot;$&quot;\ * \(#,##0\);_(&quot;$&quot;\ * &quot;-&quot;??_);_(@_)"/>
    <numFmt numFmtId="168" formatCode="_-[$$-240A]\ * #,##0_-;\-[$$-240A]\ * #,##0_-;_-[$$-240A]\ * &quot;-&quot;??_-;_-@_-"/>
    <numFmt numFmtId="169" formatCode="_-[$$-240A]\ * #,##0.00_-;\-[$$-240A]\ * #,##0.00_-;_-[$$-240A]\ * &quot;-&quot;??_-;_-@_-"/>
    <numFmt numFmtId="170" formatCode="_-&quot;$&quot;\ * #,##0.00_-;\-&quot;$&quot;\ * #,##0.00_-;_-&quot;$&quot;\ * &quot;-&quot;??_-;_-@_-"/>
  </numFmts>
  <fonts count="39" x14ac:knownFonts="1">
    <font>
      <sz val="11"/>
      <color theme="1"/>
      <name val="Calibri"/>
      <family val="2"/>
      <scheme val="minor"/>
    </font>
    <font>
      <sz val="9"/>
      <color indexed="81"/>
      <name val="Tahoma"/>
      <family val="2"/>
    </font>
    <font>
      <b/>
      <sz val="9"/>
      <color indexed="81"/>
      <name val="Tahoma"/>
      <family val="2"/>
    </font>
    <font>
      <b/>
      <sz val="11"/>
      <color indexed="81"/>
      <name val="Tahoma"/>
      <family val="2"/>
    </font>
    <font>
      <sz val="11"/>
      <color indexed="81"/>
      <name val="Tahoma"/>
      <family val="2"/>
    </font>
    <font>
      <sz val="10"/>
      <name val="Arial"/>
      <family val="2"/>
    </font>
    <font>
      <b/>
      <sz val="11"/>
      <name val="Arial Narrow"/>
      <family val="2"/>
    </font>
    <font>
      <sz val="11"/>
      <name val="Arial Narrow"/>
      <family val="2"/>
    </font>
    <font>
      <sz val="12"/>
      <color indexed="8"/>
      <name val="Verdana"/>
      <family val="2"/>
    </font>
    <font>
      <b/>
      <sz val="12"/>
      <name val="Arial Narrow"/>
      <family val="2"/>
    </font>
    <font>
      <sz val="12"/>
      <name val="Arial Narrow"/>
      <family val="2"/>
    </font>
    <font>
      <sz val="11"/>
      <color theme="1"/>
      <name val="Calibri"/>
      <family val="2"/>
      <scheme val="minor"/>
    </font>
    <font>
      <sz val="10"/>
      <name val="Calibri"/>
      <family val="2"/>
      <scheme val="minor"/>
    </font>
    <font>
      <sz val="10"/>
      <color theme="1"/>
      <name val="Calibri"/>
      <family val="2"/>
      <scheme val="minor"/>
    </font>
    <font>
      <b/>
      <sz val="12"/>
      <color rgb="FF0000CC"/>
      <name val="Arial"/>
      <family val="2"/>
    </font>
    <font>
      <b/>
      <sz val="14"/>
      <color theme="1"/>
      <name val="Arial"/>
      <family val="2"/>
    </font>
    <font>
      <b/>
      <sz val="20"/>
      <color theme="1"/>
      <name val="Calibri"/>
      <family val="2"/>
      <scheme val="minor"/>
    </font>
    <font>
      <sz val="11"/>
      <color theme="1" tint="0.249977111117893"/>
      <name val="Arial"/>
      <family val="2"/>
    </font>
    <font>
      <sz val="14"/>
      <color theme="1"/>
      <name val="Verdana"/>
      <family val="2"/>
    </font>
    <font>
      <b/>
      <sz val="18"/>
      <color theme="1"/>
      <name val="Verdana"/>
      <family val="2"/>
    </font>
    <font>
      <b/>
      <sz val="12"/>
      <color theme="0"/>
      <name val="Verdana"/>
      <family val="2"/>
    </font>
    <font>
      <b/>
      <sz val="12"/>
      <color theme="1"/>
      <name val="Verdana"/>
      <family val="2"/>
    </font>
    <font>
      <b/>
      <sz val="11"/>
      <color rgb="FFFF0000"/>
      <name val="Arial Narrow"/>
      <family val="2"/>
    </font>
    <font>
      <b/>
      <sz val="12"/>
      <name val="Calibri"/>
      <family val="2"/>
      <scheme val="minor"/>
    </font>
    <font>
      <u val="singleAccounting"/>
      <sz val="12"/>
      <name val="Calibri"/>
      <family val="2"/>
      <scheme val="minor"/>
    </font>
    <font>
      <sz val="12"/>
      <name val="Calibri"/>
      <family val="2"/>
      <scheme val="minor"/>
    </font>
    <font>
      <b/>
      <sz val="12"/>
      <color theme="1"/>
      <name val="Calibri"/>
      <family val="2"/>
      <scheme val="minor"/>
    </font>
    <font>
      <sz val="12"/>
      <color theme="1"/>
      <name val="Calibri"/>
      <family val="2"/>
      <scheme val="minor"/>
    </font>
    <font>
      <b/>
      <sz val="16"/>
      <name val="Calibri"/>
      <family val="2"/>
      <scheme val="minor"/>
    </font>
    <font>
      <sz val="14"/>
      <name val="Calibri"/>
      <family val="2"/>
      <scheme val="minor"/>
    </font>
    <font>
      <sz val="12"/>
      <color rgb="FFFF0000"/>
      <name val="Calibri"/>
      <family val="2"/>
      <scheme val="minor"/>
    </font>
    <font>
      <b/>
      <sz val="10"/>
      <color theme="1"/>
      <name val="Calibri"/>
      <family val="2"/>
      <scheme val="minor"/>
    </font>
    <font>
      <b/>
      <vertAlign val="superscript"/>
      <sz val="12"/>
      <name val="Calibri"/>
      <family val="2"/>
      <scheme val="minor"/>
    </font>
    <font>
      <b/>
      <vertAlign val="superscript"/>
      <sz val="15"/>
      <name val="Calibri"/>
      <family val="2"/>
      <scheme val="minor"/>
    </font>
    <font>
      <b/>
      <vertAlign val="superscript"/>
      <sz val="12"/>
      <color theme="1"/>
      <name val="Calibri"/>
      <family val="2"/>
      <scheme val="minor"/>
    </font>
    <font>
      <b/>
      <u/>
      <sz val="12"/>
      <color theme="1"/>
      <name val="Calibri"/>
      <family val="2"/>
      <scheme val="minor"/>
    </font>
    <font>
      <sz val="11"/>
      <color theme="1"/>
      <name val="Calibri"/>
      <family val="2"/>
    </font>
    <font>
      <sz val="12"/>
      <color theme="1"/>
      <name val="Arial Narrow"/>
      <family val="2"/>
    </font>
    <font>
      <sz val="12"/>
      <name val="Calibri"/>
      <family val="2"/>
    </font>
  </fonts>
  <fills count="1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rgb="FFE1E1E1"/>
        <bgColor indexed="64"/>
      </patternFill>
    </fill>
    <fill>
      <patternFill patternType="solid">
        <fgColor rgb="FF96BE55"/>
        <bgColor indexed="64"/>
      </patternFill>
    </fill>
    <fill>
      <patternFill patternType="solid">
        <fgColor rgb="FF594F4E"/>
        <bgColor indexed="64"/>
      </patternFill>
    </fill>
    <fill>
      <patternFill patternType="solid">
        <fgColor theme="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bgColor rgb="FFFFFF00"/>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6">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1" fillId="0" borderId="0"/>
    <xf numFmtId="0" fontId="5" fillId="0" borderId="0"/>
    <xf numFmtId="9" fontId="11" fillId="0" borderId="0" applyFont="0" applyFill="0" applyBorder="0" applyAlignment="0" applyProtection="0"/>
  </cellStyleXfs>
  <cellXfs count="247">
    <xf numFmtId="0" fontId="0" fillId="0" borderId="0" xfId="0"/>
    <xf numFmtId="0" fontId="12" fillId="2" borderId="0" xfId="0" applyFont="1" applyFill="1" applyAlignment="1">
      <alignment horizontal="center" vertical="center" wrapText="1"/>
    </xf>
    <xf numFmtId="0" fontId="13" fillId="2" borderId="0" xfId="0" applyFont="1" applyFill="1"/>
    <xf numFmtId="166" fontId="13" fillId="2" borderId="0" xfId="0" applyNumberFormat="1" applyFont="1" applyFill="1"/>
    <xf numFmtId="167" fontId="13" fillId="2" borderId="0" xfId="0" applyNumberFormat="1" applyFont="1" applyFill="1"/>
    <xf numFmtId="166" fontId="13" fillId="2" borderId="0" xfId="0" applyNumberFormat="1" applyFont="1" applyFill="1" applyAlignment="1">
      <alignment vertical="center"/>
    </xf>
    <xf numFmtId="0" fontId="13" fillId="2" borderId="3" xfId="0" applyFont="1" applyFill="1" applyBorder="1"/>
    <xf numFmtId="0" fontId="0" fillId="2" borderId="0" xfId="0" applyFill="1"/>
    <xf numFmtId="0" fontId="14" fillId="2" borderId="0" xfId="0" applyFont="1" applyFill="1" applyAlignment="1">
      <alignment vertical="center"/>
    </xf>
    <xf numFmtId="0" fontId="0" fillId="2" borderId="0" xfId="0" applyFill="1" applyAlignment="1">
      <alignment vertical="center" wrapText="1"/>
    </xf>
    <xf numFmtId="0" fontId="15" fillId="2" borderId="0" xfId="0" applyFont="1" applyFill="1" applyAlignment="1">
      <alignment horizontal="center" vertical="center" wrapText="1"/>
    </xf>
    <xf numFmtId="0" fontId="0" fillId="2" borderId="0" xfId="0" applyFill="1" applyAlignment="1">
      <alignment horizontal="center" vertical="center" wrapText="1"/>
    </xf>
    <xf numFmtId="0" fontId="16" fillId="2" borderId="0" xfId="0" applyFont="1" applyFill="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7" fillId="3" borderId="7" xfId="4" applyFont="1" applyFill="1" applyBorder="1" applyAlignment="1" applyProtection="1">
      <alignment horizontal="left" vertical="center" wrapText="1"/>
      <protection locked="0"/>
    </xf>
    <xf numFmtId="0" fontId="17" fillId="3" borderId="2" xfId="4" applyFont="1" applyFill="1" applyBorder="1" applyAlignment="1" applyProtection="1">
      <alignment horizontal="left" vertical="center" wrapText="1"/>
      <protection locked="0"/>
    </xf>
    <xf numFmtId="9" fontId="17" fillId="3" borderId="2" xfId="5" applyFont="1" applyFill="1" applyBorder="1" applyAlignment="1" applyProtection="1">
      <alignment horizontal="center" vertical="center" wrapText="1"/>
      <protection locked="0"/>
    </xf>
    <xf numFmtId="9" fontId="17" fillId="3" borderId="8" xfId="5" applyFont="1" applyFill="1" applyBorder="1" applyAlignment="1" applyProtection="1">
      <alignment horizontal="center" vertical="center" wrapText="1"/>
      <protection locked="0"/>
    </xf>
    <xf numFmtId="0" fontId="17" fillId="3" borderId="9" xfId="4" applyFont="1" applyFill="1" applyBorder="1" applyAlignment="1" applyProtection="1">
      <alignment horizontal="left" vertical="center" wrapText="1"/>
      <protection locked="0"/>
    </xf>
    <xf numFmtId="0" fontId="17" fillId="3" borderId="1" xfId="4" applyFont="1" applyFill="1" applyBorder="1" applyAlignment="1" applyProtection="1">
      <alignment horizontal="left" vertical="center" wrapText="1"/>
      <protection locked="0"/>
    </xf>
    <xf numFmtId="0" fontId="17" fillId="3" borderId="1" xfId="4" applyFont="1" applyFill="1" applyBorder="1" applyAlignment="1" applyProtection="1">
      <alignment horizontal="center" vertical="center" wrapText="1"/>
      <protection locked="0"/>
    </xf>
    <xf numFmtId="0" fontId="17" fillId="3" borderId="10" xfId="4" applyFont="1" applyFill="1" applyBorder="1" applyAlignment="1" applyProtection="1">
      <alignment horizontal="center" vertical="center" wrapText="1"/>
      <protection locked="0"/>
    </xf>
    <xf numFmtId="9" fontId="17" fillId="3" borderId="1" xfId="5" applyFont="1" applyFill="1" applyBorder="1" applyAlignment="1" applyProtection="1">
      <alignment horizontal="center" vertical="center" wrapText="1"/>
      <protection locked="0"/>
    </xf>
    <xf numFmtId="9" fontId="17" fillId="3" borderId="10" xfId="5" applyFont="1" applyFill="1" applyBorder="1" applyAlignment="1" applyProtection="1">
      <alignment horizontal="center" vertical="center" wrapText="1"/>
      <protection locked="0"/>
    </xf>
    <xf numFmtId="0" fontId="17" fillId="4" borderId="9" xfId="4" applyFont="1" applyFill="1" applyBorder="1" applyAlignment="1" applyProtection="1">
      <alignment horizontal="left" vertical="center" wrapText="1"/>
      <protection locked="0"/>
    </xf>
    <xf numFmtId="0" fontId="17" fillId="4" borderId="1" xfId="4" applyFont="1" applyFill="1" applyBorder="1" applyAlignment="1" applyProtection="1">
      <alignment horizontal="left" vertical="center" wrapText="1"/>
      <protection locked="0"/>
    </xf>
    <xf numFmtId="0" fontId="17" fillId="4" borderId="1" xfId="4" applyFont="1" applyFill="1" applyBorder="1" applyAlignment="1" applyProtection="1">
      <alignment horizontal="center" vertical="center" wrapText="1"/>
      <protection locked="0"/>
    </xf>
    <xf numFmtId="0" fontId="17" fillId="4" borderId="10" xfId="4" applyFont="1" applyFill="1" applyBorder="1" applyAlignment="1" applyProtection="1">
      <alignment horizontal="center" vertical="center" wrapText="1"/>
      <protection locked="0"/>
    </xf>
    <xf numFmtId="9" fontId="17" fillId="4" borderId="1" xfId="5" applyFont="1" applyFill="1" applyBorder="1" applyAlignment="1" applyProtection="1">
      <alignment horizontal="center" vertical="center" wrapText="1"/>
      <protection locked="0"/>
    </xf>
    <xf numFmtId="9" fontId="17" fillId="4" borderId="10" xfId="5" applyFont="1" applyFill="1" applyBorder="1" applyAlignment="1" applyProtection="1">
      <alignment horizontal="center" vertical="center" wrapText="1"/>
      <protection locked="0"/>
    </xf>
    <xf numFmtId="0" fontId="17" fillId="5" borderId="9" xfId="4" applyFont="1" applyFill="1" applyBorder="1" applyAlignment="1" applyProtection="1">
      <alignment horizontal="left" vertical="center" wrapText="1"/>
      <protection locked="0"/>
    </xf>
    <xf numFmtId="0" fontId="17" fillId="5" borderId="1" xfId="4" applyFont="1" applyFill="1" applyBorder="1" applyAlignment="1" applyProtection="1">
      <alignment horizontal="left" vertical="center" wrapText="1"/>
      <protection locked="0"/>
    </xf>
    <xf numFmtId="0" fontId="17" fillId="5" borderId="1" xfId="4" applyFont="1" applyFill="1" applyBorder="1" applyAlignment="1" applyProtection="1">
      <alignment horizontal="center" vertical="center" wrapText="1"/>
      <protection locked="0"/>
    </xf>
    <xf numFmtId="0" fontId="17" fillId="5" borderId="10" xfId="4" applyFont="1" applyFill="1" applyBorder="1" applyAlignment="1" applyProtection="1">
      <alignment horizontal="center" vertical="center" wrapText="1"/>
      <protection locked="0"/>
    </xf>
    <xf numFmtId="9" fontId="17" fillId="5" borderId="1" xfId="5" applyFont="1" applyFill="1" applyBorder="1" applyAlignment="1" applyProtection="1">
      <alignment horizontal="center" vertical="center" wrapText="1"/>
      <protection locked="0"/>
    </xf>
    <xf numFmtId="9" fontId="17" fillId="5" borderId="10" xfId="5" applyFont="1" applyFill="1" applyBorder="1" applyAlignment="1" applyProtection="1">
      <alignment horizontal="center" vertical="center" wrapText="1"/>
      <protection locked="0"/>
    </xf>
    <xf numFmtId="0" fontId="17" fillId="6" borderId="9" xfId="4" applyFont="1" applyFill="1" applyBorder="1" applyAlignment="1" applyProtection="1">
      <alignment horizontal="left" vertical="center" wrapText="1"/>
      <protection locked="0"/>
    </xf>
    <xf numFmtId="0" fontId="17" fillId="6" borderId="1" xfId="4" applyFont="1" applyFill="1" applyBorder="1" applyAlignment="1" applyProtection="1">
      <alignment horizontal="left" vertical="center" wrapText="1"/>
      <protection locked="0"/>
    </xf>
    <xf numFmtId="9" fontId="17" fillId="6" borderId="1" xfId="5" applyFont="1" applyFill="1" applyBorder="1" applyAlignment="1" applyProtection="1">
      <alignment horizontal="center" vertical="center" wrapText="1"/>
      <protection locked="0"/>
    </xf>
    <xf numFmtId="9" fontId="17" fillId="6" borderId="10" xfId="5" applyFont="1" applyFill="1" applyBorder="1" applyAlignment="1" applyProtection="1">
      <alignment horizontal="center" vertical="center" wrapText="1"/>
      <protection locked="0"/>
    </xf>
    <xf numFmtId="0" fontId="17" fillId="6" borderId="1" xfId="4" applyFont="1" applyFill="1" applyBorder="1" applyAlignment="1" applyProtection="1">
      <alignment horizontal="center" vertical="center" wrapText="1"/>
      <protection locked="0"/>
    </xf>
    <xf numFmtId="0" fontId="17" fillId="6" borderId="10" xfId="4" applyFont="1" applyFill="1" applyBorder="1" applyAlignment="1" applyProtection="1">
      <alignment horizontal="center" vertical="center" wrapText="1"/>
      <protection locked="0"/>
    </xf>
    <xf numFmtId="0" fontId="17" fillId="2" borderId="9" xfId="4" applyFont="1" applyFill="1" applyBorder="1" applyAlignment="1" applyProtection="1">
      <alignment horizontal="left" vertical="center" wrapText="1"/>
      <protection locked="0"/>
    </xf>
    <xf numFmtId="0" fontId="17" fillId="2" borderId="1" xfId="4" applyFont="1" applyFill="1" applyBorder="1" applyAlignment="1" applyProtection="1">
      <alignment horizontal="left" vertical="center" wrapText="1"/>
      <protection locked="0"/>
    </xf>
    <xf numFmtId="0" fontId="17" fillId="2" borderId="1" xfId="4" applyFont="1" applyFill="1" applyBorder="1" applyAlignment="1" applyProtection="1">
      <alignment horizontal="center" vertical="center" wrapText="1"/>
      <protection locked="0"/>
    </xf>
    <xf numFmtId="0" fontId="17" fillId="2" borderId="10" xfId="4" applyFont="1" applyFill="1" applyBorder="1" applyAlignment="1" applyProtection="1">
      <alignment horizontal="center" vertical="center" wrapText="1"/>
      <protection locked="0"/>
    </xf>
    <xf numFmtId="0" fontId="17" fillId="7" borderId="9" xfId="4" applyFont="1" applyFill="1" applyBorder="1" applyAlignment="1" applyProtection="1">
      <alignment horizontal="left" vertical="center" wrapText="1"/>
      <protection locked="0"/>
    </xf>
    <xf numFmtId="0" fontId="17" fillId="7" borderId="1" xfId="4" applyFont="1" applyFill="1" applyBorder="1" applyAlignment="1" applyProtection="1">
      <alignment horizontal="left" vertical="center" wrapText="1"/>
      <protection locked="0"/>
    </xf>
    <xf numFmtId="0" fontId="17" fillId="7" borderId="1" xfId="4" applyFont="1" applyFill="1" applyBorder="1" applyAlignment="1" applyProtection="1">
      <alignment horizontal="center" vertical="center" wrapText="1"/>
      <protection locked="0"/>
    </xf>
    <xf numFmtId="0" fontId="17" fillId="7" borderId="10" xfId="4" applyFont="1" applyFill="1" applyBorder="1" applyAlignment="1" applyProtection="1">
      <alignment horizontal="center" vertical="center" wrapText="1"/>
      <protection locked="0"/>
    </xf>
    <xf numFmtId="9" fontId="17" fillId="7" borderId="1" xfId="5" applyFont="1" applyFill="1" applyBorder="1" applyAlignment="1" applyProtection="1">
      <alignment horizontal="center" vertical="center" wrapText="1"/>
      <protection locked="0"/>
    </xf>
    <xf numFmtId="9" fontId="17" fillId="7" borderId="10" xfId="5" applyFont="1" applyFill="1" applyBorder="1" applyAlignment="1" applyProtection="1">
      <alignment horizontal="center" vertical="center" wrapText="1"/>
      <protection locked="0"/>
    </xf>
    <xf numFmtId="0" fontId="17" fillId="7" borderId="11" xfId="4" applyFont="1" applyFill="1" applyBorder="1" applyAlignment="1" applyProtection="1">
      <alignment horizontal="left" vertical="center" wrapText="1"/>
      <protection locked="0"/>
    </xf>
    <xf numFmtId="0" fontId="17" fillId="7" borderId="12" xfId="4" applyFont="1" applyFill="1" applyBorder="1" applyAlignment="1" applyProtection="1">
      <alignment horizontal="left" vertical="center" wrapText="1"/>
      <protection locked="0"/>
    </xf>
    <xf numFmtId="0" fontId="17" fillId="7" borderId="12" xfId="4" applyFont="1" applyFill="1" applyBorder="1" applyAlignment="1" applyProtection="1">
      <alignment horizontal="center" vertical="center" wrapText="1"/>
      <protection locked="0"/>
    </xf>
    <xf numFmtId="0" fontId="17" fillId="7" borderId="13" xfId="4" applyFont="1" applyFill="1" applyBorder="1" applyAlignment="1" applyProtection="1">
      <alignment horizontal="center" vertical="center" wrapText="1"/>
      <protection locked="0"/>
    </xf>
    <xf numFmtId="0" fontId="0" fillId="8" borderId="0" xfId="0" applyFill="1" applyAlignment="1">
      <alignment vertical="center" wrapText="1"/>
    </xf>
    <xf numFmtId="0" fontId="23" fillId="10" borderId="20" xfId="0" applyFont="1" applyFill="1" applyBorder="1" applyAlignment="1">
      <alignment horizontal="center" vertical="center"/>
    </xf>
    <xf numFmtId="0" fontId="23" fillId="10" borderId="15" xfId="0" applyFont="1" applyFill="1" applyBorder="1" applyAlignment="1">
      <alignment horizontal="center" vertical="center" wrapText="1"/>
    </xf>
    <xf numFmtId="164" fontId="24" fillId="0" borderId="17" xfId="2" applyFont="1" applyFill="1" applyBorder="1" applyAlignment="1">
      <alignment horizontal="center" vertical="center"/>
    </xf>
    <xf numFmtId="0" fontId="23" fillId="9" borderId="19" xfId="0" applyFont="1" applyFill="1" applyBorder="1" applyAlignment="1">
      <alignment horizontal="center" vertical="center" wrapText="1"/>
    </xf>
    <xf numFmtId="0" fontId="25" fillId="2" borderId="1" xfId="0" applyFont="1" applyFill="1" applyBorder="1" applyAlignment="1">
      <alignment vertical="center" wrapText="1"/>
    </xf>
    <xf numFmtId="0" fontId="25" fillId="9" borderId="1" xfId="0" applyFont="1" applyFill="1" applyBorder="1" applyAlignment="1">
      <alignment horizontal="center" vertical="center" wrapText="1"/>
    </xf>
    <xf numFmtId="168" fontId="27" fillId="2" borderId="1" xfId="0" applyNumberFormat="1" applyFont="1" applyFill="1" applyBorder="1" applyAlignment="1">
      <alignment vertical="center"/>
    </xf>
    <xf numFmtId="168" fontId="27" fillId="2" borderId="1" xfId="1" applyNumberFormat="1" applyFont="1" applyFill="1" applyBorder="1" applyAlignment="1">
      <alignment horizontal="center" vertical="center"/>
    </xf>
    <xf numFmtId="0" fontId="25" fillId="2" borderId="12" xfId="0" applyFont="1" applyFill="1" applyBorder="1" applyAlignment="1">
      <alignment vertical="center" wrapText="1"/>
    </xf>
    <xf numFmtId="0" fontId="25" fillId="9" borderId="12" xfId="0" applyFont="1" applyFill="1" applyBorder="1" applyAlignment="1">
      <alignment horizontal="center" vertical="center" wrapText="1"/>
    </xf>
    <xf numFmtId="1" fontId="25" fillId="0" borderId="16" xfId="2" applyNumberFormat="1" applyFont="1" applyFill="1" applyBorder="1" applyAlignment="1">
      <alignment horizontal="center" vertical="center"/>
    </xf>
    <xf numFmtId="0" fontId="23" fillId="2" borderId="14" xfId="0" applyFont="1" applyFill="1" applyBorder="1" applyAlignment="1">
      <alignment horizontal="left" vertical="center" wrapText="1" indent="1"/>
    </xf>
    <xf numFmtId="0" fontId="23" fillId="2" borderId="15" xfId="0" applyFont="1" applyFill="1" applyBorder="1" applyAlignment="1">
      <alignment horizontal="left" vertical="center" wrapText="1" indent="1"/>
    </xf>
    <xf numFmtId="0" fontId="27" fillId="0" borderId="1" xfId="0" applyFont="1" applyBorder="1" applyAlignment="1" applyProtection="1">
      <alignment horizontal="center" vertical="center" wrapText="1"/>
      <protection locked="0"/>
    </xf>
    <xf numFmtId="0" fontId="27" fillId="2" borderId="0" xfId="0" applyFont="1" applyFill="1"/>
    <xf numFmtId="0" fontId="25" fillId="2" borderId="0" xfId="0" applyFont="1" applyFill="1"/>
    <xf numFmtId="167" fontId="26" fillId="2" borderId="0" xfId="0" applyNumberFormat="1" applyFont="1" applyFill="1" applyAlignment="1">
      <alignment vertical="center"/>
    </xf>
    <xf numFmtId="167" fontId="26" fillId="2" borderId="1" xfId="0" applyNumberFormat="1" applyFont="1" applyFill="1" applyBorder="1" applyAlignment="1">
      <alignment vertical="center"/>
    </xf>
    <xf numFmtId="0" fontId="26" fillId="2" borderId="0" xfId="0" applyFont="1" applyFill="1"/>
    <xf numFmtId="167" fontId="26" fillId="2" borderId="0" xfId="1" applyNumberFormat="1" applyFont="1" applyFill="1" applyBorder="1"/>
    <xf numFmtId="167" fontId="23" fillId="10" borderId="1" xfId="0" applyNumberFormat="1" applyFont="1" applyFill="1" applyBorder="1" applyAlignment="1">
      <alignment vertical="center"/>
    </xf>
    <xf numFmtId="166" fontId="27" fillId="2" borderId="0" xfId="0" applyNumberFormat="1" applyFont="1" applyFill="1" applyAlignment="1">
      <alignment vertical="center"/>
    </xf>
    <xf numFmtId="166" fontId="27" fillId="2" borderId="0" xfId="0" applyNumberFormat="1" applyFont="1" applyFill="1"/>
    <xf numFmtId="4" fontId="26" fillId="0" borderId="1" xfId="0" applyNumberFormat="1" applyFont="1" applyBorder="1" applyAlignment="1" applyProtection="1">
      <alignment horizontal="center" vertical="center" wrapText="1"/>
      <protection locked="0"/>
    </xf>
    <xf numFmtId="3" fontId="26" fillId="0" borderId="1" xfId="0" applyNumberFormat="1" applyFont="1" applyBorder="1" applyAlignment="1" applyProtection="1">
      <alignment horizontal="center" vertical="center" wrapText="1"/>
      <protection locked="0"/>
    </xf>
    <xf numFmtId="167" fontId="26" fillId="2" borderId="2" xfId="0" applyNumberFormat="1" applyFont="1" applyFill="1" applyBorder="1" applyAlignment="1">
      <alignment vertical="center"/>
    </xf>
    <xf numFmtId="168" fontId="27" fillId="2" borderId="12" xfId="1" applyNumberFormat="1" applyFont="1" applyFill="1" applyBorder="1" applyAlignment="1">
      <alignment horizontal="center" vertical="center"/>
    </xf>
    <xf numFmtId="0" fontId="30" fillId="2" borderId="1" xfId="0" applyFont="1" applyFill="1" applyBorder="1" applyAlignment="1">
      <alignment vertical="center" wrapText="1"/>
    </xf>
    <xf numFmtId="0" fontId="9" fillId="12" borderId="31" xfId="0" applyFont="1" applyFill="1" applyBorder="1" applyAlignment="1">
      <alignment horizontal="center" vertical="center" wrapText="1"/>
    </xf>
    <xf numFmtId="0" fontId="28" fillId="2" borderId="33" xfId="0" applyFont="1" applyFill="1" applyBorder="1" applyAlignment="1">
      <alignment horizontal="left" vertical="center" wrapText="1" indent="3"/>
    </xf>
    <xf numFmtId="0" fontId="29" fillId="2" borderId="35" xfId="0" applyFont="1" applyFill="1" applyBorder="1" applyAlignment="1">
      <alignment horizontal="left" vertical="center" wrapText="1" indent="3"/>
    </xf>
    <xf numFmtId="0" fontId="31" fillId="2" borderId="0" xfId="0" applyFont="1" applyFill="1"/>
    <xf numFmtId="0" fontId="26" fillId="13" borderId="18" xfId="0" applyFont="1" applyFill="1" applyBorder="1" applyAlignment="1">
      <alignment horizontal="center" vertical="center"/>
    </xf>
    <xf numFmtId="0" fontId="23" fillId="13" borderId="18" xfId="0" applyFont="1" applyFill="1" applyBorder="1" applyAlignment="1">
      <alignment horizontal="center" vertical="center" wrapText="1"/>
    </xf>
    <xf numFmtId="168" fontId="27" fillId="0" borderId="1" xfId="0" applyNumberFormat="1" applyFont="1" applyBorder="1" applyAlignment="1">
      <alignment vertical="center"/>
    </xf>
    <xf numFmtId="4" fontId="35" fillId="0" borderId="1" xfId="0" applyNumberFormat="1" applyFont="1" applyBorder="1" applyAlignment="1" applyProtection="1">
      <alignment horizontal="center" vertical="center" wrapText="1"/>
      <protection locked="0"/>
    </xf>
    <xf numFmtId="0" fontId="19" fillId="10" borderId="31" xfId="0" applyFont="1" applyFill="1" applyBorder="1" applyAlignment="1">
      <alignment horizontal="center" vertical="center"/>
    </xf>
    <xf numFmtId="0" fontId="21" fillId="11" borderId="35" xfId="0" applyFont="1" applyFill="1" applyBorder="1" applyAlignment="1">
      <alignment horizontal="center" vertical="center" wrapText="1"/>
    </xf>
    <xf numFmtId="0" fontId="23" fillId="9" borderId="40" xfId="0" applyFont="1" applyFill="1" applyBorder="1" applyAlignment="1">
      <alignment horizontal="center" vertical="center"/>
    </xf>
    <xf numFmtId="168" fontId="27" fillId="2" borderId="0" xfId="0" applyNumberFormat="1" applyFont="1" applyFill="1"/>
    <xf numFmtId="4" fontId="27" fillId="0" borderId="1" xfId="0" applyNumberFormat="1" applyFont="1" applyBorder="1" applyAlignment="1" applyProtection="1">
      <alignment horizontal="center" vertical="center" wrapText="1"/>
      <protection locked="0"/>
    </xf>
    <xf numFmtId="0" fontId="27" fillId="8" borderId="1" xfId="0" applyFont="1" applyFill="1" applyBorder="1" applyAlignment="1" applyProtection="1">
      <alignment horizontal="center" vertical="center" wrapText="1"/>
      <protection locked="0"/>
    </xf>
    <xf numFmtId="168" fontId="27" fillId="2" borderId="1" xfId="0" applyNumberFormat="1" applyFont="1" applyFill="1" applyBorder="1" applyAlignment="1">
      <alignment horizontal="center" vertical="center"/>
    </xf>
    <xf numFmtId="168" fontId="27" fillId="14" borderId="1" xfId="0" applyNumberFormat="1" applyFont="1" applyFill="1" applyBorder="1" applyAlignment="1">
      <alignment vertical="center"/>
    </xf>
    <xf numFmtId="169" fontId="27" fillId="14" borderId="1" xfId="0" applyNumberFormat="1" applyFont="1" applyFill="1" applyBorder="1" applyAlignment="1">
      <alignment vertical="center"/>
    </xf>
    <xf numFmtId="168" fontId="27" fillId="14" borderId="1" xfId="1" applyNumberFormat="1" applyFont="1" applyFill="1" applyBorder="1" applyAlignment="1">
      <alignment horizontal="center" vertical="center"/>
    </xf>
    <xf numFmtId="170" fontId="0" fillId="14" borderId="1" xfId="0" applyNumberFormat="1" applyFill="1" applyBorder="1" applyAlignment="1">
      <alignment vertical="center"/>
    </xf>
    <xf numFmtId="0" fontId="23" fillId="9" borderId="29" xfId="0" applyFont="1" applyFill="1" applyBorder="1" applyAlignment="1">
      <alignment horizontal="center" vertical="center"/>
    </xf>
    <xf numFmtId="169" fontId="27" fillId="14" borderId="1" xfId="1" applyNumberFormat="1" applyFont="1" applyFill="1" applyBorder="1" applyAlignment="1">
      <alignment horizontal="center" vertical="center"/>
    </xf>
    <xf numFmtId="168" fontId="27" fillId="14" borderId="12" xfId="1" applyNumberFormat="1" applyFont="1" applyFill="1" applyBorder="1" applyAlignment="1">
      <alignment horizontal="center" vertical="center"/>
    </xf>
    <xf numFmtId="165" fontId="26" fillId="2" borderId="2" xfId="0" applyNumberFormat="1" applyFont="1" applyFill="1" applyBorder="1" applyAlignment="1">
      <alignment vertical="center"/>
    </xf>
    <xf numFmtId="169" fontId="13" fillId="2" borderId="0" xfId="0" applyNumberFormat="1" applyFont="1" applyFill="1"/>
    <xf numFmtId="9" fontId="13" fillId="2" borderId="0" xfId="5" applyFont="1" applyFill="1"/>
    <xf numFmtId="10" fontId="13" fillId="2" borderId="0" xfId="5" applyNumberFormat="1" applyFont="1" applyFill="1"/>
    <xf numFmtId="43" fontId="13" fillId="2" borderId="0" xfId="0" applyNumberFormat="1" applyFont="1" applyFill="1"/>
    <xf numFmtId="0" fontId="13" fillId="2" borderId="0" xfId="0" applyFont="1" applyFill="1" applyAlignment="1">
      <alignment horizontal="center"/>
    </xf>
    <xf numFmtId="0" fontId="22" fillId="2" borderId="0" xfId="0" applyFont="1" applyFill="1" applyAlignment="1">
      <alignment horizontal="center" vertical="center"/>
    </xf>
    <xf numFmtId="1" fontId="25" fillId="0" borderId="0" xfId="2" applyNumberFormat="1" applyFont="1" applyFill="1" applyBorder="1" applyAlignment="1">
      <alignment horizontal="center" vertical="center"/>
    </xf>
    <xf numFmtId="164" fontId="24" fillId="0" borderId="0" xfId="2" applyFont="1" applyFill="1" applyBorder="1" applyAlignment="1">
      <alignment horizontal="center" vertical="center"/>
    </xf>
    <xf numFmtId="0" fontId="27" fillId="0" borderId="0" xfId="0" applyFont="1" applyAlignment="1" applyProtection="1">
      <alignment horizontal="center" vertical="center" wrapText="1"/>
      <protection locked="0"/>
    </xf>
    <xf numFmtId="168" fontId="27" fillId="0" borderId="0" xfId="0" applyNumberFormat="1" applyFont="1" applyAlignment="1">
      <alignment vertical="center"/>
    </xf>
    <xf numFmtId="168" fontId="13" fillId="2" borderId="0" xfId="5" applyNumberFormat="1" applyFont="1" applyFill="1"/>
    <xf numFmtId="169" fontId="27" fillId="0" borderId="0" xfId="0" applyNumberFormat="1" applyFont="1" applyAlignment="1" applyProtection="1">
      <alignment horizontal="center" vertical="center" wrapText="1"/>
      <protection locked="0"/>
    </xf>
    <xf numFmtId="168" fontId="27" fillId="0" borderId="0" xfId="0" applyNumberFormat="1" applyFont="1" applyAlignment="1" applyProtection="1">
      <alignment horizontal="center" vertical="center" wrapText="1"/>
      <protection locked="0"/>
    </xf>
    <xf numFmtId="9" fontId="27" fillId="0" borderId="0" xfId="5" applyFont="1" applyBorder="1" applyAlignment="1" applyProtection="1">
      <alignment horizontal="center" vertical="center" wrapText="1"/>
      <protection locked="0"/>
    </xf>
    <xf numFmtId="169" fontId="27" fillId="0" borderId="1" xfId="0" applyNumberFormat="1" applyFont="1" applyBorder="1" applyAlignment="1">
      <alignment vertical="center"/>
    </xf>
    <xf numFmtId="0" fontId="27" fillId="2" borderId="1" xfId="0" applyFont="1" applyFill="1" applyBorder="1" applyAlignment="1" applyProtection="1">
      <alignment horizontal="center" vertical="center" wrapText="1"/>
      <protection locked="0"/>
    </xf>
    <xf numFmtId="0" fontId="27" fillId="2" borderId="1" xfId="0" applyFont="1" applyFill="1" applyBorder="1" applyAlignment="1" applyProtection="1">
      <alignment horizontal="center" vertical="top" wrapText="1"/>
      <protection locked="0"/>
    </xf>
    <xf numFmtId="4" fontId="27" fillId="2" borderId="1" xfId="0" applyNumberFormat="1" applyFont="1" applyFill="1" applyBorder="1" applyAlignment="1" applyProtection="1">
      <alignment horizontal="center" vertical="center" wrapText="1"/>
      <protection locked="0"/>
    </xf>
    <xf numFmtId="0" fontId="16" fillId="2" borderId="0" xfId="0" applyFont="1" applyFill="1" applyAlignment="1">
      <alignment horizontal="center" vertical="center" wrapText="1"/>
    </xf>
    <xf numFmtId="0" fontId="27" fillId="0" borderId="18" xfId="0" applyFont="1" applyBorder="1" applyAlignment="1" applyProtection="1">
      <alignment horizontal="center" vertical="center" wrapText="1"/>
      <protection locked="0"/>
    </xf>
    <xf numFmtId="0" fontId="27" fillId="0" borderId="2" xfId="0" applyFont="1" applyBorder="1" applyAlignment="1" applyProtection="1">
      <alignment horizontal="center" vertical="center" wrapText="1"/>
      <protection locked="0"/>
    </xf>
    <xf numFmtId="9" fontId="25" fillId="2" borderId="18" xfId="0" applyNumberFormat="1" applyFont="1" applyFill="1" applyBorder="1" applyAlignment="1">
      <alignment horizontal="left" vertical="center" wrapText="1"/>
    </xf>
    <xf numFmtId="9" fontId="25" fillId="2" borderId="2" xfId="0" applyNumberFormat="1" applyFont="1" applyFill="1" applyBorder="1" applyAlignment="1">
      <alignment horizontal="left" vertical="center" wrapText="1"/>
    </xf>
    <xf numFmtId="0" fontId="23" fillId="2" borderId="18" xfId="0" applyFont="1" applyFill="1" applyBorder="1" applyAlignment="1">
      <alignment horizontal="center" vertical="center" wrapText="1"/>
    </xf>
    <xf numFmtId="0" fontId="23" fillId="2" borderId="19" xfId="0" applyFont="1" applyFill="1" applyBorder="1" applyAlignment="1">
      <alignment horizontal="center" vertical="center" wrapText="1"/>
    </xf>
    <xf numFmtId="0" fontId="23" fillId="2" borderId="36" xfId="0" applyFont="1" applyFill="1" applyBorder="1" applyAlignment="1">
      <alignment horizontal="center" vertical="center" wrapText="1"/>
    </xf>
    <xf numFmtId="0" fontId="27" fillId="0" borderId="19" xfId="0" applyFont="1" applyBorder="1" applyAlignment="1" applyProtection="1">
      <alignment horizontal="center" vertical="center" wrapText="1"/>
      <protection locked="0"/>
    </xf>
    <xf numFmtId="0" fontId="27" fillId="0" borderId="36" xfId="0" applyFont="1" applyBorder="1" applyAlignment="1" applyProtection="1">
      <alignment horizontal="center" vertical="center" wrapText="1"/>
      <protection locked="0"/>
    </xf>
    <xf numFmtId="9" fontId="25" fillId="2" borderId="19" xfId="0" applyNumberFormat="1" applyFont="1" applyFill="1" applyBorder="1" applyAlignment="1">
      <alignment horizontal="left" vertical="center" wrapText="1"/>
    </xf>
    <xf numFmtId="9" fontId="25" fillId="2" borderId="36" xfId="0" applyNumberFormat="1" applyFont="1" applyFill="1" applyBorder="1" applyAlignment="1">
      <alignment horizontal="left" vertical="center" wrapText="1"/>
    </xf>
    <xf numFmtId="0" fontId="25" fillId="0" borderId="18" xfId="0" applyFont="1" applyBorder="1" applyAlignment="1">
      <alignment horizontal="left" vertical="center" wrapText="1"/>
    </xf>
    <xf numFmtId="0" fontId="25" fillId="0" borderId="19" xfId="0" applyFont="1" applyBorder="1" applyAlignment="1">
      <alignment horizontal="left" vertical="center" wrapText="1"/>
    </xf>
    <xf numFmtId="0" fontId="25" fillId="0" borderId="36" xfId="0" applyFont="1" applyBorder="1" applyAlignment="1">
      <alignment horizontal="left" vertical="center" wrapText="1"/>
    </xf>
    <xf numFmtId="0" fontId="25" fillId="0" borderId="2" xfId="0" applyFont="1" applyBorder="1" applyAlignment="1">
      <alignment horizontal="left" vertical="center" wrapText="1"/>
    </xf>
    <xf numFmtId="164" fontId="26" fillId="0" borderId="18" xfId="2" applyFont="1" applyFill="1" applyBorder="1" applyAlignment="1">
      <alignment horizontal="center" vertical="center"/>
    </xf>
    <xf numFmtId="164" fontId="26" fillId="0" borderId="19" xfId="2" applyFont="1" applyFill="1" applyBorder="1" applyAlignment="1">
      <alignment horizontal="center" vertical="center"/>
    </xf>
    <xf numFmtId="164" fontId="26" fillId="0" borderId="36" xfId="2" applyFont="1" applyFill="1" applyBorder="1" applyAlignment="1">
      <alignment horizontal="center" vertical="center"/>
    </xf>
    <xf numFmtId="3" fontId="27" fillId="0" borderId="18" xfId="0" applyNumberFormat="1" applyFont="1" applyBorder="1" applyAlignment="1" applyProtection="1">
      <alignment horizontal="center" vertical="center" wrapText="1"/>
      <protection locked="0"/>
    </xf>
    <xf numFmtId="0" fontId="23" fillId="9" borderId="19" xfId="0" applyFont="1" applyFill="1" applyBorder="1" applyAlignment="1">
      <alignment horizontal="center" vertical="center" wrapText="1"/>
    </xf>
    <xf numFmtId="0" fontId="23" fillId="9" borderId="27" xfId="0" applyFont="1" applyFill="1" applyBorder="1" applyAlignment="1">
      <alignment horizontal="center" vertical="center" wrapText="1"/>
    </xf>
    <xf numFmtId="0" fontId="25" fillId="2" borderId="9" xfId="0" applyFont="1" applyFill="1" applyBorder="1" applyAlignment="1">
      <alignment horizontal="left" vertical="center" wrapText="1"/>
    </xf>
    <xf numFmtId="0" fontId="25" fillId="2" borderId="11" xfId="0" applyFont="1" applyFill="1" applyBorder="1" applyAlignment="1">
      <alignment horizontal="left" vertical="center" wrapText="1"/>
    </xf>
    <xf numFmtId="0" fontId="25" fillId="0" borderId="1" xfId="0" applyFont="1" applyBorder="1" applyAlignment="1">
      <alignment horizontal="left" vertical="center" wrapText="1"/>
    </xf>
    <xf numFmtId="0" fontId="25" fillId="0" borderId="12" xfId="0" applyFont="1" applyBorder="1" applyAlignment="1">
      <alignment horizontal="left" vertical="center" wrapText="1"/>
    </xf>
    <xf numFmtId="3" fontId="26" fillId="0" borderId="1" xfId="0" applyNumberFormat="1" applyFont="1" applyBorder="1" applyAlignment="1" applyProtection="1">
      <alignment horizontal="center" vertical="center" wrapText="1"/>
      <protection locked="0"/>
    </xf>
    <xf numFmtId="0" fontId="26" fillId="0" borderId="1" xfId="0" applyFont="1" applyBorder="1" applyAlignment="1" applyProtection="1">
      <alignment horizontal="center" vertical="center" wrapText="1"/>
      <protection locked="0"/>
    </xf>
    <xf numFmtId="0" fontId="27" fillId="0" borderId="1" xfId="0" applyFont="1" applyBorder="1" applyAlignment="1" applyProtection="1">
      <alignment horizontal="center" vertical="center" wrapText="1"/>
      <protection locked="0"/>
    </xf>
    <xf numFmtId="0" fontId="23" fillId="9" borderId="2" xfId="0" applyFont="1" applyFill="1" applyBorder="1" applyAlignment="1">
      <alignment horizontal="center" vertical="center"/>
    </xf>
    <xf numFmtId="0" fontId="23" fillId="9" borderId="18" xfId="0" applyFont="1" applyFill="1" applyBorder="1" applyAlignment="1">
      <alignment horizontal="center" vertical="center"/>
    </xf>
    <xf numFmtId="0" fontId="23" fillId="9" borderId="2" xfId="0" applyFont="1" applyFill="1" applyBorder="1" applyAlignment="1">
      <alignment horizontal="center" vertical="center" wrapText="1"/>
    </xf>
    <xf numFmtId="0" fontId="23" fillId="9" borderId="18" xfId="0" applyFont="1" applyFill="1" applyBorder="1" applyAlignment="1">
      <alignment horizontal="center" vertical="center" wrapText="1"/>
    </xf>
    <xf numFmtId="0" fontId="23" fillId="9" borderId="19" xfId="0" applyFont="1" applyFill="1" applyBorder="1" applyAlignment="1">
      <alignment horizontal="center" vertical="center"/>
    </xf>
    <xf numFmtId="0" fontId="25" fillId="2" borderId="18" xfId="0" applyFont="1" applyFill="1" applyBorder="1" applyAlignment="1">
      <alignment horizontal="left" vertical="center" wrapText="1"/>
    </xf>
    <xf numFmtId="0" fontId="25" fillId="2" borderId="19" xfId="0" applyFont="1" applyFill="1" applyBorder="1" applyAlignment="1">
      <alignment horizontal="left" vertical="center" wrapText="1"/>
    </xf>
    <xf numFmtId="0" fontId="25" fillId="2" borderId="36"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3" fillId="2" borderId="2" xfId="0" applyFont="1" applyFill="1" applyBorder="1" applyAlignment="1">
      <alignment horizontal="center" vertical="center" wrapText="1"/>
    </xf>
    <xf numFmtId="0" fontId="23" fillId="9" borderId="7" xfId="0" applyFont="1" applyFill="1" applyBorder="1" applyAlignment="1">
      <alignment horizontal="center" vertical="center"/>
    </xf>
    <xf numFmtId="0" fontId="23" fillId="9" borderId="30" xfId="0" applyFont="1" applyFill="1" applyBorder="1" applyAlignment="1">
      <alignment horizontal="center" vertical="center"/>
    </xf>
    <xf numFmtId="0" fontId="23" fillId="9" borderId="1" xfId="0" applyFont="1" applyFill="1" applyBorder="1" applyAlignment="1">
      <alignment horizontal="center" vertical="center" wrapText="1"/>
    </xf>
    <xf numFmtId="0" fontId="23" fillId="13" borderId="28" xfId="0" applyFont="1" applyFill="1" applyBorder="1" applyAlignment="1">
      <alignment horizontal="center" vertical="center"/>
    </xf>
    <xf numFmtId="0" fontId="23" fillId="13" borderId="37" xfId="0" applyFont="1" applyFill="1" applyBorder="1" applyAlignment="1">
      <alignment horizontal="center" vertical="center"/>
    </xf>
    <xf numFmtId="0" fontId="23" fillId="13" borderId="29"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9" xfId="0" applyFont="1" applyFill="1" applyBorder="1" applyAlignment="1">
      <alignment horizontal="center" vertical="center"/>
    </xf>
    <xf numFmtId="4" fontId="26" fillId="0" borderId="1" xfId="0" applyNumberFormat="1" applyFont="1" applyBorder="1" applyAlignment="1" applyProtection="1">
      <alignment horizontal="center" vertical="center" wrapText="1"/>
      <protection locked="0"/>
    </xf>
    <xf numFmtId="9" fontId="25" fillId="2" borderId="18" xfId="0" applyNumberFormat="1" applyFont="1" applyFill="1" applyBorder="1" applyAlignment="1">
      <alignment horizontal="center" vertical="center" wrapText="1"/>
    </xf>
    <xf numFmtId="9" fontId="25" fillId="2" borderId="19" xfId="0" applyNumberFormat="1" applyFont="1" applyFill="1" applyBorder="1" applyAlignment="1">
      <alignment horizontal="center" vertical="center" wrapText="1"/>
    </xf>
    <xf numFmtId="9" fontId="25" fillId="2" borderId="2" xfId="0" applyNumberFormat="1" applyFont="1" applyFill="1" applyBorder="1" applyAlignment="1">
      <alignment horizontal="center" vertical="center" wrapText="1"/>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2" xfId="0" applyFont="1" applyBorder="1" applyAlignment="1">
      <alignment horizontal="center" vertical="center" wrapText="1"/>
    </xf>
    <xf numFmtId="0" fontId="27" fillId="0" borderId="38" xfId="0" applyFont="1" applyBorder="1" applyAlignment="1" applyProtection="1">
      <alignment horizontal="center" vertical="center" wrapText="1"/>
      <protection locked="0"/>
    </xf>
    <xf numFmtId="0" fontId="27" fillId="0" borderId="29" xfId="0" applyFont="1" applyBorder="1" applyAlignment="1" applyProtection="1">
      <alignment horizontal="center" vertical="center" wrapText="1"/>
      <protection locked="0"/>
    </xf>
    <xf numFmtId="0" fontId="25" fillId="2" borderId="18" xfId="0" applyFont="1" applyFill="1" applyBorder="1" applyAlignment="1">
      <alignment horizontal="center" vertical="center" wrapText="1"/>
    </xf>
    <xf numFmtId="0" fontId="25" fillId="2" borderId="19"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7" fillId="0" borderId="39" xfId="0" applyFont="1" applyBorder="1" applyAlignment="1" applyProtection="1">
      <alignment horizontal="center" vertical="center" wrapText="1"/>
      <protection locked="0"/>
    </xf>
    <xf numFmtId="0" fontId="27" fillId="0" borderId="28" xfId="0" applyFont="1" applyBorder="1" applyAlignment="1" applyProtection="1">
      <alignment horizontal="center" vertical="center" wrapText="1"/>
      <protection locked="0"/>
    </xf>
    <xf numFmtId="168" fontId="27" fillId="0" borderId="18" xfId="5" applyNumberFormat="1" applyFont="1" applyFill="1" applyBorder="1" applyAlignment="1" applyProtection="1">
      <alignment horizontal="center" vertical="center" wrapText="1"/>
      <protection locked="0"/>
    </xf>
    <xf numFmtId="0" fontId="27" fillId="0" borderId="19" xfId="5" applyNumberFormat="1" applyFont="1" applyFill="1" applyBorder="1" applyAlignment="1" applyProtection="1">
      <alignment horizontal="center" vertical="center" wrapText="1"/>
      <protection locked="0"/>
    </xf>
    <xf numFmtId="0" fontId="27" fillId="0" borderId="2" xfId="5" applyNumberFormat="1" applyFont="1" applyFill="1" applyBorder="1" applyAlignment="1" applyProtection="1">
      <alignment horizontal="center" vertical="center" wrapText="1"/>
      <protection locked="0"/>
    </xf>
    <xf numFmtId="4" fontId="27" fillId="0" borderId="18" xfId="0" applyNumberFormat="1" applyFont="1" applyBorder="1" applyAlignment="1" applyProtection="1">
      <alignment horizontal="center" vertical="center" wrapText="1"/>
      <protection locked="0"/>
    </xf>
    <xf numFmtId="1" fontId="26" fillId="0" borderId="1" xfId="0" applyNumberFormat="1" applyFont="1" applyBorder="1" applyAlignment="1" applyProtection="1">
      <alignment horizontal="center" vertical="center" wrapText="1"/>
      <protection locked="0"/>
    </xf>
    <xf numFmtId="164" fontId="26" fillId="0" borderId="2" xfId="2" applyFont="1" applyFill="1" applyBorder="1" applyAlignment="1">
      <alignment horizontal="center" vertical="center"/>
    </xf>
    <xf numFmtId="0" fontId="23" fillId="9" borderId="37" xfId="0" applyFont="1" applyFill="1" applyBorder="1" applyAlignment="1">
      <alignment horizontal="center" vertical="center"/>
    </xf>
    <xf numFmtId="164" fontId="26" fillId="0" borderId="1" xfId="2" applyFont="1" applyFill="1" applyBorder="1" applyAlignment="1">
      <alignment horizontal="center" vertical="center"/>
    </xf>
    <xf numFmtId="0" fontId="18" fillId="2" borderId="21"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19" fillId="10" borderId="25" xfId="0" applyFont="1" applyFill="1" applyBorder="1" applyAlignment="1">
      <alignment horizontal="center" vertical="center" wrapText="1"/>
    </xf>
    <xf numFmtId="0" fontId="19" fillId="10" borderId="3" xfId="0" applyFont="1" applyFill="1" applyBorder="1" applyAlignment="1">
      <alignment horizontal="center" vertical="center" wrapText="1"/>
    </xf>
    <xf numFmtId="0" fontId="19" fillId="10" borderId="3" xfId="0" applyFont="1" applyFill="1" applyBorder="1" applyAlignment="1">
      <alignment horizontal="center" vertical="center"/>
    </xf>
    <xf numFmtId="0" fontId="19" fillId="10" borderId="26" xfId="0" applyFont="1" applyFill="1" applyBorder="1" applyAlignment="1">
      <alignment horizontal="center" vertical="center"/>
    </xf>
    <xf numFmtId="0" fontId="13" fillId="2" borderId="21" xfId="0" applyFont="1" applyFill="1" applyBorder="1" applyAlignment="1">
      <alignment horizontal="center"/>
    </xf>
    <xf numFmtId="0" fontId="13" fillId="2" borderId="22" xfId="0" applyFont="1" applyFill="1" applyBorder="1" applyAlignment="1">
      <alignment horizontal="center"/>
    </xf>
    <xf numFmtId="0" fontId="13" fillId="2" borderId="23" xfId="0" applyFont="1" applyFill="1" applyBorder="1" applyAlignment="1">
      <alignment horizontal="center"/>
    </xf>
    <xf numFmtId="0" fontId="13" fillId="2" borderId="24" xfId="0" applyFont="1" applyFill="1" applyBorder="1" applyAlignment="1">
      <alignment horizontal="center"/>
    </xf>
    <xf numFmtId="0" fontId="20" fillId="11" borderId="25" xfId="0" applyFont="1" applyFill="1" applyBorder="1" applyAlignment="1">
      <alignment horizontal="center" vertical="center" wrapText="1"/>
    </xf>
    <xf numFmtId="0" fontId="20" fillId="11" borderId="3" xfId="0" applyFont="1" applyFill="1" applyBorder="1" applyAlignment="1">
      <alignment horizontal="center" vertical="center" wrapText="1"/>
    </xf>
    <xf numFmtId="0" fontId="21" fillId="11" borderId="3" xfId="0" applyFont="1" applyFill="1" applyBorder="1" applyAlignment="1">
      <alignment horizontal="center" vertical="center" wrapText="1"/>
    </xf>
    <xf numFmtId="0" fontId="21" fillId="11" borderId="26" xfId="0" applyFont="1" applyFill="1" applyBorder="1" applyAlignment="1">
      <alignment horizontal="center" vertical="center" wrapText="1"/>
    </xf>
    <xf numFmtId="0" fontId="21" fillId="2" borderId="21" xfId="0" applyFont="1" applyFill="1" applyBorder="1" applyAlignment="1">
      <alignment horizontal="center" vertical="center"/>
    </xf>
    <xf numFmtId="0" fontId="21" fillId="2" borderId="31" xfId="0" applyFont="1" applyFill="1" applyBorder="1" applyAlignment="1">
      <alignment horizontal="center" vertical="center"/>
    </xf>
    <xf numFmtId="0" fontId="9" fillId="12" borderId="21" xfId="0" applyFont="1" applyFill="1" applyBorder="1" applyAlignment="1">
      <alignment horizontal="center" vertical="center" wrapText="1"/>
    </xf>
    <xf numFmtId="0" fontId="9" fillId="12" borderId="31" xfId="0" applyFont="1" applyFill="1" applyBorder="1" applyAlignment="1">
      <alignment horizontal="center" vertical="center" wrapText="1"/>
    </xf>
    <xf numFmtId="0" fontId="9" fillId="12" borderId="22" xfId="0" applyFont="1" applyFill="1" applyBorder="1" applyAlignment="1">
      <alignment horizontal="center" vertical="center" wrapText="1"/>
    </xf>
    <xf numFmtId="0" fontId="6" fillId="2" borderId="21" xfId="0" applyFont="1" applyFill="1" applyBorder="1" applyAlignment="1">
      <alignment horizontal="center" vertical="center"/>
    </xf>
    <xf numFmtId="0" fontId="22" fillId="2" borderId="22" xfId="0" applyFont="1" applyFill="1" applyBorder="1" applyAlignment="1">
      <alignment horizontal="center" vertical="center"/>
    </xf>
    <xf numFmtId="0" fontId="28" fillId="2" borderId="32" xfId="0" applyFont="1" applyFill="1" applyBorder="1" applyAlignment="1">
      <alignment horizontal="left" vertical="center" wrapText="1" indent="3"/>
    </xf>
    <xf numFmtId="0" fontId="28" fillId="2" borderId="33" xfId="0" applyFont="1" applyFill="1" applyBorder="1" applyAlignment="1">
      <alignment horizontal="left" vertical="center" wrapText="1" indent="3"/>
    </xf>
    <xf numFmtId="0" fontId="29" fillId="2" borderId="34" xfId="0" applyFont="1" applyFill="1" applyBorder="1" applyAlignment="1">
      <alignment horizontal="left" vertical="center" wrapText="1" indent="3"/>
    </xf>
    <xf numFmtId="0" fontId="29" fillId="2" borderId="0" xfId="0" applyFont="1" applyFill="1" applyAlignment="1">
      <alignment horizontal="left" vertical="center" wrapText="1" indent="3"/>
    </xf>
    <xf numFmtId="0" fontId="29" fillId="2" borderId="35" xfId="0" applyFont="1" applyFill="1" applyBorder="1" applyAlignment="1">
      <alignment horizontal="left" vertical="center" wrapText="1" indent="3"/>
    </xf>
    <xf numFmtId="0" fontId="27" fillId="0" borderId="18" xfId="0" applyFont="1" applyBorder="1" applyAlignment="1" applyProtection="1">
      <alignment horizontal="center" vertical="top" wrapText="1"/>
      <protection locked="0"/>
    </xf>
    <xf numFmtId="0" fontId="27" fillId="0" borderId="2" xfId="0" applyFont="1" applyBorder="1" applyAlignment="1" applyProtection="1">
      <alignment horizontal="center" vertical="top" wrapText="1"/>
      <protection locked="0"/>
    </xf>
    <xf numFmtId="0" fontId="27" fillId="0" borderId="19" xfId="0" applyFont="1" applyBorder="1" applyAlignment="1" applyProtection="1">
      <alignment horizontal="center" vertical="top" wrapText="1"/>
      <protection locked="0"/>
    </xf>
    <xf numFmtId="0" fontId="27" fillId="0" borderId="36" xfId="0" applyFont="1" applyBorder="1" applyAlignment="1" applyProtection="1">
      <alignment horizontal="center" vertical="top" wrapText="1"/>
      <protection locked="0"/>
    </xf>
    <xf numFmtId="0" fontId="27" fillId="2" borderId="18" xfId="0" applyFont="1" applyFill="1" applyBorder="1" applyAlignment="1" applyProtection="1">
      <alignment horizontal="center" vertical="top" wrapText="1"/>
      <protection locked="0"/>
    </xf>
    <xf numFmtId="0" fontId="27" fillId="2" borderId="2" xfId="0" applyFont="1" applyFill="1" applyBorder="1" applyAlignment="1" applyProtection="1">
      <alignment horizontal="center" vertical="top" wrapText="1"/>
      <protection locked="0"/>
    </xf>
    <xf numFmtId="0" fontId="27" fillId="2" borderId="18" xfId="0" applyFont="1" applyFill="1" applyBorder="1" applyAlignment="1" applyProtection="1">
      <alignment horizontal="center" vertical="center" wrapText="1"/>
      <protection locked="0"/>
    </xf>
    <xf numFmtId="0" fontId="27" fillId="2" borderId="2" xfId="0" applyFont="1" applyFill="1" applyBorder="1" applyAlignment="1" applyProtection="1">
      <alignment horizontal="center" vertical="center" wrapText="1"/>
      <protection locked="0"/>
    </xf>
    <xf numFmtId="0" fontId="10" fillId="15" borderId="43" xfId="0" applyFont="1" applyFill="1" applyBorder="1" applyAlignment="1">
      <alignment horizontal="center" vertical="top" wrapText="1"/>
    </xf>
    <xf numFmtId="0" fontId="38" fillId="2" borderId="42" xfId="0" applyFont="1" applyFill="1" applyBorder="1" applyAlignment="1">
      <alignment vertical="top"/>
    </xf>
    <xf numFmtId="0" fontId="25" fillId="2" borderId="18" xfId="0" applyFont="1" applyFill="1" applyBorder="1" applyAlignment="1" applyProtection="1">
      <alignment horizontal="center" vertical="center" wrapText="1"/>
      <protection locked="0"/>
    </xf>
    <xf numFmtId="0" fontId="25" fillId="2" borderId="2" xfId="0" applyFont="1" applyFill="1" applyBorder="1" applyAlignment="1" applyProtection="1">
      <alignment horizontal="center" vertical="center" wrapText="1"/>
      <protection locked="0"/>
    </xf>
    <xf numFmtId="0" fontId="37" fillId="2" borderId="41" xfId="0" applyFont="1" applyFill="1" applyBorder="1" applyAlignment="1">
      <alignment horizontal="center" vertical="top" wrapText="1"/>
    </xf>
    <xf numFmtId="0" fontId="36" fillId="2" borderId="42" xfId="0" applyFont="1" applyFill="1" applyBorder="1" applyAlignment="1">
      <alignment horizontal="center" vertical="top"/>
    </xf>
    <xf numFmtId="3" fontId="27" fillId="2" borderId="18" xfId="0" applyNumberFormat="1" applyFont="1" applyFill="1" applyBorder="1" applyAlignment="1" applyProtection="1">
      <alignment horizontal="center" vertical="center" wrapText="1"/>
      <protection locked="0"/>
    </xf>
    <xf numFmtId="0" fontId="27" fillId="2" borderId="19" xfId="0" applyFont="1" applyFill="1" applyBorder="1" applyAlignment="1" applyProtection="1">
      <alignment horizontal="center" vertical="top" wrapText="1"/>
      <protection locked="0"/>
    </xf>
    <xf numFmtId="0" fontId="27" fillId="0" borderId="0" xfId="0" applyFont="1" applyAlignment="1" applyProtection="1">
      <alignment horizontal="center" vertical="center" wrapText="1"/>
      <protection locked="0"/>
    </xf>
    <xf numFmtId="0" fontId="23" fillId="2" borderId="1" xfId="0" applyFont="1" applyFill="1" applyBorder="1" applyAlignment="1" applyProtection="1">
      <alignment horizontal="center" vertical="center" wrapText="1"/>
      <protection locked="0"/>
    </xf>
    <xf numFmtId="0" fontId="27" fillId="2" borderId="1" xfId="0" applyFont="1" applyFill="1" applyBorder="1" applyAlignment="1" applyProtection="1">
      <alignment horizontal="center" vertical="top" wrapText="1"/>
      <protection locked="0"/>
    </xf>
    <xf numFmtId="169" fontId="27" fillId="2" borderId="1" xfId="0" applyNumberFormat="1" applyFont="1" applyFill="1" applyBorder="1" applyAlignment="1">
      <alignment vertical="center"/>
    </xf>
    <xf numFmtId="169" fontId="27" fillId="3" borderId="1" xfId="0" applyNumberFormat="1" applyFont="1" applyFill="1" applyBorder="1" applyAlignment="1">
      <alignment vertical="center"/>
    </xf>
    <xf numFmtId="168" fontId="27" fillId="3" borderId="1" xfId="0" applyNumberFormat="1" applyFont="1" applyFill="1" applyBorder="1" applyAlignment="1">
      <alignment vertical="center"/>
    </xf>
  </cellXfs>
  <cellStyles count="6">
    <cellStyle name="Moneda" xfId="1" builtinId="4"/>
    <cellStyle name="Moneda [0]" xfId="2" builtinId="7"/>
    <cellStyle name="Normal" xfId="0" builtinId="0"/>
    <cellStyle name="Normal 2 5 2" xfId="3" xr:uid="{00000000-0005-0000-0000-000003000000}"/>
    <cellStyle name="Normal 7" xfId="4" xr:uid="{00000000-0005-0000-0000-000004000000}"/>
    <cellStyle name="Porcentaje" xfId="5" builtinId="5"/>
  </cellStyles>
  <dxfs count="1">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361950</xdr:colOff>
      <xdr:row>2</xdr:row>
      <xdr:rowOff>142875</xdr:rowOff>
    </xdr:from>
    <xdr:to>
      <xdr:col>22</xdr:col>
      <xdr:colOff>2440668</xdr:colOff>
      <xdr:row>9</xdr:row>
      <xdr:rowOff>281828</xdr:rowOff>
    </xdr:to>
    <xdr:pic>
      <xdr:nvPicPr>
        <xdr:cNvPr id="2" name="Imagen 2">
          <a:extLst>
            <a:ext uri="{FF2B5EF4-FFF2-40B4-BE49-F238E27FC236}">
              <a16:creationId xmlns:a16="http://schemas.microsoft.com/office/drawing/2014/main" id="{BB963CBE-EA34-4DD0-987F-34B0D1931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248" b="1248"/>
        <a:stretch>
          <a:fillRect/>
        </a:stretch>
      </xdr:blipFill>
      <xdr:spPr bwMode="auto">
        <a:xfrm>
          <a:off x="40405050" y="0"/>
          <a:ext cx="3299650" cy="11867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E:\2025\1.%20PNNC\5.%20FONAM\2024\IV%20Trimestre\Exportar%20(5)%20Dependencia%20Gasto%20FONAM%20-27-01-2025.xlsx" TargetMode="External"/><Relationship Id="rId1" Type="http://schemas.openxmlformats.org/officeDocument/2006/relationships/externalLinkPath" Target="/2025/1.%20PNNC/5.%20FONAM/2024/IV%20Trimestre/Exportar%20(5)%20Dependencia%20Gasto%20FONAM%20-27-01-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imar\Downloads\Formato-MODIFICACIONES%20AL%20PLAN%20DE%20ACCI&#211;N%20ANUAL%20-%20PAA%20PRESUPUESTO%20DE%20INVERSI&#211;N%20(13).xlsx" TargetMode="External"/><Relationship Id="rId1" Type="http://schemas.openxmlformats.org/officeDocument/2006/relationships/externalLinkPath" Target="file:///C:\Users\dimar\Downloads\Formato-MODIFICACIONES%20AL%20PLAN%20DE%20ACCI&#211;N%20ANUAL%20-%20PAA%20PRESUPUESTO%20DE%20INVERSI&#211;N%20(13).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dimar\Downloads\Reporte%20PIIP%20Junio%20(2).xlsx" TargetMode="External"/><Relationship Id="rId1" Type="http://schemas.openxmlformats.org/officeDocument/2006/relationships/externalLinkPath" Target="file:///C:\Users\dimar\Downloads\Reporte%20PIIP%20Junio%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
      <sheetName val="21"/>
      <sheetName val="Base"/>
      <sheetName val="Proyectos"/>
    </sheetNames>
    <sheetDataSet>
      <sheetData sheetId="0"/>
      <sheetData sheetId="1"/>
      <sheetData sheetId="2"/>
      <sheetData sheetId="3">
        <row r="15">
          <cell r="D15">
            <v>549679607</v>
          </cell>
        </row>
        <row r="16">
          <cell r="D16">
            <v>3623353550</v>
          </cell>
        </row>
        <row r="17">
          <cell r="D17">
            <v>565564488.11000001</v>
          </cell>
        </row>
        <row r="18">
          <cell r="D18">
            <v>8084821741.8800011</v>
          </cell>
        </row>
        <row r="19">
          <cell r="D19">
            <v>4505357770.3500004</v>
          </cell>
        </row>
        <row r="20">
          <cell r="D20">
            <v>1778183268.97</v>
          </cell>
        </row>
        <row r="21">
          <cell r="D21">
            <v>10401596876.630001</v>
          </cell>
        </row>
        <row r="22">
          <cell r="D22">
            <v>485990246.49000001</v>
          </cell>
        </row>
        <row r="23">
          <cell r="D23">
            <v>3453544736.5699997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DINALES"/>
      <sheetName val="Hoja1"/>
      <sheetName val="Hoja3"/>
      <sheetName val="Hoja4"/>
      <sheetName val="Hoja5"/>
      <sheetName val="ANEXO 1"/>
      <sheetName val="E1-FO-10"/>
      <sheetName val="Hoja2"/>
      <sheetName val="INSTRUCTIVO"/>
    </sheetNames>
    <sheetDataSet>
      <sheetData sheetId="0"/>
      <sheetData sheetId="1"/>
      <sheetData sheetId="2"/>
      <sheetData sheetId="3"/>
      <sheetData sheetId="4">
        <row r="35">
          <cell r="A35" t="str">
            <v>1. IMPLEMENTAR LAS ACCIONES DE PREVENCIÓN, VIGILANCIA Y CONTROL EN LAS ÁREAS PROTEGIDAS ADMINISTRADAS POR PNNC</v>
          </cell>
          <cell r="B35">
            <v>11241723129</v>
          </cell>
        </row>
        <row r="36">
          <cell r="A36" t="str">
            <v>Implementar el plan de mantenimiento de flora - Hectáreas</v>
          </cell>
          <cell r="B36">
            <v>1718123580</v>
          </cell>
        </row>
        <row r="37">
          <cell r="A37" t="str">
            <v>Realizar la georeferenciación</v>
          </cell>
          <cell r="B37">
            <v>14704441242</v>
          </cell>
        </row>
        <row r="38">
          <cell r="A38" t="str">
            <v>10. ADELANTAR PROCESOS DE COORDINACIÓN DE LA FUNCIÓN PÚBLICA DE LA CONSERVACIÓN QUE CONTRIBUYAN A LA CONSTRUCCIÓN DE LA GOBERNANZA Y FORTALEZCAN LAS DIVERSAS FORMAS DE PARTICIPACIÓN CON LOS GRUPOS ÉTNICOS PRESENTES EN LAS ÁREAS PROTEGIDAS.</v>
          </cell>
          <cell r="B38">
            <v>4305074046</v>
          </cell>
        </row>
        <row r="39">
          <cell r="A39" t="str">
            <v>12. BRINDAR ASISTENCIA TÉCNICA A LOS SUBSISTEMAS REGIONALES DE ÁREAS PROTEGIDAS Y SUS SUBSISTEMAS ASOCIADOS, PARA APORTAR A LA CONSOLIDACIÓN DEL SINAP, CONFORME A LOS LINEAMIENTOS NACIONALES, COMPROMISOS DEL CONAP Y SUS INSTRUMENTOS DE PLANEACIÓN.</v>
          </cell>
          <cell r="B39">
            <v>731635105</v>
          </cell>
        </row>
        <row r="40">
          <cell r="A40" t="str">
            <v>13. FORTALECER EL PROCESO DE INTEGRACIÓN DE LAS ÁREAS PROTEGIDAS COMO DETERMINANTES AMBIENTALES EN INSTRUMENTOS DE DESARROLLO Y ORDENAMIENTO TERRITORIAL.</v>
          </cell>
          <cell r="B40">
            <v>573362697</v>
          </cell>
        </row>
        <row r="41">
          <cell r="A41" t="str">
            <v>14. Levantar información de línea Base y de seguimiento de efectividad del manejo para las áreas del SINAP.</v>
          </cell>
          <cell r="B41">
            <v>4000000</v>
          </cell>
        </row>
        <row r="42">
          <cell r="A42" t="str">
            <v>15. FORTALECER LOS PROCESOS ADMINISTRATIVOS DE LAS ÁREAS DEL SPNNC.</v>
          </cell>
          <cell r="B42">
            <v>1287823179</v>
          </cell>
        </row>
        <row r="43">
          <cell r="A43" t="str">
            <v>16. REALIZAR PLANES DE PROPAGACIÓN DE MATERIAL VEGETAL.</v>
          </cell>
          <cell r="B43">
            <v>395345092</v>
          </cell>
        </row>
        <row r="44">
          <cell r="A44" t="str">
            <v>17. REALIZAR MONTAJE Y MANTENIMIENTO DE VIVEROS PARA PRODUCCIÓN DE PLÁNTULAS.</v>
          </cell>
          <cell r="B44">
            <v>1174718497</v>
          </cell>
        </row>
        <row r="45">
          <cell r="A45" t="str">
            <v>2. DESARROLLAR ACCIONES PARA ADELANTAR EL SANEAMIENTO PREDIAL EN LAS ÁREAS PROTEGIDAS DEL SPNN.</v>
          </cell>
          <cell r="B45">
            <v>2247369493</v>
          </cell>
        </row>
        <row r="46">
          <cell r="A46" t="str">
            <v>Implementar el plan de mantenimiento del aislamiento - Kilómetros</v>
          </cell>
          <cell r="B46">
            <v>267385281</v>
          </cell>
        </row>
        <row r="47">
          <cell r="A47" t="str">
            <v>22. DESARROLLAR EL  PROGRAMA DE ESTÍMULOS A LA INVESTIGACIÓN.</v>
          </cell>
          <cell r="B47">
            <v>134546050</v>
          </cell>
        </row>
        <row r="48">
          <cell r="A48" t="str">
            <v>23. Adelantar acciones para el desarrollo y fortalecimiento de procesos de gestión del conocimiento y de innovación de la entidad.</v>
          </cell>
          <cell r="B48">
            <v>699707278</v>
          </cell>
        </row>
        <row r="49">
          <cell r="A49" t="str">
            <v>24. DESARROLLAR ACCIONES DE PROMOCIÓN, DIVULGACIÓN Y PARTICIPACIÓN QUE PERMITAN PROMOVER LAS ÁREAS PROTEGIDAS CON VOCACIÓN ECOTURÍSTICA A NIVEL NACIONAL E INTERNACIONAL.</v>
          </cell>
          <cell r="B49">
            <v>1052536935.4999999</v>
          </cell>
        </row>
        <row r="50">
          <cell r="A50" t="str">
            <v>25. Implementar acciones encaminadas al sostenimiento del ecoturismo en las áreas protegidas y sus zonas de influencia</v>
          </cell>
          <cell r="B50">
            <v>4136870510</v>
          </cell>
        </row>
        <row r="51">
          <cell r="A51" t="str">
            <v>26. IMPLEMENTAR LA RUTA DE ACUERDOS DE CONSERVACIÓN CON FAMILIAS CAMPESINAS QUE USAN O HABITAN LAS ÁREAS PROTEGIDAS.</v>
          </cell>
          <cell r="B51">
            <v>6094586773</v>
          </cell>
        </row>
        <row r="52">
          <cell r="A52" t="str">
            <v>27. REALIZAR SEGUIMIENTO A LOS ACUERDOS SUSCRITOS CON LAS FAMILIAS CAMPESINAS QUE USAN O HABITAN LAS ÁREAS PROTEGIDAS.</v>
          </cell>
          <cell r="B52">
            <v>530811289</v>
          </cell>
        </row>
        <row r="53">
          <cell r="A53" t="str">
            <v>29. DISEÑAR E IMPLEMENTAR LAS ESTRATEGIAS DE SOSTENIBILIDAD CON BASE EN LAS COMPENSACIONES, VALORACIÓN DE LOS BIENES, BENEFICIOS ECOSISTÉMICOS Y CULTURALES E INICIATIVAS SOSTENIBLES EN LAS ÁREAS DEL SPNN.</v>
          </cell>
          <cell r="B53">
            <v>1000000000</v>
          </cell>
        </row>
        <row r="54">
          <cell r="A54" t="str">
            <v>30.  Realizar el seguimiento a la implementación de estrategias de sostenibilidad con base en las compensaciones, valoración de los bienes, beneficios ecosistémicos y culturales e iniciativas sostenibles en las Áreas del SPNN.</v>
          </cell>
          <cell r="B54">
            <v>25000000</v>
          </cell>
        </row>
        <row r="55">
          <cell r="A55" t="str">
            <v>4. IMPLEMENTAR LAS TRES FASES DE LA RUTA PARA LA AMPLIACIÓN DE ÁREAS PROTEGIDAS DE ACUERDO A LA NORMATIVIDAD VIGENTE.</v>
          </cell>
          <cell r="B55">
            <v>51130952</v>
          </cell>
        </row>
        <row r="56">
          <cell r="A56" t="str">
            <v>5. ADELANTAR PROCESOS DE COMUNICACIÓN, EDUCACIÓN AMBIENTAL CON ACTORES PRIORIZADOS Y VINCULADOS A LA GESTIÓN TERRITORIAL DE LAS ÁREAS PROTEGIDAS.</v>
          </cell>
          <cell r="B56">
            <v>2212251790.5</v>
          </cell>
        </row>
        <row r="57">
          <cell r="A57" t="str">
            <v xml:space="preserve">5. ADELANTAR PROCESOS DE COMUNICACIÓN, EDUCACIÓN AMBIENTAL CON ACTORES PRIORIZADOS Y VINCULADOS A LA GESTIÓN TERRITORIAL DE LAS ÁREAS PROTEGIDAS. </v>
          </cell>
          <cell r="B57">
            <v>0</v>
          </cell>
        </row>
        <row r="58">
          <cell r="A58" t="str">
            <v>6. DESARROLLAR PROCESOS DE INTERPRETACIÓN DEL PATRIMONIO NATURAL Y CULTURAL EN LAS ÁREAS PROTEGIDAS.</v>
          </cell>
          <cell r="B58">
            <v>73116410</v>
          </cell>
        </row>
        <row r="59">
          <cell r="A59" t="str">
            <v>7. Formular los instrumentos de planeación de las áreas administradas por la entidad.</v>
          </cell>
          <cell r="B59">
            <v>122016000</v>
          </cell>
        </row>
        <row r="60">
          <cell r="A60" t="str">
            <v>8. Actualizar los instrumentos de planeación de las áreas administradas por la entidad.</v>
          </cell>
          <cell r="B60">
            <v>631277156</v>
          </cell>
        </row>
        <row r="61">
          <cell r="A61" t="str">
            <v>9. IMPLEMENTAR LOS INSTRUMENTOS DE PLANEACIÓN (PLANES DE MANEJO / REM U OTROS PROGRAMAS Y LINEAMIENTOS)  DE LA ENTIDAD.</v>
          </cell>
          <cell r="B61">
            <v>6920087673</v>
          </cell>
        </row>
      </sheetData>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Q 2"/>
      <sheetName val="RP's"/>
      <sheetName val="Hoja2"/>
      <sheetName val="General"/>
      <sheetName val="Hoja4"/>
      <sheetName val="Hoja3"/>
      <sheetName val="Hoja1"/>
      <sheetName val="Detallado"/>
      <sheetName val="Inversion RP's"/>
    </sheetNames>
    <sheetDataSet>
      <sheetData sheetId="0" refreshError="1"/>
      <sheetData sheetId="1" refreshError="1"/>
      <sheetData sheetId="2" refreshError="1"/>
      <sheetData sheetId="3" refreshError="1"/>
      <sheetData sheetId="4" refreshError="1">
        <row r="103">
          <cell r="A103" t="str">
            <v xml:space="preserve">1. Implementar las acciones de prevención, vigilancia y control en las áreas protegidas administradas por PNNC. </v>
          </cell>
          <cell r="J103">
            <v>5270760498</v>
          </cell>
          <cell r="K103">
            <v>1226344301.0999999</v>
          </cell>
        </row>
        <row r="104">
          <cell r="A104" t="str">
            <v>10. ADELANTAR PROCESOS DE COORDINACIÓN DE LA FUNCIÓN PÚBLICA DE LA CONSERVACIÓN QUE CONTRIBUYAN A LA CONSTRUCCIÓN DE LA GOBERNANZA Y FORTALEZCAN LAS DIVERSAS FORMAS DE PARTICIPACIÓN CON LOS GRUPOS ÉTNICOS PRESENTES EN LAS ÁREAS PROTEGIDAS.</v>
          </cell>
          <cell r="J104">
            <v>576755358</v>
          </cell>
          <cell r="K104">
            <v>187316771.99999994</v>
          </cell>
        </row>
        <row r="105">
          <cell r="A105" t="str">
            <v>11. PROMOVER LA CONSERVACIÓN PRIVADA EN EL SINAP.</v>
          </cell>
        </row>
        <row r="106">
          <cell r="A106" t="str">
            <v>12. Brindar asistencia técnica a los subsistemas regionales de áreas protegidas y sus subsistemas asociados, para aportar a la consolidación del SINAP, conforme a los lineamientos nacionales, compromisos del CONAP y sus instrumentos de planeación.</v>
          </cell>
          <cell r="J106">
            <v>195030164</v>
          </cell>
          <cell r="K106">
            <v>16364952</v>
          </cell>
        </row>
        <row r="107">
          <cell r="A107" t="str">
            <v xml:space="preserve">13. Fortalecer el proceso de integración de las Áreas Protegidas como determinantes ambientales en instrumentos de desarrollo y ordenamiento territorial. </v>
          </cell>
          <cell r="J107">
            <v>452963123</v>
          </cell>
          <cell r="K107">
            <v>187671799</v>
          </cell>
        </row>
        <row r="108">
          <cell r="A108" t="str">
            <v xml:space="preserve">14. Levantar información de línea Base y de seguimiento de efectividad del manejo para las áreas del SINAP. </v>
          </cell>
        </row>
        <row r="109">
          <cell r="A109" t="str">
            <v>15. Fortalecer los procesos administrativos de las áreas del spnnc.</v>
          </cell>
          <cell r="J109">
            <v>592672425</v>
          </cell>
          <cell r="K109">
            <v>205986520.86000013</v>
          </cell>
        </row>
        <row r="110">
          <cell r="A110" t="str">
            <v xml:space="preserve">16. Realizar planes de propagación de material vegetal. </v>
          </cell>
          <cell r="J110">
            <v>44397434</v>
          </cell>
          <cell r="K110">
            <v>10319674</v>
          </cell>
        </row>
        <row r="111">
          <cell r="A111" t="str">
            <v>17. Realizar montaje y mantenimiento de viveros para producción de plántulas.</v>
          </cell>
          <cell r="J111">
            <v>305542060</v>
          </cell>
          <cell r="K111">
            <v>96423434</v>
          </cell>
        </row>
        <row r="112">
          <cell r="A112" t="str">
            <v xml:space="preserve">Realizar el procesamiento de datos y salidas gráficas </v>
          </cell>
          <cell r="J112">
            <v>0</v>
          </cell>
          <cell r="K112">
            <v>0</v>
          </cell>
        </row>
        <row r="113">
          <cell r="A113" t="str">
            <v xml:space="preserve">Realizar la georeferenciación </v>
          </cell>
          <cell r="J113">
            <v>1489878893.1999998</v>
          </cell>
          <cell r="K113">
            <v>370252495.5999999</v>
          </cell>
        </row>
        <row r="114">
          <cell r="A114" t="str">
            <v>Implementar el plan de mantenimiento de flora - Hectáreas</v>
          </cell>
          <cell r="J114">
            <v>152884344</v>
          </cell>
          <cell r="K114">
            <v>45818609</v>
          </cell>
        </row>
        <row r="115">
          <cell r="A115" t="str">
            <v>Implementar el plan de mantenimiento del aislamiento - Kilómetros</v>
          </cell>
          <cell r="J115">
            <v>218796687</v>
          </cell>
          <cell r="K115">
            <v>57630648</v>
          </cell>
        </row>
        <row r="116">
          <cell r="A116" t="str">
            <v xml:space="preserve">2. Desarrollar acciones para adelantar el saneamiento predial en las áreas protegidas del SPNN. </v>
          </cell>
          <cell r="J116">
            <v>101967058</v>
          </cell>
          <cell r="K116">
            <v>7318606</v>
          </cell>
        </row>
        <row r="117">
          <cell r="A117" t="str">
            <v>20. Contar con un RUNAP actualizado, operando y con autoridades fortalecidas en su utilización.</v>
          </cell>
          <cell r="J117">
            <v>0</v>
          </cell>
          <cell r="K117">
            <v>0</v>
          </cell>
        </row>
        <row r="118">
          <cell r="A118" t="str">
            <v>22. Desarrollar el  programa de estímulos a la investigación.</v>
          </cell>
          <cell r="J118">
            <v>60170818</v>
          </cell>
          <cell r="K118">
            <v>17360414</v>
          </cell>
        </row>
        <row r="119">
          <cell r="A119" t="str">
            <v xml:space="preserve">23. Adelantar acciones para el desarrollo y fortalecimiento de procesos de gestión del conocimiento y de innovación de la entidad. </v>
          </cell>
          <cell r="J119">
            <v>343180672</v>
          </cell>
          <cell r="K119">
            <v>75376334</v>
          </cell>
        </row>
        <row r="120">
          <cell r="A120" t="str">
            <v>24. Desarrollar acciones de promoción, divulgación y participación que permitan promover las áreas protegidas con vocación ecoturística a nivel nacional e internacional.</v>
          </cell>
          <cell r="J120">
            <v>535628509</v>
          </cell>
          <cell r="K120">
            <v>309548981.74000001</v>
          </cell>
        </row>
        <row r="121">
          <cell r="A121" t="str">
            <v>25. Implementar acciones encaminadas al sostenimiento del ecoturismo en las áreas protegidas y sus zonas de influencia.</v>
          </cell>
          <cell r="J121">
            <v>1214672390.1999998</v>
          </cell>
          <cell r="K121">
            <v>661858475.20000005</v>
          </cell>
        </row>
        <row r="122">
          <cell r="A122" t="str">
            <v>26. Implementar la ruta de acuerdos de conservación con familias campesinas que usan o habitan las áreas protegidas.</v>
          </cell>
          <cell r="J122">
            <v>770506405</v>
          </cell>
          <cell r="K122">
            <v>226443378</v>
          </cell>
        </row>
        <row r="123">
          <cell r="A123" t="str">
            <v xml:space="preserve">27. Realizar seguimiento a los acuerdos suscritos con las familias campesinas que usan o habitan las áreas protegidas. </v>
          </cell>
          <cell r="J123">
            <v>177181917</v>
          </cell>
          <cell r="K123">
            <v>49784469</v>
          </cell>
        </row>
        <row r="124">
          <cell r="A124" t="str">
            <v>29. Diseñar e Implementar las estrategias de sostenibilidad con base en las compensaciones, valoración de los bienes, beneficios ecosistémicos y culturales e iniciativas sostenibles en las Áreas del SPNN.</v>
          </cell>
          <cell r="J124">
            <v>3867880</v>
          </cell>
          <cell r="K124">
            <v>3027880</v>
          </cell>
        </row>
        <row r="125">
          <cell r="A125" t="str">
            <v xml:space="preserve">3. Implementar las tres fases de la ruta de declaratoria para los procesos de nuevas áreas de acuerdo a la normatividad vigente. </v>
          </cell>
          <cell r="J125">
            <v>46978316</v>
          </cell>
          <cell r="K125">
            <v>15248699</v>
          </cell>
        </row>
        <row r="126">
          <cell r="A126" t="str">
            <v>4. REALIZAR EL SEGUIMIENTO A PLANES INSTITUCIONALES.</v>
          </cell>
          <cell r="J126">
            <v>0</v>
          </cell>
          <cell r="K126">
            <v>0</v>
          </cell>
        </row>
        <row r="127">
          <cell r="A127" t="str">
            <v>5. ADELANTAR PROCESOS DE COMUNICACIÓN, EDUCACIÓN AMBIENTAL CON ACTORES PRIORIZADOS Y VINCULADOS A LA GESTIÓN TERRITORIAL DE LAS ÁREAS PROTEGIDAS.</v>
          </cell>
          <cell r="J127">
            <v>1213296857</v>
          </cell>
          <cell r="K127">
            <v>335717240</v>
          </cell>
        </row>
        <row r="128">
          <cell r="A128" t="str">
            <v>6. DESARROLLAR PROCESOS DE INTERPRETACIÓN DEL PATRIMONIO NATURAL Y CULTURAL EN LAS ÁREAS PROTEGIDAS.</v>
          </cell>
          <cell r="J128">
            <v>65527389</v>
          </cell>
          <cell r="K128">
            <v>21373275</v>
          </cell>
        </row>
        <row r="129">
          <cell r="A129" t="str">
            <v xml:space="preserve">7. Formular los instrumentos de planeación de las áreas administradas por la entidad. </v>
          </cell>
          <cell r="J129">
            <v>56194014</v>
          </cell>
          <cell r="K129">
            <v>2087505</v>
          </cell>
        </row>
        <row r="130">
          <cell r="A130" t="str">
            <v>8. Actualizar los instrumentos de planeación de las áreas administradas por la entidad.</v>
          </cell>
          <cell r="J130">
            <v>329962449.93000007</v>
          </cell>
          <cell r="K130">
            <v>95021615.129999995</v>
          </cell>
        </row>
        <row r="131">
          <cell r="A131" t="str">
            <v xml:space="preserve">9. Implementar los instrumentos de planeación (Planes de manejo / REM u otros programas y lineamientos)  de la entidad. </v>
          </cell>
          <cell r="J131">
            <v>2686826638</v>
          </cell>
          <cell r="K131">
            <v>638131828.5</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
  <sheetViews>
    <sheetView topLeftCell="A10" workbookViewId="0">
      <selection activeCell="C23" sqref="C23"/>
    </sheetView>
  </sheetViews>
  <sheetFormatPr baseColWidth="10" defaultColWidth="11.42578125" defaultRowHeight="12" customHeight="1" x14ac:dyDescent="0.25"/>
  <cols>
    <col min="1" max="1" width="10.7109375" style="7" customWidth="1"/>
    <col min="2" max="9" width="11.42578125" style="7"/>
    <col min="10" max="15" width="11.42578125" style="7" customWidth="1"/>
    <col min="16" max="16384" width="11.42578125" style="7"/>
  </cols>
  <sheetData>
    <row r="2" spans="2:2" ht="21" customHeight="1" x14ac:dyDescent="0.25">
      <c r="B2" s="8" t="s">
        <v>22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39"/>
  <sheetViews>
    <sheetView workbookViewId="0">
      <pane ySplit="4" topLeftCell="A5" activePane="bottomLeft" state="frozen"/>
      <selection activeCell="C23" sqref="C23"/>
      <selection pane="bottomLeft" activeCell="C23" sqref="C23"/>
    </sheetView>
  </sheetViews>
  <sheetFormatPr baseColWidth="10" defaultColWidth="11.42578125" defaultRowHeight="15" x14ac:dyDescent="0.25"/>
  <cols>
    <col min="1" max="1" width="11.42578125" style="9"/>
    <col min="2" max="2" width="29.42578125" style="9" customWidth="1"/>
    <col min="3" max="3" width="31.28515625" style="9" customWidth="1"/>
    <col min="4" max="4" width="28.7109375" style="9" customWidth="1"/>
    <col min="5" max="5" width="55.7109375" style="9" bestFit="1" customWidth="1"/>
    <col min="6" max="6" width="16" style="11" bestFit="1" customWidth="1"/>
    <col min="7" max="7" width="32.28515625" style="11" customWidth="1"/>
    <col min="8" max="8" width="23.5703125" style="11" customWidth="1"/>
    <col min="9" max="16384" width="11.42578125" style="9"/>
  </cols>
  <sheetData>
    <row r="1" spans="2:8" ht="60" customHeight="1" x14ac:dyDescent="0.25">
      <c r="B1" s="128" t="s">
        <v>26</v>
      </c>
      <c r="C1" s="128"/>
      <c r="D1" s="128"/>
      <c r="E1" s="128"/>
      <c r="F1" s="128"/>
      <c r="G1" s="128"/>
      <c r="H1" s="128"/>
    </row>
    <row r="2" spans="2:8" x14ac:dyDescent="0.25">
      <c r="B2" s="128"/>
      <c r="C2" s="128"/>
      <c r="D2" s="128"/>
      <c r="E2" s="128"/>
      <c r="F2" s="128"/>
      <c r="G2" s="128"/>
      <c r="H2" s="128"/>
    </row>
    <row r="3" spans="2:8" ht="27" thickBot="1" x14ac:dyDescent="0.3">
      <c r="B3" s="12"/>
      <c r="C3" s="12"/>
      <c r="D3" s="12"/>
      <c r="E3" s="12"/>
      <c r="F3" s="12"/>
      <c r="G3" s="12"/>
      <c r="H3" s="12"/>
    </row>
    <row r="4" spans="2:8" s="10" customFormat="1" ht="44.25" customHeight="1" thickBot="1" x14ac:dyDescent="0.3">
      <c r="B4" s="13" t="s">
        <v>27</v>
      </c>
      <c r="C4" s="14" t="s">
        <v>28</v>
      </c>
      <c r="D4" s="14" t="s">
        <v>29</v>
      </c>
      <c r="E4" s="14" t="s">
        <v>30</v>
      </c>
      <c r="F4" s="14" t="s">
        <v>31</v>
      </c>
      <c r="G4" s="14" t="s">
        <v>32</v>
      </c>
      <c r="H4" s="15" t="s">
        <v>33</v>
      </c>
    </row>
    <row r="5" spans="2:8" ht="42.75" x14ac:dyDescent="0.25">
      <c r="B5" s="16" t="s">
        <v>34</v>
      </c>
      <c r="C5" s="17" t="s">
        <v>35</v>
      </c>
      <c r="D5" s="17" t="s">
        <v>36</v>
      </c>
      <c r="E5" s="17" t="s">
        <v>37</v>
      </c>
      <c r="F5" s="18">
        <v>8.6999999999999994E-2</v>
      </c>
      <c r="G5" s="18">
        <v>0.12</v>
      </c>
      <c r="H5" s="19">
        <f>+G5-F5</f>
        <v>3.3000000000000002E-2</v>
      </c>
    </row>
    <row r="6" spans="2:8" ht="42.75" x14ac:dyDescent="0.25">
      <c r="B6" s="20" t="s">
        <v>34</v>
      </c>
      <c r="C6" s="21" t="s">
        <v>35</v>
      </c>
      <c r="D6" s="21" t="s">
        <v>36</v>
      </c>
      <c r="E6" s="21" t="s">
        <v>38</v>
      </c>
      <c r="F6" s="22" t="s">
        <v>39</v>
      </c>
      <c r="G6" s="22" t="s">
        <v>40</v>
      </c>
      <c r="H6" s="23">
        <f>565995-218427</f>
        <v>347568</v>
      </c>
    </row>
    <row r="7" spans="2:8" ht="42.75" x14ac:dyDescent="0.25">
      <c r="B7" s="20" t="s">
        <v>34</v>
      </c>
      <c r="C7" s="21" t="s">
        <v>35</v>
      </c>
      <c r="D7" s="21" t="s">
        <v>36</v>
      </c>
      <c r="E7" s="21" t="s">
        <v>41</v>
      </c>
      <c r="F7" s="22" t="s">
        <v>42</v>
      </c>
      <c r="G7" s="22" t="s">
        <v>43</v>
      </c>
      <c r="H7" s="23" t="s">
        <v>43</v>
      </c>
    </row>
    <row r="8" spans="2:8" ht="42.75" x14ac:dyDescent="0.25">
      <c r="B8" s="20" t="s">
        <v>34</v>
      </c>
      <c r="C8" s="21" t="s">
        <v>35</v>
      </c>
      <c r="D8" s="21" t="s">
        <v>44</v>
      </c>
      <c r="E8" s="21" t="s">
        <v>45</v>
      </c>
      <c r="F8" s="24">
        <v>0</v>
      </c>
      <c r="G8" s="24">
        <v>1</v>
      </c>
      <c r="H8" s="25">
        <v>1</v>
      </c>
    </row>
    <row r="9" spans="2:8" ht="42.75" x14ac:dyDescent="0.25">
      <c r="B9" s="20" t="s">
        <v>34</v>
      </c>
      <c r="C9" s="21" t="s">
        <v>35</v>
      </c>
      <c r="D9" s="21" t="s">
        <v>36</v>
      </c>
      <c r="E9" s="21" t="s">
        <v>46</v>
      </c>
      <c r="F9" s="22">
        <v>29</v>
      </c>
      <c r="G9" s="22">
        <v>20</v>
      </c>
      <c r="H9" s="23">
        <v>9</v>
      </c>
    </row>
    <row r="10" spans="2:8" ht="42.75" x14ac:dyDescent="0.25">
      <c r="B10" s="20" t="s">
        <v>34</v>
      </c>
      <c r="C10" s="21" t="s">
        <v>35</v>
      </c>
      <c r="D10" s="21" t="s">
        <v>36</v>
      </c>
      <c r="E10" s="21" t="s">
        <v>47</v>
      </c>
      <c r="F10" s="22">
        <v>0.22</v>
      </c>
      <c r="G10" s="22">
        <v>0.35</v>
      </c>
      <c r="H10" s="23">
        <f>G10-F10</f>
        <v>0.12999999999999998</v>
      </c>
    </row>
    <row r="11" spans="2:8" ht="42.75" x14ac:dyDescent="0.25">
      <c r="B11" s="20" t="s">
        <v>34</v>
      </c>
      <c r="C11" s="21" t="s">
        <v>35</v>
      </c>
      <c r="D11" s="21" t="s">
        <v>44</v>
      </c>
      <c r="E11" s="21" t="s">
        <v>48</v>
      </c>
      <c r="F11" s="24">
        <v>0</v>
      </c>
      <c r="G11" s="24">
        <v>1</v>
      </c>
      <c r="H11" s="25">
        <v>1</v>
      </c>
    </row>
    <row r="12" spans="2:8" ht="42.75" x14ac:dyDescent="0.25">
      <c r="B12" s="26" t="s">
        <v>34</v>
      </c>
      <c r="C12" s="27" t="s">
        <v>49</v>
      </c>
      <c r="D12" s="27" t="s">
        <v>36</v>
      </c>
      <c r="E12" s="27" t="s">
        <v>50</v>
      </c>
      <c r="F12" s="28" t="s">
        <v>51</v>
      </c>
      <c r="G12" s="28" t="s">
        <v>52</v>
      </c>
      <c r="H12" s="29">
        <f>260000-65000</f>
        <v>195000</v>
      </c>
    </row>
    <row r="13" spans="2:8" ht="42.75" x14ac:dyDescent="0.25">
      <c r="B13" s="26" t="s">
        <v>34</v>
      </c>
      <c r="C13" s="27" t="s">
        <v>49</v>
      </c>
      <c r="D13" s="27" t="s">
        <v>36</v>
      </c>
      <c r="E13" s="27" t="s">
        <v>53</v>
      </c>
      <c r="F13" s="30">
        <v>0</v>
      </c>
      <c r="G13" s="30">
        <v>0.15</v>
      </c>
      <c r="H13" s="31">
        <f>G13-F13</f>
        <v>0.15</v>
      </c>
    </row>
    <row r="14" spans="2:8" ht="42.75" x14ac:dyDescent="0.25">
      <c r="B14" s="26" t="s">
        <v>34</v>
      </c>
      <c r="C14" s="27" t="s">
        <v>49</v>
      </c>
      <c r="D14" s="27" t="s">
        <v>36</v>
      </c>
      <c r="E14" s="27" t="s">
        <v>54</v>
      </c>
      <c r="F14" s="28">
        <v>429</v>
      </c>
      <c r="G14" s="28">
        <v>1865</v>
      </c>
      <c r="H14" s="29">
        <f>+G14-F14</f>
        <v>1436</v>
      </c>
    </row>
    <row r="15" spans="2:8" ht="42.75" x14ac:dyDescent="0.25">
      <c r="B15" s="26" t="s">
        <v>34</v>
      </c>
      <c r="C15" s="27" t="s">
        <v>49</v>
      </c>
      <c r="D15" s="27" t="s">
        <v>36</v>
      </c>
      <c r="E15" s="27" t="s">
        <v>55</v>
      </c>
      <c r="F15" s="28" t="s">
        <v>56</v>
      </c>
      <c r="G15" s="28" t="s">
        <v>57</v>
      </c>
      <c r="H15" s="29">
        <f>1402900-701000</f>
        <v>701900</v>
      </c>
    </row>
    <row r="16" spans="2:8" ht="42.75" x14ac:dyDescent="0.25">
      <c r="B16" s="26" t="s">
        <v>34</v>
      </c>
      <c r="C16" s="27" t="s">
        <v>49</v>
      </c>
      <c r="D16" s="27" t="s">
        <v>36</v>
      </c>
      <c r="E16" s="27" t="s">
        <v>58</v>
      </c>
      <c r="F16" s="30">
        <v>0</v>
      </c>
      <c r="G16" s="30">
        <v>0.2</v>
      </c>
      <c r="H16" s="31">
        <f>G16-F16</f>
        <v>0.2</v>
      </c>
    </row>
    <row r="17" spans="2:9" ht="42.75" x14ac:dyDescent="0.25">
      <c r="B17" s="26" t="s">
        <v>34</v>
      </c>
      <c r="C17" s="27" t="s">
        <v>49</v>
      </c>
      <c r="D17" s="27" t="s">
        <v>36</v>
      </c>
      <c r="E17" s="27" t="s">
        <v>59</v>
      </c>
      <c r="F17" s="30">
        <v>0</v>
      </c>
      <c r="G17" s="30">
        <v>0.3</v>
      </c>
      <c r="H17" s="31">
        <v>0.3</v>
      </c>
    </row>
    <row r="18" spans="2:9" ht="42.75" x14ac:dyDescent="0.25">
      <c r="B18" s="26" t="s">
        <v>34</v>
      </c>
      <c r="C18" s="27" t="s">
        <v>49</v>
      </c>
      <c r="D18" s="27" t="s">
        <v>60</v>
      </c>
      <c r="E18" s="27" t="s">
        <v>61</v>
      </c>
      <c r="F18" s="28">
        <v>2</v>
      </c>
      <c r="G18" s="28">
        <v>5</v>
      </c>
      <c r="H18" s="29">
        <f>+G18-F18</f>
        <v>3</v>
      </c>
    </row>
    <row r="19" spans="2:9" ht="42.75" x14ac:dyDescent="0.25">
      <c r="B19" s="26" t="s">
        <v>34</v>
      </c>
      <c r="C19" s="27" t="s">
        <v>49</v>
      </c>
      <c r="D19" s="27" t="s">
        <v>60</v>
      </c>
      <c r="E19" s="27" t="s">
        <v>62</v>
      </c>
      <c r="F19" s="28">
        <v>0</v>
      </c>
      <c r="G19" s="28">
        <v>8</v>
      </c>
      <c r="H19" s="29">
        <f>+G19-F19</f>
        <v>8</v>
      </c>
    </row>
    <row r="20" spans="2:9" ht="71.25" x14ac:dyDescent="0.25">
      <c r="B20" s="32" t="s">
        <v>34</v>
      </c>
      <c r="C20" s="33" t="s">
        <v>63</v>
      </c>
      <c r="D20" s="33" t="s">
        <v>36</v>
      </c>
      <c r="E20" s="33" t="s">
        <v>64</v>
      </c>
      <c r="F20" s="34">
        <v>0</v>
      </c>
      <c r="G20" s="34">
        <v>8</v>
      </c>
      <c r="H20" s="35">
        <v>8</v>
      </c>
    </row>
    <row r="21" spans="2:9" ht="71.25" x14ac:dyDescent="0.25">
      <c r="B21" s="32" t="s">
        <v>34</v>
      </c>
      <c r="C21" s="33" t="s">
        <v>63</v>
      </c>
      <c r="D21" s="33" t="s">
        <v>36</v>
      </c>
      <c r="E21" s="33" t="s">
        <v>65</v>
      </c>
      <c r="F21" s="36">
        <v>0</v>
      </c>
      <c r="G21" s="36">
        <v>1</v>
      </c>
      <c r="H21" s="37">
        <v>1</v>
      </c>
    </row>
    <row r="22" spans="2:9" ht="71.25" x14ac:dyDescent="0.25">
      <c r="B22" s="32" t="s">
        <v>34</v>
      </c>
      <c r="C22" s="33" t="s">
        <v>63</v>
      </c>
      <c r="D22" s="33" t="s">
        <v>60</v>
      </c>
      <c r="E22" s="33" t="s">
        <v>66</v>
      </c>
      <c r="F22" s="36">
        <v>0</v>
      </c>
      <c r="G22" s="36">
        <v>1</v>
      </c>
      <c r="H22" s="37">
        <v>1</v>
      </c>
    </row>
    <row r="23" spans="2:9" ht="71.25" x14ac:dyDescent="0.25">
      <c r="B23" s="38" t="s">
        <v>34</v>
      </c>
      <c r="C23" s="39" t="s">
        <v>67</v>
      </c>
      <c r="D23" s="39" t="s">
        <v>36</v>
      </c>
      <c r="E23" s="39" t="s">
        <v>68</v>
      </c>
      <c r="F23" s="40">
        <v>0.84</v>
      </c>
      <c r="G23" s="40">
        <v>0.9</v>
      </c>
      <c r="H23" s="41">
        <f>+G23-F23</f>
        <v>6.0000000000000053E-2</v>
      </c>
    </row>
    <row r="24" spans="2:9" ht="71.25" x14ac:dyDescent="0.25">
      <c r="B24" s="38" t="s">
        <v>34</v>
      </c>
      <c r="C24" s="39" t="s">
        <v>67</v>
      </c>
      <c r="D24" s="39" t="s">
        <v>36</v>
      </c>
      <c r="E24" s="39" t="s">
        <v>69</v>
      </c>
      <c r="F24" s="42">
        <v>0</v>
      </c>
      <c r="G24" s="42">
        <v>8</v>
      </c>
      <c r="H24" s="43">
        <f>+G24-F24</f>
        <v>8</v>
      </c>
    </row>
    <row r="25" spans="2:9" ht="71.25" x14ac:dyDescent="0.25">
      <c r="B25" s="38" t="s">
        <v>34</v>
      </c>
      <c r="C25" s="39" t="s">
        <v>67</v>
      </c>
      <c r="D25" s="39" t="s">
        <v>60</v>
      </c>
      <c r="E25" s="39" t="s">
        <v>70</v>
      </c>
      <c r="F25" s="40">
        <v>0.75</v>
      </c>
      <c r="G25" s="40">
        <v>0.95</v>
      </c>
      <c r="H25" s="41">
        <f>+G25-F25</f>
        <v>0.19999999999999996</v>
      </c>
      <c r="I25" s="58"/>
    </row>
    <row r="26" spans="2:9" ht="57" x14ac:dyDescent="0.25">
      <c r="B26" s="44" t="s">
        <v>71</v>
      </c>
      <c r="C26" s="45"/>
      <c r="D26" s="45" t="s">
        <v>72</v>
      </c>
      <c r="E26" s="45" t="s">
        <v>73</v>
      </c>
      <c r="F26" s="46" t="s">
        <v>74</v>
      </c>
      <c r="G26" s="46" t="s">
        <v>75</v>
      </c>
      <c r="H26" s="47" t="s">
        <v>76</v>
      </c>
    </row>
    <row r="27" spans="2:9" ht="57" x14ac:dyDescent="0.25">
      <c r="B27" s="48" t="s">
        <v>71</v>
      </c>
      <c r="C27" s="49"/>
      <c r="D27" s="49" t="s">
        <v>72</v>
      </c>
      <c r="E27" s="49" t="s">
        <v>77</v>
      </c>
      <c r="F27" s="50" t="s">
        <v>74</v>
      </c>
      <c r="G27" s="50" t="s">
        <v>78</v>
      </c>
      <c r="H27" s="51" t="s">
        <v>78</v>
      </c>
    </row>
    <row r="28" spans="2:9" ht="57" x14ac:dyDescent="0.25">
      <c r="B28" s="48" t="s">
        <v>79</v>
      </c>
      <c r="C28" s="49"/>
      <c r="D28" s="49" t="s">
        <v>80</v>
      </c>
      <c r="E28" s="49" t="s">
        <v>81</v>
      </c>
      <c r="F28" s="50">
        <v>1</v>
      </c>
      <c r="G28" s="50">
        <v>6</v>
      </c>
      <c r="H28" s="51">
        <f>+G28-F28</f>
        <v>5</v>
      </c>
    </row>
    <row r="29" spans="2:9" ht="57" x14ac:dyDescent="0.25">
      <c r="B29" s="48" t="s">
        <v>79</v>
      </c>
      <c r="C29" s="49"/>
      <c r="D29" s="49" t="s">
        <v>80</v>
      </c>
      <c r="E29" s="49" t="s">
        <v>77</v>
      </c>
      <c r="F29" s="50" t="s">
        <v>82</v>
      </c>
      <c r="G29" s="50" t="s">
        <v>83</v>
      </c>
      <c r="H29" s="51" t="s">
        <v>84</v>
      </c>
    </row>
    <row r="30" spans="2:9" ht="57" x14ac:dyDescent="0.25">
      <c r="B30" s="48" t="s">
        <v>85</v>
      </c>
      <c r="C30" s="49"/>
      <c r="D30" s="49" t="s">
        <v>86</v>
      </c>
      <c r="E30" s="49" t="s">
        <v>87</v>
      </c>
      <c r="F30" s="50">
        <v>0</v>
      </c>
      <c r="G30" s="50">
        <v>1</v>
      </c>
      <c r="H30" s="51">
        <v>1</v>
      </c>
    </row>
    <row r="31" spans="2:9" ht="71.25" x14ac:dyDescent="0.25">
      <c r="B31" s="48" t="s">
        <v>88</v>
      </c>
      <c r="C31" s="49"/>
      <c r="D31" s="49" t="s">
        <v>89</v>
      </c>
      <c r="E31" s="49" t="s">
        <v>90</v>
      </c>
      <c r="F31" s="50">
        <v>6</v>
      </c>
      <c r="G31" s="50">
        <v>0</v>
      </c>
      <c r="H31" s="51">
        <v>0</v>
      </c>
    </row>
    <row r="32" spans="2:9" ht="57" x14ac:dyDescent="0.25">
      <c r="B32" s="48" t="s">
        <v>91</v>
      </c>
      <c r="C32" s="49"/>
      <c r="D32" s="49" t="s">
        <v>92</v>
      </c>
      <c r="E32" s="49" t="s">
        <v>93</v>
      </c>
      <c r="F32" s="50">
        <v>3</v>
      </c>
      <c r="G32" s="50">
        <v>0</v>
      </c>
      <c r="H32" s="51">
        <v>0</v>
      </c>
    </row>
    <row r="33" spans="2:8" ht="57" x14ac:dyDescent="0.25">
      <c r="B33" s="48" t="s">
        <v>91</v>
      </c>
      <c r="C33" s="49"/>
      <c r="D33" s="49" t="s">
        <v>92</v>
      </c>
      <c r="E33" s="49" t="s">
        <v>94</v>
      </c>
      <c r="F33" s="50">
        <v>0</v>
      </c>
      <c r="G33" s="50" t="s">
        <v>95</v>
      </c>
      <c r="H33" s="51" t="s">
        <v>95</v>
      </c>
    </row>
    <row r="34" spans="2:8" ht="42.75" x14ac:dyDescent="0.25">
      <c r="B34" s="48" t="s">
        <v>96</v>
      </c>
      <c r="C34" s="49"/>
      <c r="D34" s="49" t="s">
        <v>97</v>
      </c>
      <c r="E34" s="49" t="s">
        <v>98</v>
      </c>
      <c r="F34" s="50">
        <v>0</v>
      </c>
      <c r="G34" s="50">
        <v>12000</v>
      </c>
      <c r="H34" s="51">
        <v>12000</v>
      </c>
    </row>
    <row r="35" spans="2:8" ht="57" x14ac:dyDescent="0.25">
      <c r="B35" s="48" t="s">
        <v>96</v>
      </c>
      <c r="C35" s="49"/>
      <c r="D35" s="49" t="s">
        <v>97</v>
      </c>
      <c r="E35" s="49" t="s">
        <v>94</v>
      </c>
      <c r="F35" s="50" t="s">
        <v>74</v>
      </c>
      <c r="G35" s="50" t="s">
        <v>99</v>
      </c>
      <c r="H35" s="51" t="s">
        <v>99</v>
      </c>
    </row>
    <row r="36" spans="2:8" ht="57" x14ac:dyDescent="0.25">
      <c r="B36" s="48" t="s">
        <v>100</v>
      </c>
      <c r="C36" s="49"/>
      <c r="D36" s="49" t="s">
        <v>101</v>
      </c>
      <c r="E36" s="49" t="s">
        <v>102</v>
      </c>
      <c r="F36" s="50">
        <v>0</v>
      </c>
      <c r="G36" s="50">
        <v>3100</v>
      </c>
      <c r="H36" s="51">
        <v>3100</v>
      </c>
    </row>
    <row r="37" spans="2:8" ht="71.25" x14ac:dyDescent="0.25">
      <c r="B37" s="48" t="s">
        <v>103</v>
      </c>
      <c r="C37" s="49"/>
      <c r="D37" s="49" t="s">
        <v>104</v>
      </c>
      <c r="E37" s="49" t="s">
        <v>94</v>
      </c>
      <c r="F37" s="50" t="s">
        <v>105</v>
      </c>
      <c r="G37" s="50" t="s">
        <v>106</v>
      </c>
      <c r="H37" s="51">
        <f>300000-4000</f>
        <v>296000</v>
      </c>
    </row>
    <row r="38" spans="2:8" ht="42.75" x14ac:dyDescent="0.25">
      <c r="B38" s="48" t="s">
        <v>107</v>
      </c>
      <c r="C38" s="49"/>
      <c r="D38" s="49" t="s">
        <v>108</v>
      </c>
      <c r="E38" s="49" t="s">
        <v>109</v>
      </c>
      <c r="F38" s="52">
        <v>0.3</v>
      </c>
      <c r="G38" s="52">
        <v>0.34699999999999998</v>
      </c>
      <c r="H38" s="53">
        <f>+G38-F38</f>
        <v>4.6999999999999986E-2</v>
      </c>
    </row>
    <row r="39" spans="2:8" ht="57.75" thickBot="1" x14ac:dyDescent="0.3">
      <c r="B39" s="54" t="s">
        <v>107</v>
      </c>
      <c r="C39" s="55"/>
      <c r="D39" s="55" t="s">
        <v>108</v>
      </c>
      <c r="E39" s="55" t="s">
        <v>110</v>
      </c>
      <c r="F39" s="56" t="s">
        <v>111</v>
      </c>
      <c r="G39" s="56">
        <v>10</v>
      </c>
      <c r="H39" s="57">
        <v>9</v>
      </c>
    </row>
  </sheetData>
  <mergeCells count="1">
    <mergeCell ref="B1:H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9AA16-186A-428F-82F1-B428F0728636}">
  <dimension ref="A3:DO59"/>
  <sheetViews>
    <sheetView topLeftCell="N1" zoomScale="50" zoomScaleNormal="50" workbookViewId="0">
      <pane ySplit="9" topLeftCell="A10" activePane="bottomLeft" state="frozen"/>
      <selection pane="bottomLeft" activeCell="V1" sqref="V1:Y1048576"/>
    </sheetView>
  </sheetViews>
  <sheetFormatPr baseColWidth="10" defaultColWidth="10.85546875" defaultRowHeight="12.75" zeroHeight="1" x14ac:dyDescent="0.2"/>
  <cols>
    <col min="1" max="1" width="2.140625" style="2" customWidth="1"/>
    <col min="2" max="2" width="33.7109375" style="2" customWidth="1"/>
    <col min="3" max="3" width="31.140625" style="2" customWidth="1"/>
    <col min="4" max="5" width="26.5703125" style="2" customWidth="1"/>
    <col min="6" max="6" width="23.28515625" style="2" customWidth="1"/>
    <col min="7" max="7" width="46.85546875" style="2" customWidth="1"/>
    <col min="8" max="8" width="54" style="2" customWidth="1"/>
    <col min="9" max="9" width="54.7109375" style="2" customWidth="1"/>
    <col min="10" max="10" width="39.5703125" style="2" customWidth="1"/>
    <col min="11" max="11" width="27.85546875" style="2" customWidth="1"/>
    <col min="12" max="12" width="24.85546875" style="2" customWidth="1"/>
    <col min="13" max="13" width="18.42578125" style="2" customWidth="1"/>
    <col min="14" max="14" width="25.28515625" style="2" customWidth="1"/>
    <col min="15" max="15" width="9.28515625" style="2" customWidth="1"/>
    <col min="16" max="16" width="19.140625" style="2" customWidth="1"/>
    <col min="17" max="17" width="29.7109375" style="2" customWidth="1"/>
    <col min="18" max="18" width="31.28515625" style="2" customWidth="1"/>
    <col min="19" max="19" width="31.7109375" style="2" customWidth="1"/>
    <col min="20" max="20" width="31.28515625" style="2" customWidth="1"/>
    <col min="21" max="22" width="33.42578125" style="2" customWidth="1"/>
    <col min="23" max="23" width="18.28515625" style="2" hidden="1" customWidth="1"/>
    <col min="24" max="24" width="105.5703125" style="2" hidden="1" customWidth="1"/>
    <col min="25" max="25" width="47.140625" style="2" customWidth="1"/>
    <col min="26" max="26" width="21.28515625" style="2" bestFit="1" customWidth="1"/>
    <col min="27" max="27" width="23.28515625" style="2" bestFit="1" customWidth="1"/>
    <col min="28" max="28" width="17.7109375" style="2" bestFit="1" customWidth="1"/>
    <col min="29" max="119" width="10.85546875" style="2" customWidth="1"/>
    <col min="120" max="16384" width="10.85546875" style="2"/>
  </cols>
  <sheetData>
    <row r="3" spans="1:119" ht="88.5" hidden="1" customHeight="1" thickBot="1" x14ac:dyDescent="0.25">
      <c r="B3" s="197" t="s">
        <v>116</v>
      </c>
      <c r="C3" s="198"/>
      <c r="D3" s="201" t="s">
        <v>119</v>
      </c>
      <c r="E3" s="202"/>
      <c r="F3" s="203"/>
      <c r="G3" s="203"/>
      <c r="H3" s="203"/>
      <c r="I3" s="203"/>
      <c r="J3" s="203"/>
      <c r="K3" s="203"/>
      <c r="L3" s="203"/>
      <c r="M3" s="203"/>
      <c r="N3" s="203"/>
      <c r="O3" s="203"/>
      <c r="P3" s="203"/>
      <c r="Q3" s="203"/>
      <c r="R3" s="203"/>
      <c r="S3" s="203"/>
      <c r="T3" s="203"/>
      <c r="U3" s="204"/>
      <c r="V3" s="95"/>
      <c r="W3" s="205"/>
      <c r="X3" s="206"/>
      <c r="Y3" s="114"/>
    </row>
    <row r="4" spans="1:119" ht="30" hidden="1" customHeight="1" thickBot="1" x14ac:dyDescent="0.25">
      <c r="B4" s="199"/>
      <c r="C4" s="200"/>
      <c r="D4" s="209" t="s">
        <v>121</v>
      </c>
      <c r="E4" s="210"/>
      <c r="F4" s="211"/>
      <c r="G4" s="211"/>
      <c r="H4" s="211"/>
      <c r="I4" s="211"/>
      <c r="J4" s="211"/>
      <c r="K4" s="211"/>
      <c r="L4" s="211"/>
      <c r="M4" s="211"/>
      <c r="N4" s="211"/>
      <c r="O4" s="211"/>
      <c r="P4" s="211"/>
      <c r="Q4" s="211"/>
      <c r="R4" s="211"/>
      <c r="S4" s="211"/>
      <c r="T4" s="211"/>
      <c r="U4" s="212"/>
      <c r="V4" s="96"/>
      <c r="W4" s="207"/>
      <c r="X4" s="208"/>
      <c r="Y4" s="114"/>
    </row>
    <row r="5" spans="1:119" ht="29.25" hidden="1" customHeight="1" thickBot="1" x14ac:dyDescent="0.25">
      <c r="B5" s="213" t="s">
        <v>118</v>
      </c>
      <c r="C5" s="214"/>
      <c r="D5" s="215" t="s">
        <v>120</v>
      </c>
      <c r="E5" s="216"/>
      <c r="F5" s="216"/>
      <c r="G5" s="216"/>
      <c r="H5" s="216"/>
      <c r="I5" s="216"/>
      <c r="J5" s="216"/>
      <c r="K5" s="216"/>
      <c r="L5" s="216"/>
      <c r="M5" s="216"/>
      <c r="N5" s="216"/>
      <c r="O5" s="216"/>
      <c r="P5" s="216"/>
      <c r="Q5" s="216"/>
      <c r="R5" s="216"/>
      <c r="S5" s="216"/>
      <c r="T5" s="216"/>
      <c r="U5" s="217"/>
      <c r="V5" s="87"/>
      <c r="W5" s="218" t="s">
        <v>117</v>
      </c>
      <c r="X5" s="219"/>
      <c r="Y5" s="115"/>
    </row>
    <row r="6" spans="1:119" s="6" customFormat="1" ht="49.5" hidden="1" customHeight="1" thickBot="1" x14ac:dyDescent="0.25">
      <c r="A6" s="2"/>
      <c r="B6" s="59" t="s">
        <v>0</v>
      </c>
      <c r="C6" s="220" t="s">
        <v>126</v>
      </c>
      <c r="D6" s="221"/>
      <c r="E6" s="221"/>
      <c r="F6" s="221"/>
      <c r="G6" s="221"/>
      <c r="H6" s="221"/>
      <c r="I6" s="221"/>
      <c r="J6" s="221"/>
      <c r="K6" s="221"/>
      <c r="L6" s="221"/>
      <c r="M6" s="221"/>
      <c r="N6" s="221"/>
      <c r="O6" s="221"/>
      <c r="P6" s="221"/>
      <c r="Q6" s="221"/>
      <c r="R6" s="221"/>
      <c r="S6" s="221"/>
      <c r="T6" s="221"/>
      <c r="U6" s="221"/>
      <c r="V6" s="88"/>
      <c r="W6" s="70" t="s">
        <v>124</v>
      </c>
      <c r="X6" s="69">
        <v>2024</v>
      </c>
      <c r="Y6" s="116"/>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row>
    <row r="7" spans="1:119" ht="40.5" hidden="1" customHeight="1" thickBot="1" x14ac:dyDescent="0.25">
      <c r="B7" s="60" t="s">
        <v>1</v>
      </c>
      <c r="C7" s="222" t="s">
        <v>127</v>
      </c>
      <c r="D7" s="223"/>
      <c r="E7" s="223"/>
      <c r="F7" s="223"/>
      <c r="G7" s="224"/>
      <c r="H7" s="224"/>
      <c r="I7" s="224"/>
      <c r="J7" s="224"/>
      <c r="K7" s="224"/>
      <c r="L7" s="224"/>
      <c r="M7" s="224"/>
      <c r="N7" s="224"/>
      <c r="O7" s="224"/>
      <c r="P7" s="224"/>
      <c r="Q7" s="224"/>
      <c r="R7" s="224"/>
      <c r="S7" s="224"/>
      <c r="T7" s="224"/>
      <c r="U7" s="224"/>
      <c r="V7" s="89"/>
      <c r="W7" s="71" t="s">
        <v>125</v>
      </c>
      <c r="X7" s="61"/>
      <c r="Y7" s="117"/>
    </row>
    <row r="8" spans="1:119" ht="37.5" customHeight="1" x14ac:dyDescent="0.2">
      <c r="B8" s="167" t="s">
        <v>2</v>
      </c>
      <c r="C8" s="159" t="s">
        <v>10</v>
      </c>
      <c r="D8" s="169" t="s">
        <v>256</v>
      </c>
      <c r="E8" s="169" t="s">
        <v>257</v>
      </c>
      <c r="F8" s="169" t="s">
        <v>25</v>
      </c>
      <c r="G8" s="159" t="s">
        <v>11</v>
      </c>
      <c r="H8" s="159" t="s">
        <v>23</v>
      </c>
      <c r="I8" s="159" t="s">
        <v>258</v>
      </c>
      <c r="J8" s="148" t="s">
        <v>122</v>
      </c>
      <c r="K8" s="157" t="s">
        <v>3</v>
      </c>
      <c r="L8" s="148" t="s">
        <v>6</v>
      </c>
      <c r="M8" s="159" t="s">
        <v>4</v>
      </c>
      <c r="N8" s="148" t="s">
        <v>112</v>
      </c>
      <c r="O8" s="159" t="s">
        <v>7</v>
      </c>
      <c r="P8" s="157" t="s">
        <v>115</v>
      </c>
      <c r="Q8" s="173" t="s">
        <v>17</v>
      </c>
      <c r="R8" s="195"/>
      <c r="S8" s="174"/>
      <c r="T8" s="173" t="s">
        <v>18</v>
      </c>
      <c r="U8" s="174"/>
      <c r="V8" s="97"/>
      <c r="W8" s="148" t="s">
        <v>12</v>
      </c>
      <c r="X8" s="149" t="s">
        <v>13</v>
      </c>
    </row>
    <row r="9" spans="1:119" ht="33.75" customHeight="1" x14ac:dyDescent="0.2">
      <c r="B9" s="168"/>
      <c r="C9" s="160"/>
      <c r="D9" s="169"/>
      <c r="E9" s="169"/>
      <c r="F9" s="169"/>
      <c r="G9" s="160"/>
      <c r="H9" s="160"/>
      <c r="I9" s="160"/>
      <c r="J9" s="148"/>
      <c r="K9" s="158"/>
      <c r="L9" s="148"/>
      <c r="M9" s="160"/>
      <c r="N9" s="161"/>
      <c r="O9" s="160"/>
      <c r="P9" s="158"/>
      <c r="Q9" s="62" t="s">
        <v>259</v>
      </c>
      <c r="R9" s="62" t="s">
        <v>260</v>
      </c>
      <c r="S9" s="62" t="s">
        <v>9</v>
      </c>
      <c r="T9" s="62" t="s">
        <v>15</v>
      </c>
      <c r="U9" s="62" t="s">
        <v>311</v>
      </c>
      <c r="V9" s="62" t="s">
        <v>312</v>
      </c>
      <c r="W9" s="148"/>
      <c r="X9" s="149"/>
    </row>
    <row r="10" spans="1:119" ht="63.75" customHeight="1" x14ac:dyDescent="0.2">
      <c r="B10" s="150" t="s">
        <v>128</v>
      </c>
      <c r="C10" s="152" t="s">
        <v>239</v>
      </c>
      <c r="D10" s="82">
        <v>26754</v>
      </c>
      <c r="E10" s="94">
        <v>194911.27</v>
      </c>
      <c r="F10" s="72" t="s">
        <v>205</v>
      </c>
      <c r="G10" s="140" t="s">
        <v>242</v>
      </c>
      <c r="H10" s="162" t="s">
        <v>213</v>
      </c>
      <c r="I10" s="63" t="s">
        <v>263</v>
      </c>
      <c r="J10" s="162" t="s">
        <v>226</v>
      </c>
      <c r="K10" s="133" t="s">
        <v>150</v>
      </c>
      <c r="L10" s="72" t="s">
        <v>191</v>
      </c>
      <c r="M10" s="72" t="s">
        <v>207</v>
      </c>
      <c r="N10" s="131" t="s">
        <v>216</v>
      </c>
      <c r="O10" s="64" t="s">
        <v>161</v>
      </c>
      <c r="P10" s="140" t="s">
        <v>217</v>
      </c>
      <c r="Q10" s="102">
        <v>11241723129</v>
      </c>
      <c r="R10" s="102">
        <v>12674689659.999998</v>
      </c>
      <c r="S10" s="196">
        <f>SUM(R10:R13)</f>
        <v>18801356953</v>
      </c>
      <c r="T10" s="102">
        <v>12400529796.950001</v>
      </c>
      <c r="U10" s="102">
        <v>10466698710.98</v>
      </c>
      <c r="V10" s="102">
        <f>+[1]Proyectos!$D$21*Y10</f>
        <v>9385377353.3207722</v>
      </c>
      <c r="W10" s="99">
        <v>97464.41</v>
      </c>
      <c r="X10" s="100" t="s">
        <v>274</v>
      </c>
      <c r="Y10" s="111">
        <f>+U10/AA10</f>
        <v>0.90230158548131767</v>
      </c>
      <c r="Z10" s="111"/>
      <c r="AA10" s="120">
        <f>+U10+U11</f>
        <v>11600000353.98</v>
      </c>
      <c r="AC10" s="112"/>
    </row>
    <row r="11" spans="1:119" ht="63.75" customHeight="1" x14ac:dyDescent="0.2">
      <c r="B11" s="150"/>
      <c r="C11" s="152"/>
      <c r="D11" s="83">
        <v>2</v>
      </c>
      <c r="E11" s="83">
        <v>12</v>
      </c>
      <c r="F11" s="72" t="s">
        <v>206</v>
      </c>
      <c r="G11" s="143"/>
      <c r="H11" s="165"/>
      <c r="I11" s="63" t="s">
        <v>264</v>
      </c>
      <c r="J11" s="165"/>
      <c r="K11" s="166"/>
      <c r="L11" s="72" t="s">
        <v>192</v>
      </c>
      <c r="M11" s="72" t="s">
        <v>206</v>
      </c>
      <c r="N11" s="132"/>
      <c r="O11" s="64" t="s">
        <v>162</v>
      </c>
      <c r="P11" s="143"/>
      <c r="Q11" s="102">
        <v>2247369493</v>
      </c>
      <c r="R11" s="102">
        <v>6075536341</v>
      </c>
      <c r="S11" s="196"/>
      <c r="T11" s="102">
        <v>2090681149</v>
      </c>
      <c r="U11" s="102">
        <v>1133301643</v>
      </c>
      <c r="V11" s="102">
        <f>+[1]Proyectos!$D$21*Y11</f>
        <v>1016219523.3092294</v>
      </c>
      <c r="W11" s="72">
        <v>15</v>
      </c>
      <c r="X11" s="72" t="s">
        <v>286</v>
      </c>
      <c r="Y11" s="111">
        <f>+U11/AA10</f>
        <v>9.7698414518682344E-2</v>
      </c>
      <c r="Z11" s="111"/>
      <c r="AA11" s="111"/>
      <c r="AC11" s="112"/>
    </row>
    <row r="12" spans="1:119" ht="87" customHeight="1" x14ac:dyDescent="0.2">
      <c r="B12" s="150"/>
      <c r="C12" s="152"/>
      <c r="D12" s="82">
        <v>18585</v>
      </c>
      <c r="E12" s="82">
        <v>0</v>
      </c>
      <c r="F12" s="156" t="s">
        <v>205</v>
      </c>
      <c r="G12" s="140" t="s">
        <v>240</v>
      </c>
      <c r="H12" s="162" t="s">
        <v>213</v>
      </c>
      <c r="I12" s="63" t="s">
        <v>132</v>
      </c>
      <c r="J12" s="162" t="s">
        <v>227</v>
      </c>
      <c r="K12" s="133" t="s">
        <v>151</v>
      </c>
      <c r="L12" s="72" t="s">
        <v>193</v>
      </c>
      <c r="M12" s="72" t="s">
        <v>208</v>
      </c>
      <c r="N12" s="131" t="s">
        <v>216</v>
      </c>
      <c r="O12" s="64" t="s">
        <v>164</v>
      </c>
      <c r="P12" s="140" t="s">
        <v>218</v>
      </c>
      <c r="Q12" s="65"/>
      <c r="R12" s="65"/>
      <c r="S12" s="196"/>
      <c r="T12" s="93">
        <v>0</v>
      </c>
      <c r="U12" s="65">
        <v>0</v>
      </c>
      <c r="V12" s="65"/>
      <c r="W12" s="101" t="s">
        <v>253</v>
      </c>
      <c r="X12" s="93" t="s">
        <v>253</v>
      </c>
      <c r="Y12" s="119"/>
      <c r="Z12" s="111"/>
      <c r="AA12" s="111"/>
      <c r="AC12" s="112"/>
    </row>
    <row r="13" spans="1:119" ht="87" customHeight="1" x14ac:dyDescent="0.2">
      <c r="B13" s="150"/>
      <c r="C13" s="152"/>
      <c r="D13" s="82">
        <v>2124</v>
      </c>
      <c r="E13" s="82">
        <v>609</v>
      </c>
      <c r="F13" s="156"/>
      <c r="G13" s="143"/>
      <c r="H13" s="165"/>
      <c r="I13" s="63" t="s">
        <v>133</v>
      </c>
      <c r="J13" s="165"/>
      <c r="K13" s="166"/>
      <c r="L13" s="72" t="s">
        <v>194</v>
      </c>
      <c r="M13" s="72" t="s">
        <v>205</v>
      </c>
      <c r="N13" s="132"/>
      <c r="O13" s="64" t="s">
        <v>163</v>
      </c>
      <c r="P13" s="143"/>
      <c r="Q13" s="102">
        <f>VLOOKUP(I13,[2]Hoja5!$A$35:$B$61,2,0)</f>
        <v>51130952</v>
      </c>
      <c r="R13" s="102">
        <v>51130952</v>
      </c>
      <c r="S13" s="196"/>
      <c r="T13" s="102">
        <v>46978314</v>
      </c>
      <c r="U13" s="102">
        <v>46978314</v>
      </c>
      <c r="V13" s="102">
        <v>46978314</v>
      </c>
      <c r="W13" s="72">
        <v>0</v>
      </c>
      <c r="X13" s="72" t="s">
        <v>275</v>
      </c>
      <c r="Y13" s="118"/>
      <c r="Z13" s="111"/>
      <c r="AA13" s="111"/>
    </row>
    <row r="14" spans="1:119" ht="37.5" customHeight="1" x14ac:dyDescent="0.2">
      <c r="B14" s="167" t="s">
        <v>113</v>
      </c>
      <c r="C14" s="159" t="s">
        <v>10</v>
      </c>
      <c r="D14" s="169" t="s">
        <v>24</v>
      </c>
      <c r="E14" s="169" t="s">
        <v>24</v>
      </c>
      <c r="F14" s="169" t="s">
        <v>25</v>
      </c>
      <c r="G14" s="159" t="s">
        <v>11</v>
      </c>
      <c r="H14" s="159" t="s">
        <v>23</v>
      </c>
      <c r="I14" s="157" t="s">
        <v>5</v>
      </c>
      <c r="J14" s="148" t="s">
        <v>122</v>
      </c>
      <c r="K14" s="157" t="s">
        <v>3</v>
      </c>
      <c r="L14" s="148" t="s">
        <v>6</v>
      </c>
      <c r="M14" s="159" t="s">
        <v>4</v>
      </c>
      <c r="N14" s="148" t="s">
        <v>112</v>
      </c>
      <c r="O14" s="159" t="s">
        <v>7</v>
      </c>
      <c r="P14" s="157" t="s">
        <v>115</v>
      </c>
      <c r="Q14" s="170" t="s">
        <v>17</v>
      </c>
      <c r="R14" s="171"/>
      <c r="S14" s="172"/>
      <c r="T14" s="173" t="s">
        <v>18</v>
      </c>
      <c r="U14" s="174"/>
      <c r="V14" s="106"/>
      <c r="W14" s="148" t="s">
        <v>12</v>
      </c>
      <c r="X14" s="149" t="s">
        <v>13</v>
      </c>
      <c r="Y14" s="111"/>
      <c r="Z14" s="111"/>
    </row>
    <row r="15" spans="1:119" ht="33.75" customHeight="1" x14ac:dyDescent="0.2">
      <c r="B15" s="168"/>
      <c r="C15" s="160"/>
      <c r="D15" s="169"/>
      <c r="E15" s="169"/>
      <c r="F15" s="169"/>
      <c r="G15" s="160"/>
      <c r="H15" s="160"/>
      <c r="I15" s="158"/>
      <c r="J15" s="148"/>
      <c r="K15" s="158"/>
      <c r="L15" s="148"/>
      <c r="M15" s="160"/>
      <c r="N15" s="161"/>
      <c r="O15" s="160"/>
      <c r="P15" s="158"/>
      <c r="Q15" s="91" t="s">
        <v>8</v>
      </c>
      <c r="R15" s="91"/>
      <c r="S15" s="92" t="s">
        <v>9</v>
      </c>
      <c r="T15" s="62" t="s">
        <v>15</v>
      </c>
      <c r="U15" s="62" t="s">
        <v>16</v>
      </c>
      <c r="V15" s="62"/>
      <c r="W15" s="148"/>
      <c r="X15" s="149"/>
      <c r="Y15" s="111"/>
      <c r="Z15" s="111"/>
    </row>
    <row r="16" spans="1:119" ht="70.5" customHeight="1" x14ac:dyDescent="0.2">
      <c r="B16" s="150" t="s">
        <v>129</v>
      </c>
      <c r="C16" s="152" t="s">
        <v>247</v>
      </c>
      <c r="D16" s="193">
        <v>287</v>
      </c>
      <c r="E16" s="193">
        <v>8790</v>
      </c>
      <c r="F16" s="156" t="s">
        <v>206</v>
      </c>
      <c r="G16" s="140" t="s">
        <v>241</v>
      </c>
      <c r="H16" s="162" t="s">
        <v>214</v>
      </c>
      <c r="I16" s="63" t="s">
        <v>134</v>
      </c>
      <c r="J16" s="162" t="s">
        <v>228</v>
      </c>
      <c r="K16" s="133" t="s">
        <v>152</v>
      </c>
      <c r="L16" s="129" t="s">
        <v>195</v>
      </c>
      <c r="M16" s="129" t="s">
        <v>209</v>
      </c>
      <c r="N16" s="131" t="s">
        <v>216</v>
      </c>
      <c r="O16" s="64" t="s">
        <v>165</v>
      </c>
      <c r="P16" s="140" t="s">
        <v>219</v>
      </c>
      <c r="Q16" s="103">
        <v>2212251790.5</v>
      </c>
      <c r="R16" s="103">
        <v>2279977522.3000002</v>
      </c>
      <c r="S16" s="144">
        <f>SUM(R16:R19)</f>
        <v>3048552721.1333337</v>
      </c>
      <c r="T16" s="103">
        <v>1836404803.3499999</v>
      </c>
      <c r="U16" s="103">
        <v>1701962528.97</v>
      </c>
      <c r="V16" s="103">
        <f>+[1]Proyectos!$D$20*Z16</f>
        <v>1666524104.0330591</v>
      </c>
      <c r="W16" s="129">
        <v>4693</v>
      </c>
      <c r="X16" s="129" t="s">
        <v>276</v>
      </c>
      <c r="Y16" s="113">
        <f>+U16+U17</f>
        <v>1815996111.97</v>
      </c>
      <c r="Z16" s="123">
        <f>+U16/Y16</f>
        <v>0.93720604232115023</v>
      </c>
      <c r="AA16" s="111"/>
    </row>
    <row r="17" spans="2:27" ht="70.5" customHeight="1" x14ac:dyDescent="0.2">
      <c r="B17" s="150"/>
      <c r="C17" s="152"/>
      <c r="D17" s="193"/>
      <c r="E17" s="193"/>
      <c r="F17" s="156"/>
      <c r="G17" s="143"/>
      <c r="H17" s="165"/>
      <c r="I17" s="63" t="s">
        <v>135</v>
      </c>
      <c r="J17" s="165"/>
      <c r="K17" s="166"/>
      <c r="L17" s="130"/>
      <c r="M17" s="130"/>
      <c r="N17" s="132"/>
      <c r="O17" s="64" t="s">
        <v>166</v>
      </c>
      <c r="P17" s="143"/>
      <c r="Q17" s="102">
        <f>VLOOKUP(I17,[2]Hoja5!$A$35:$B$61,2,0)</f>
        <v>73116410</v>
      </c>
      <c r="R17" s="104">
        <v>73116410</v>
      </c>
      <c r="S17" s="145"/>
      <c r="T17" s="102">
        <v>114033583</v>
      </c>
      <c r="U17" s="105">
        <v>114033583</v>
      </c>
      <c r="V17" s="105">
        <f>+[1]Proyectos!$D$20*Z17</f>
        <v>111659164.93694101</v>
      </c>
      <c r="W17" s="130"/>
      <c r="X17" s="130"/>
      <c r="Z17" s="123">
        <f>+U17/Y16</f>
        <v>6.2793957678849821E-2</v>
      </c>
      <c r="AA17" s="111"/>
    </row>
    <row r="18" spans="2:27" ht="81.75" customHeight="1" x14ac:dyDescent="0.2">
      <c r="B18" s="150"/>
      <c r="C18" s="152"/>
      <c r="D18" s="155">
        <v>1</v>
      </c>
      <c r="E18" s="155">
        <v>4</v>
      </c>
      <c r="F18" s="156" t="s">
        <v>206</v>
      </c>
      <c r="G18" s="140" t="s">
        <v>243</v>
      </c>
      <c r="H18" s="162" t="s">
        <v>213</v>
      </c>
      <c r="I18" s="63" t="s">
        <v>265</v>
      </c>
      <c r="J18" s="162" t="s">
        <v>229</v>
      </c>
      <c r="K18" s="133" t="s">
        <v>153</v>
      </c>
      <c r="L18" s="129" t="s">
        <v>196</v>
      </c>
      <c r="M18" s="129" t="s">
        <v>210</v>
      </c>
      <c r="N18" s="131" t="s">
        <v>216</v>
      </c>
      <c r="O18" s="64" t="s">
        <v>167</v>
      </c>
      <c r="P18" s="140" t="s">
        <v>220</v>
      </c>
      <c r="Q18" s="102">
        <f>VLOOKUP(I18,[2]Hoja5!$A$35:$B$61,2,0)</f>
        <v>122016000</v>
      </c>
      <c r="R18" s="103">
        <v>94912694.833333299</v>
      </c>
      <c r="S18" s="145"/>
      <c r="T18" s="103">
        <v>102285998.2</v>
      </c>
      <c r="U18" s="102">
        <v>72948570</v>
      </c>
      <c r="V18" s="102">
        <f>+[1]Proyectos!$D$17*Z18</f>
        <v>72125878.452760488</v>
      </c>
      <c r="W18" s="129"/>
      <c r="X18" s="129" t="s">
        <v>277</v>
      </c>
      <c r="Y18" s="110">
        <f>+U18+U19</f>
        <v>572015503.11000001</v>
      </c>
      <c r="Z18" s="123">
        <f>+U18/Y18</f>
        <v>0.12752900857299282</v>
      </c>
      <c r="AA18" s="111"/>
    </row>
    <row r="19" spans="2:27" ht="81.75" customHeight="1" x14ac:dyDescent="0.2">
      <c r="B19" s="150"/>
      <c r="C19" s="152"/>
      <c r="D19" s="155"/>
      <c r="E19" s="155"/>
      <c r="F19" s="156"/>
      <c r="G19" s="143"/>
      <c r="H19" s="165"/>
      <c r="I19" s="63" t="s">
        <v>139</v>
      </c>
      <c r="J19" s="165"/>
      <c r="K19" s="166"/>
      <c r="L19" s="130"/>
      <c r="M19" s="130"/>
      <c r="N19" s="132"/>
      <c r="O19" s="64" t="s">
        <v>168</v>
      </c>
      <c r="P19" s="143"/>
      <c r="Q19" s="102">
        <f>VLOOKUP(I19,[2]Hoja5!$A$35:$B$61,2,0)</f>
        <v>631277156</v>
      </c>
      <c r="R19" s="104">
        <v>600546094</v>
      </c>
      <c r="S19" s="194"/>
      <c r="T19" s="102">
        <v>520332236.11000001</v>
      </c>
      <c r="U19" s="103">
        <v>499066933.11000001</v>
      </c>
      <c r="V19" s="103">
        <f>+[1]Proyectos!$D$17*Z19</f>
        <v>493438609.6572395</v>
      </c>
      <c r="W19" s="130"/>
      <c r="X19" s="130"/>
      <c r="Z19" s="123">
        <f>+U19/Y18</f>
        <v>0.87247099142700713</v>
      </c>
      <c r="AA19" s="111"/>
    </row>
    <row r="20" spans="2:27" ht="37.5" customHeight="1" x14ac:dyDescent="0.2">
      <c r="B20" s="167" t="s">
        <v>114</v>
      </c>
      <c r="C20" s="159" t="s">
        <v>10</v>
      </c>
      <c r="D20" s="169" t="s">
        <v>24</v>
      </c>
      <c r="E20" s="169" t="s">
        <v>24</v>
      </c>
      <c r="F20" s="169" t="s">
        <v>25</v>
      </c>
      <c r="G20" s="159" t="s">
        <v>11</v>
      </c>
      <c r="H20" s="159" t="s">
        <v>23</v>
      </c>
      <c r="I20" s="157" t="s">
        <v>5</v>
      </c>
      <c r="J20" s="148" t="s">
        <v>122</v>
      </c>
      <c r="K20" s="157" t="s">
        <v>3</v>
      </c>
      <c r="L20" s="148" t="s">
        <v>6</v>
      </c>
      <c r="M20" s="159" t="s">
        <v>4</v>
      </c>
      <c r="N20" s="148" t="s">
        <v>112</v>
      </c>
      <c r="O20" s="159" t="s">
        <v>7</v>
      </c>
      <c r="P20" s="157" t="s">
        <v>115</v>
      </c>
      <c r="Q20" s="170" t="s">
        <v>17</v>
      </c>
      <c r="R20" s="171"/>
      <c r="S20" s="172"/>
      <c r="T20" s="173" t="s">
        <v>18</v>
      </c>
      <c r="U20" s="174"/>
      <c r="V20" s="106"/>
      <c r="W20" s="148" t="s">
        <v>12</v>
      </c>
      <c r="X20" s="149" t="s">
        <v>13</v>
      </c>
      <c r="Y20" s="111"/>
      <c r="Z20" s="111"/>
    </row>
    <row r="21" spans="2:27" ht="33.75" customHeight="1" x14ac:dyDescent="0.2">
      <c r="B21" s="168"/>
      <c r="C21" s="160"/>
      <c r="D21" s="169"/>
      <c r="E21" s="169"/>
      <c r="F21" s="169"/>
      <c r="G21" s="160"/>
      <c r="H21" s="160"/>
      <c r="I21" s="158"/>
      <c r="J21" s="148"/>
      <c r="K21" s="158"/>
      <c r="L21" s="148"/>
      <c r="M21" s="160"/>
      <c r="N21" s="161"/>
      <c r="O21" s="160"/>
      <c r="P21" s="158"/>
      <c r="Q21" s="91" t="s">
        <v>8</v>
      </c>
      <c r="R21" s="91"/>
      <c r="S21" s="92" t="s">
        <v>9</v>
      </c>
      <c r="T21" s="62" t="s">
        <v>15</v>
      </c>
      <c r="U21" s="62" t="s">
        <v>16</v>
      </c>
      <c r="V21" s="62"/>
      <c r="W21" s="148"/>
      <c r="X21" s="149"/>
      <c r="Y21" s="111"/>
      <c r="Z21" s="111"/>
    </row>
    <row r="22" spans="2:27" ht="54" customHeight="1" x14ac:dyDescent="0.2">
      <c r="B22" s="150" t="s">
        <v>130</v>
      </c>
      <c r="C22" s="152" t="s">
        <v>248</v>
      </c>
      <c r="D22" s="175">
        <v>5262004</v>
      </c>
      <c r="E22" s="175">
        <v>18553468.199999999</v>
      </c>
      <c r="F22" s="156" t="s">
        <v>205</v>
      </c>
      <c r="G22" s="140" t="s">
        <v>244</v>
      </c>
      <c r="H22" s="162" t="s">
        <v>215</v>
      </c>
      <c r="I22" s="63" t="s">
        <v>266</v>
      </c>
      <c r="J22" s="162" t="s">
        <v>230</v>
      </c>
      <c r="K22" s="133" t="s">
        <v>154</v>
      </c>
      <c r="L22" s="129" t="s">
        <v>197</v>
      </c>
      <c r="M22" s="129" t="s">
        <v>207</v>
      </c>
      <c r="N22" s="131" t="s">
        <v>216</v>
      </c>
      <c r="O22" s="64" t="s">
        <v>169</v>
      </c>
      <c r="P22" s="140" t="s">
        <v>220</v>
      </c>
      <c r="Q22" s="102">
        <f>VLOOKUP(I22,[2]Hoja5!$A$35:$B$61,2,0)</f>
        <v>6920087673</v>
      </c>
      <c r="R22" s="102">
        <v>7104303480</v>
      </c>
      <c r="S22" s="189">
        <f>SUM(R22:R38)</f>
        <v>26433039727</v>
      </c>
      <c r="T22" s="103">
        <v>6078076302.0600004</v>
      </c>
      <c r="U22" s="103">
        <v>4526558730.039999</v>
      </c>
      <c r="V22" s="103">
        <f>+[1]Proyectos!$D$18*Z22</f>
        <v>4182841009.415926</v>
      </c>
      <c r="W22" s="192">
        <v>7827003.5700000003</v>
      </c>
      <c r="X22" s="129" t="s">
        <v>278</v>
      </c>
      <c r="Y22" s="121">
        <f>+U22+U23+U24+U25+U26+U27+U28</f>
        <v>8749177975.9599991</v>
      </c>
      <c r="Z22" s="112">
        <f>+U22/$Y$22</f>
        <v>0.51736960231893381</v>
      </c>
      <c r="AA22" s="121"/>
    </row>
    <row r="23" spans="2:27" ht="78" customHeight="1" x14ac:dyDescent="0.2">
      <c r="B23" s="150"/>
      <c r="C23" s="152"/>
      <c r="D23" s="175"/>
      <c r="E23" s="175"/>
      <c r="F23" s="156"/>
      <c r="G23" s="141"/>
      <c r="H23" s="163"/>
      <c r="I23" s="63" t="s">
        <v>136</v>
      </c>
      <c r="J23" s="163"/>
      <c r="K23" s="134"/>
      <c r="L23" s="136"/>
      <c r="M23" s="136"/>
      <c r="N23" s="138"/>
      <c r="O23" s="64" t="s">
        <v>170</v>
      </c>
      <c r="P23" s="141"/>
      <c r="Q23" s="102">
        <f>VLOOKUP(I23,[2]Hoja5!$A$35:$B$61,2,0)</f>
        <v>4305074046</v>
      </c>
      <c r="R23" s="104">
        <v>5675167241</v>
      </c>
      <c r="S23" s="190"/>
      <c r="T23" s="103">
        <v>4405121232.4899998</v>
      </c>
      <c r="U23" s="103">
        <v>2527063808.5699997</v>
      </c>
      <c r="V23" s="103">
        <f>+[1]Proyectos!$D$18*Z23</f>
        <v>2335174856.2873473</v>
      </c>
      <c r="W23" s="136"/>
      <c r="X23" s="136"/>
      <c r="Y23" s="118"/>
      <c r="Z23" s="112">
        <f t="shared" ref="Z23:Z28" si="0">+U23/$Y$22</f>
        <v>0.28883442713287805</v>
      </c>
    </row>
    <row r="24" spans="2:27" ht="54" customHeight="1" x14ac:dyDescent="0.2">
      <c r="B24" s="150"/>
      <c r="C24" s="152"/>
      <c r="D24" s="175"/>
      <c r="E24" s="175"/>
      <c r="F24" s="156"/>
      <c r="G24" s="141"/>
      <c r="H24" s="163"/>
      <c r="I24" s="63" t="s">
        <v>137</v>
      </c>
      <c r="J24" s="163"/>
      <c r="K24" s="134"/>
      <c r="L24" s="136"/>
      <c r="M24" s="136"/>
      <c r="N24" s="138"/>
      <c r="O24" s="64" t="s">
        <v>171</v>
      </c>
      <c r="P24" s="141"/>
      <c r="Q24" s="66"/>
      <c r="R24" s="66"/>
      <c r="S24" s="190"/>
      <c r="T24" s="93"/>
      <c r="U24" s="65"/>
      <c r="V24" s="65"/>
      <c r="W24" s="136"/>
      <c r="X24" s="136"/>
      <c r="Y24" s="118"/>
      <c r="Z24" s="112">
        <f t="shared" si="0"/>
        <v>0</v>
      </c>
    </row>
    <row r="25" spans="2:27" ht="93" customHeight="1" x14ac:dyDescent="0.2">
      <c r="B25" s="150"/>
      <c r="C25" s="152"/>
      <c r="D25" s="175"/>
      <c r="E25" s="175"/>
      <c r="F25" s="156"/>
      <c r="G25" s="141"/>
      <c r="H25" s="163"/>
      <c r="I25" s="63" t="s">
        <v>138</v>
      </c>
      <c r="J25" s="163"/>
      <c r="K25" s="134"/>
      <c r="L25" s="136"/>
      <c r="M25" s="136"/>
      <c r="N25" s="138"/>
      <c r="O25" s="64" t="s">
        <v>172</v>
      </c>
      <c r="P25" s="141"/>
      <c r="Q25" s="102">
        <f>VLOOKUP(I25,[2]Hoja5!$A$35:$B$61,2,0)</f>
        <v>731635105</v>
      </c>
      <c r="R25" s="104">
        <v>750546614</v>
      </c>
      <c r="S25" s="190"/>
      <c r="T25" s="103">
        <v>763829409.48000002</v>
      </c>
      <c r="U25" s="103">
        <v>671400661.5</v>
      </c>
      <c r="V25" s="103">
        <f>+[1]Proyectos!$D$18*Z25</f>
        <v>620418818.83334458</v>
      </c>
      <c r="W25" s="136"/>
      <c r="X25" s="136"/>
      <c r="Y25" s="118"/>
      <c r="Z25" s="112">
        <f t="shared" si="0"/>
        <v>7.6738713436256378E-2</v>
      </c>
    </row>
    <row r="26" spans="2:27" ht="54" customHeight="1" x14ac:dyDescent="0.2">
      <c r="B26" s="150"/>
      <c r="C26" s="152"/>
      <c r="D26" s="175"/>
      <c r="E26" s="175"/>
      <c r="F26" s="156"/>
      <c r="G26" s="141"/>
      <c r="H26" s="163"/>
      <c r="I26" s="63" t="s">
        <v>267</v>
      </c>
      <c r="J26" s="163"/>
      <c r="K26" s="134"/>
      <c r="L26" s="136"/>
      <c r="M26" s="136"/>
      <c r="N26" s="138"/>
      <c r="O26" s="64" t="s">
        <v>173</v>
      </c>
      <c r="P26" s="141"/>
      <c r="Q26" s="102">
        <f>VLOOKUP(I26,[2]Hoja5!$A$35:$B$61,2,0)</f>
        <v>573362697</v>
      </c>
      <c r="R26" s="104">
        <v>570446459</v>
      </c>
      <c r="S26" s="190"/>
      <c r="T26" s="102">
        <v>23109000</v>
      </c>
      <c r="U26" s="102">
        <v>23109000</v>
      </c>
      <c r="V26" s="102">
        <f>+[1]Proyectos!$D$18*Z26</f>
        <v>21354251.35326555</v>
      </c>
      <c r="W26" s="136"/>
      <c r="X26" s="136"/>
      <c r="Y26" s="118"/>
      <c r="Z26" s="112">
        <f t="shared" si="0"/>
        <v>2.6412767077657233E-3</v>
      </c>
    </row>
    <row r="27" spans="2:27" ht="54" customHeight="1" x14ac:dyDescent="0.2">
      <c r="B27" s="150"/>
      <c r="C27" s="152"/>
      <c r="D27" s="175"/>
      <c r="E27" s="175"/>
      <c r="F27" s="156"/>
      <c r="G27" s="141"/>
      <c r="H27" s="163"/>
      <c r="I27" s="63" t="s">
        <v>268</v>
      </c>
      <c r="J27" s="163"/>
      <c r="K27" s="134"/>
      <c r="L27" s="136"/>
      <c r="M27" s="136"/>
      <c r="N27" s="138"/>
      <c r="O27" s="64" t="s">
        <v>174</v>
      </c>
      <c r="P27" s="141"/>
      <c r="Q27" s="102">
        <f>VLOOKUP(I27,[2]Hoja5!$A$35:$B$61,2,0)</f>
        <v>4000000</v>
      </c>
      <c r="R27" s="104">
        <v>4000000</v>
      </c>
      <c r="S27" s="190"/>
      <c r="T27" s="93"/>
      <c r="U27" s="65"/>
      <c r="V27" s="65"/>
      <c r="W27" s="136"/>
      <c r="X27" s="136"/>
      <c r="Y27" s="118"/>
      <c r="Z27" s="112">
        <f t="shared" si="0"/>
        <v>0</v>
      </c>
    </row>
    <row r="28" spans="2:27" ht="54" customHeight="1" x14ac:dyDescent="0.2">
      <c r="B28" s="150"/>
      <c r="C28" s="152"/>
      <c r="D28" s="175"/>
      <c r="E28" s="175"/>
      <c r="F28" s="156"/>
      <c r="G28" s="143"/>
      <c r="H28" s="165"/>
      <c r="I28" s="63" t="s">
        <v>140</v>
      </c>
      <c r="J28" s="165"/>
      <c r="K28" s="166"/>
      <c r="L28" s="130"/>
      <c r="M28" s="130"/>
      <c r="N28" s="132"/>
      <c r="O28" s="64" t="s">
        <v>175</v>
      </c>
      <c r="P28" s="143"/>
      <c r="Q28" s="102">
        <f>VLOOKUP(I28,[2]Hoja5!$A$35:$B$61,2,0)</f>
        <v>1287823179</v>
      </c>
      <c r="R28" s="104">
        <v>1680023626</v>
      </c>
      <c r="S28" s="190"/>
      <c r="T28" s="103">
        <v>1122583882.99</v>
      </c>
      <c r="U28" s="103">
        <v>1001045775.85</v>
      </c>
      <c r="V28" s="103">
        <f>+[1]Proyectos!$D$18*Z28</f>
        <v>925032805.99011743</v>
      </c>
      <c r="W28" s="130"/>
      <c r="X28" s="130"/>
      <c r="Y28" s="118"/>
      <c r="Z28" s="112">
        <f t="shared" si="0"/>
        <v>0.11441598040416601</v>
      </c>
    </row>
    <row r="29" spans="2:27" ht="72.75" customHeight="1" x14ac:dyDescent="0.2">
      <c r="B29" s="150"/>
      <c r="C29" s="152"/>
      <c r="D29" s="175">
        <v>191161</v>
      </c>
      <c r="E29" s="175">
        <v>223640</v>
      </c>
      <c r="F29" s="156" t="s">
        <v>206</v>
      </c>
      <c r="G29" s="140" t="s">
        <v>245</v>
      </c>
      <c r="H29" s="162" t="s">
        <v>213</v>
      </c>
      <c r="I29" s="63" t="s">
        <v>269</v>
      </c>
      <c r="J29" s="162" t="s">
        <v>235</v>
      </c>
      <c r="K29" s="133" t="s">
        <v>155</v>
      </c>
      <c r="L29" s="129" t="s">
        <v>198</v>
      </c>
      <c r="M29" s="129" t="s">
        <v>211</v>
      </c>
      <c r="N29" s="131" t="s">
        <v>216</v>
      </c>
      <c r="O29" s="64" t="s">
        <v>176</v>
      </c>
      <c r="P29" s="140" t="s">
        <v>221</v>
      </c>
      <c r="Q29" s="102">
        <f>VLOOKUP(I29,[2]Hoja5!$A$35:$B$61,2,0)</f>
        <v>395345092</v>
      </c>
      <c r="R29" s="104">
        <v>395345092</v>
      </c>
      <c r="S29" s="190"/>
      <c r="T29" s="103">
        <v>372208066.63999999</v>
      </c>
      <c r="U29" s="103">
        <v>84538367</v>
      </c>
      <c r="V29" s="103">
        <f>+[1]Proyectos!$D$22*Z29</f>
        <v>84538367</v>
      </c>
      <c r="W29" s="147">
        <v>80596</v>
      </c>
      <c r="X29" s="129" t="s">
        <v>279</v>
      </c>
      <c r="Y29" s="121">
        <f>+U29+U30</f>
        <v>485990246.49000001</v>
      </c>
      <c r="Z29" s="111">
        <f>+U29/Y29</f>
        <v>0.17395074821062176</v>
      </c>
    </row>
    <row r="30" spans="2:27" ht="72.75" customHeight="1" x14ac:dyDescent="0.2">
      <c r="B30" s="150"/>
      <c r="C30" s="152"/>
      <c r="D30" s="175"/>
      <c r="E30" s="175"/>
      <c r="F30" s="156"/>
      <c r="G30" s="143"/>
      <c r="H30" s="165"/>
      <c r="I30" s="63" t="s">
        <v>141</v>
      </c>
      <c r="J30" s="165"/>
      <c r="K30" s="166"/>
      <c r="L30" s="130"/>
      <c r="M30" s="130"/>
      <c r="N30" s="132"/>
      <c r="O30" s="64" t="s">
        <v>177</v>
      </c>
      <c r="P30" s="143"/>
      <c r="Q30" s="102">
        <f>VLOOKUP(I30,[2]Hoja5!$A$35:$B$61,2,0)</f>
        <v>1174718497</v>
      </c>
      <c r="R30" s="104">
        <v>1147174153</v>
      </c>
      <c r="S30" s="190"/>
      <c r="T30" s="103">
        <v>987233796.25999999</v>
      </c>
      <c r="U30" s="103">
        <v>401451879.49000001</v>
      </c>
      <c r="V30" s="103">
        <f>+[1]Proyectos!$D$22*Z30</f>
        <v>401451879.49000001</v>
      </c>
      <c r="W30" s="130"/>
      <c r="X30" s="130"/>
      <c r="Z30" s="111">
        <f>+U30/Y29</f>
        <v>0.82604925178937827</v>
      </c>
    </row>
    <row r="31" spans="2:27" ht="72.75" customHeight="1" x14ac:dyDescent="0.2">
      <c r="B31" s="150"/>
      <c r="C31" s="152"/>
      <c r="D31" s="175">
        <v>3186</v>
      </c>
      <c r="E31" s="175">
        <v>3970.5</v>
      </c>
      <c r="F31" s="156" t="s">
        <v>205</v>
      </c>
      <c r="G31" s="179" t="s">
        <v>245</v>
      </c>
      <c r="H31" s="184" t="s">
        <v>213</v>
      </c>
      <c r="I31" s="63" t="s">
        <v>270</v>
      </c>
      <c r="J31" s="184" t="s">
        <v>236</v>
      </c>
      <c r="K31" s="133" t="s">
        <v>156</v>
      </c>
      <c r="L31" s="187" t="s">
        <v>199</v>
      </c>
      <c r="M31" s="182" t="s">
        <v>207</v>
      </c>
      <c r="N31" s="176" t="s">
        <v>216</v>
      </c>
      <c r="O31" s="64" t="s">
        <v>178</v>
      </c>
      <c r="P31" s="179" t="s">
        <v>221</v>
      </c>
      <c r="Q31" s="102">
        <f>VLOOKUP(I31,[2]Hoja5!$A$35:$B$61,2,0)</f>
        <v>14704441242</v>
      </c>
      <c r="R31" s="104">
        <v>6880660736</v>
      </c>
      <c r="S31" s="190"/>
      <c r="T31" s="102">
        <v>5549151540</v>
      </c>
      <c r="U31" s="103">
        <v>2455009812.5699997</v>
      </c>
      <c r="V31" s="103">
        <f>+[1]Proyectos!$D$23*Z31</f>
        <v>2370430278.8966069</v>
      </c>
      <c r="W31" s="129">
        <v>345.77</v>
      </c>
      <c r="X31" s="129" t="s">
        <v>280</v>
      </c>
      <c r="Y31" s="121">
        <f>+U31+U33+U34</f>
        <v>3576770973.5699997</v>
      </c>
      <c r="Z31" s="111">
        <f>+U31/Y31</f>
        <v>0.68637601644357937</v>
      </c>
    </row>
    <row r="32" spans="2:27" ht="72.75" customHeight="1" x14ac:dyDescent="0.2">
      <c r="B32" s="150"/>
      <c r="C32" s="152"/>
      <c r="D32" s="175"/>
      <c r="E32" s="175"/>
      <c r="F32" s="156"/>
      <c r="G32" s="180"/>
      <c r="H32" s="185"/>
      <c r="I32" s="63" t="s">
        <v>250</v>
      </c>
      <c r="J32" s="185"/>
      <c r="K32" s="134"/>
      <c r="L32" s="188"/>
      <c r="M32" s="183"/>
      <c r="N32" s="177"/>
      <c r="O32" s="64" t="s">
        <v>179</v>
      </c>
      <c r="P32" s="180"/>
      <c r="Q32" s="66"/>
      <c r="R32" s="66"/>
      <c r="S32" s="190"/>
      <c r="T32" s="93"/>
      <c r="U32" s="65"/>
      <c r="V32" s="65"/>
      <c r="W32" s="130"/>
      <c r="X32" s="130"/>
      <c r="Y32" s="118"/>
      <c r="Z32" s="111"/>
    </row>
    <row r="33" spans="2:26" ht="72.75" customHeight="1" x14ac:dyDescent="0.2">
      <c r="B33" s="150"/>
      <c r="C33" s="152"/>
      <c r="D33" s="175">
        <v>11518</v>
      </c>
      <c r="E33" s="175">
        <v>661.71</v>
      </c>
      <c r="F33" s="156" t="s">
        <v>206</v>
      </c>
      <c r="G33" s="180"/>
      <c r="H33" s="185"/>
      <c r="I33" s="63" t="s">
        <v>251</v>
      </c>
      <c r="J33" s="185"/>
      <c r="K33" s="134"/>
      <c r="L33" s="129" t="s">
        <v>200</v>
      </c>
      <c r="M33" s="182" t="s">
        <v>207</v>
      </c>
      <c r="N33" s="177"/>
      <c r="O33" s="64"/>
      <c r="P33" s="180"/>
      <c r="Q33" s="102">
        <f>VLOOKUP(I33,[2]Hoja5!$A$35:$B$61,2,0)</f>
        <v>1718123580</v>
      </c>
      <c r="R33" s="104">
        <v>1104082006</v>
      </c>
      <c r="S33" s="190"/>
      <c r="T33" s="102">
        <v>1988392202</v>
      </c>
      <c r="U33" s="102">
        <v>877808046</v>
      </c>
      <c r="V33" s="102">
        <f>+[1]Proyectos!$D$23*Z33</f>
        <v>847565969.24523962</v>
      </c>
      <c r="W33" s="129">
        <v>215.49</v>
      </c>
      <c r="X33" s="129" t="s">
        <v>281</v>
      </c>
      <c r="Y33" s="118"/>
      <c r="Z33" s="111">
        <f>+U33/Y31</f>
        <v>0.24541913711736868</v>
      </c>
    </row>
    <row r="34" spans="2:26" ht="72.75" customHeight="1" x14ac:dyDescent="0.2">
      <c r="B34" s="150"/>
      <c r="C34" s="152"/>
      <c r="D34" s="175"/>
      <c r="E34" s="175"/>
      <c r="F34" s="156"/>
      <c r="G34" s="181"/>
      <c r="H34" s="186"/>
      <c r="I34" s="63" t="s">
        <v>252</v>
      </c>
      <c r="J34" s="186"/>
      <c r="K34" s="166"/>
      <c r="L34" s="130"/>
      <c r="M34" s="183"/>
      <c r="N34" s="178"/>
      <c r="O34" s="64"/>
      <c r="P34" s="181"/>
      <c r="Q34" s="102">
        <f>VLOOKUP(I34,[2]Hoja5!$A$35:$B$61,2,0)</f>
        <v>267385281</v>
      </c>
      <c r="R34" s="104">
        <v>296666743</v>
      </c>
      <c r="S34" s="190"/>
      <c r="T34" s="102">
        <v>243953115</v>
      </c>
      <c r="U34" s="102">
        <v>243953115</v>
      </c>
      <c r="V34" s="102">
        <f>+[1]Proyectos!$D$23*Z34</f>
        <v>235548488.4281528</v>
      </c>
      <c r="W34" s="130"/>
      <c r="X34" s="130"/>
      <c r="Y34" s="118"/>
      <c r="Z34" s="111">
        <f>+U34/Y31</f>
        <v>6.8204846439051905E-2</v>
      </c>
    </row>
    <row r="35" spans="2:26" ht="54" customHeight="1" x14ac:dyDescent="0.2">
      <c r="B35" s="150"/>
      <c r="C35" s="152"/>
      <c r="D35" s="175">
        <v>5262004</v>
      </c>
      <c r="E35" s="175">
        <v>0</v>
      </c>
      <c r="F35" s="156" t="s">
        <v>205</v>
      </c>
      <c r="G35" s="140" t="s">
        <v>242</v>
      </c>
      <c r="H35" s="162" t="s">
        <v>213</v>
      </c>
      <c r="I35" s="63" t="s">
        <v>142</v>
      </c>
      <c r="J35" s="162" t="s">
        <v>231</v>
      </c>
      <c r="K35" s="133" t="s">
        <v>157</v>
      </c>
      <c r="L35" s="129" t="s">
        <v>201</v>
      </c>
      <c r="M35" s="129" t="s">
        <v>207</v>
      </c>
      <c r="N35" s="131" t="s">
        <v>216</v>
      </c>
      <c r="O35" s="64" t="s">
        <v>180</v>
      </c>
      <c r="P35" s="140" t="s">
        <v>222</v>
      </c>
      <c r="Q35" s="66"/>
      <c r="R35" s="66"/>
      <c r="S35" s="190"/>
      <c r="T35" s="93"/>
      <c r="U35" s="65"/>
      <c r="V35" s="65"/>
      <c r="W35" s="129" t="s">
        <v>253</v>
      </c>
      <c r="X35" s="129" t="s">
        <v>253</v>
      </c>
      <c r="Y35" s="118"/>
      <c r="Z35" s="111"/>
    </row>
    <row r="36" spans="2:26" ht="54" customHeight="1" x14ac:dyDescent="0.2">
      <c r="B36" s="150"/>
      <c r="C36" s="152"/>
      <c r="D36" s="175"/>
      <c r="E36" s="175"/>
      <c r="F36" s="156"/>
      <c r="G36" s="143"/>
      <c r="H36" s="165"/>
      <c r="I36" s="86" t="s">
        <v>143</v>
      </c>
      <c r="J36" s="165"/>
      <c r="K36" s="166"/>
      <c r="L36" s="130"/>
      <c r="M36" s="130"/>
      <c r="N36" s="132"/>
      <c r="O36" s="64" t="s">
        <v>181</v>
      </c>
      <c r="P36" s="143"/>
      <c r="Q36" s="66"/>
      <c r="R36" s="66"/>
      <c r="S36" s="190"/>
      <c r="T36" s="93"/>
      <c r="U36" s="65"/>
      <c r="V36" s="65"/>
      <c r="W36" s="130"/>
      <c r="X36" s="130"/>
      <c r="Y36" s="118"/>
      <c r="Z36" s="111"/>
    </row>
    <row r="37" spans="2:26" ht="84.75" customHeight="1" x14ac:dyDescent="0.2">
      <c r="B37" s="150"/>
      <c r="C37" s="152"/>
      <c r="D37" s="155">
        <v>5</v>
      </c>
      <c r="E37" s="155">
        <v>20</v>
      </c>
      <c r="F37" s="156" t="s">
        <v>206</v>
      </c>
      <c r="G37" s="140" t="s">
        <v>241</v>
      </c>
      <c r="H37" s="162" t="s">
        <v>214</v>
      </c>
      <c r="I37" s="63" t="s">
        <v>144</v>
      </c>
      <c r="J37" s="162" t="s">
        <v>232</v>
      </c>
      <c r="K37" s="133" t="s">
        <v>158</v>
      </c>
      <c r="L37" s="129" t="s">
        <v>202</v>
      </c>
      <c r="M37" s="129" t="s">
        <v>210</v>
      </c>
      <c r="N37" s="131" t="s">
        <v>216</v>
      </c>
      <c r="O37" s="64" t="s">
        <v>182</v>
      </c>
      <c r="P37" s="140" t="s">
        <v>223</v>
      </c>
      <c r="Q37" s="102">
        <f>VLOOKUP(I37,[2]Hoja5!$A$35:$B$61,2,0)</f>
        <v>134546050</v>
      </c>
      <c r="R37" s="104">
        <v>89546050</v>
      </c>
      <c r="S37" s="190"/>
      <c r="T37" s="102">
        <v>85474256</v>
      </c>
      <c r="U37" s="102">
        <v>85411805</v>
      </c>
      <c r="V37" s="102">
        <f>+[1]Proyectos!$D$15*Z37</f>
        <v>84068769.656260327</v>
      </c>
      <c r="W37" s="129">
        <v>3</v>
      </c>
      <c r="X37" s="129" t="s">
        <v>282</v>
      </c>
      <c r="Y37" s="122">
        <f>+U37+U38</f>
        <v>558460979</v>
      </c>
      <c r="Z37" s="111">
        <f>+U37/Y37</f>
        <v>0.15294140183785337</v>
      </c>
    </row>
    <row r="38" spans="2:26" ht="84.75" customHeight="1" x14ac:dyDescent="0.2">
      <c r="B38" s="150"/>
      <c r="C38" s="152"/>
      <c r="D38" s="155"/>
      <c r="E38" s="155"/>
      <c r="F38" s="156"/>
      <c r="G38" s="143"/>
      <c r="H38" s="165"/>
      <c r="I38" s="63" t="s">
        <v>271</v>
      </c>
      <c r="J38" s="165"/>
      <c r="K38" s="166"/>
      <c r="L38" s="130"/>
      <c r="M38" s="130"/>
      <c r="N38" s="132"/>
      <c r="O38" s="64" t="s">
        <v>183</v>
      </c>
      <c r="P38" s="143"/>
      <c r="Q38" s="102">
        <f>VLOOKUP(I38,[2]Hoja5!$A$35:$B$61,2,0)</f>
        <v>699707278</v>
      </c>
      <c r="R38" s="104">
        <v>735077527</v>
      </c>
      <c r="S38" s="191"/>
      <c r="T38" s="102">
        <v>551537045</v>
      </c>
      <c r="U38" s="102">
        <v>473049174</v>
      </c>
      <c r="V38" s="102">
        <f>+[1]Proyectos!$D$15*Z38</f>
        <v>465610837.34373963</v>
      </c>
      <c r="W38" s="130"/>
      <c r="X38" s="130"/>
      <c r="Y38" s="118"/>
      <c r="Z38" s="111">
        <f>+U38/Y37</f>
        <v>0.84705859816214657</v>
      </c>
    </row>
    <row r="39" spans="2:26" ht="37.5" customHeight="1" x14ac:dyDescent="0.2">
      <c r="B39" s="167" t="s">
        <v>123</v>
      </c>
      <c r="C39" s="159" t="s">
        <v>10</v>
      </c>
      <c r="D39" s="169" t="s">
        <v>24</v>
      </c>
      <c r="E39" s="169" t="s">
        <v>24</v>
      </c>
      <c r="F39" s="169" t="s">
        <v>25</v>
      </c>
      <c r="G39" s="159" t="s">
        <v>11</v>
      </c>
      <c r="H39" s="159" t="s">
        <v>23</v>
      </c>
      <c r="I39" s="157" t="s">
        <v>5</v>
      </c>
      <c r="J39" s="148" t="s">
        <v>122</v>
      </c>
      <c r="K39" s="157" t="s">
        <v>3</v>
      </c>
      <c r="L39" s="148" t="s">
        <v>6</v>
      </c>
      <c r="M39" s="159" t="s">
        <v>4</v>
      </c>
      <c r="N39" s="148" t="s">
        <v>112</v>
      </c>
      <c r="O39" s="159" t="s">
        <v>7</v>
      </c>
      <c r="P39" s="157" t="s">
        <v>115</v>
      </c>
      <c r="Q39" s="170" t="s">
        <v>17</v>
      </c>
      <c r="R39" s="171"/>
      <c r="S39" s="172"/>
      <c r="T39" s="173" t="s">
        <v>18</v>
      </c>
      <c r="U39" s="174"/>
      <c r="V39" s="106"/>
      <c r="W39" s="148" t="s">
        <v>12</v>
      </c>
      <c r="X39" s="149" t="s">
        <v>13</v>
      </c>
      <c r="Y39" s="111"/>
      <c r="Z39" s="111"/>
    </row>
    <row r="40" spans="2:26" ht="33.75" customHeight="1" x14ac:dyDescent="0.2">
      <c r="B40" s="168"/>
      <c r="C40" s="160"/>
      <c r="D40" s="169"/>
      <c r="E40" s="169"/>
      <c r="F40" s="169"/>
      <c r="G40" s="160"/>
      <c r="H40" s="160"/>
      <c r="I40" s="158"/>
      <c r="J40" s="148"/>
      <c r="K40" s="158"/>
      <c r="L40" s="148"/>
      <c r="M40" s="160"/>
      <c r="N40" s="161"/>
      <c r="O40" s="160"/>
      <c r="P40" s="158"/>
      <c r="Q40" s="91" t="s">
        <v>8</v>
      </c>
      <c r="R40" s="91"/>
      <c r="S40" s="92" t="s">
        <v>9</v>
      </c>
      <c r="T40" s="62" t="s">
        <v>15</v>
      </c>
      <c r="U40" s="62" t="s">
        <v>16</v>
      </c>
      <c r="V40" s="62"/>
      <c r="W40" s="148"/>
      <c r="X40" s="149"/>
      <c r="Y40" s="111"/>
      <c r="Z40" s="111"/>
    </row>
    <row r="41" spans="2:26" ht="90.75" customHeight="1" x14ac:dyDescent="0.2">
      <c r="B41" s="150" t="s">
        <v>131</v>
      </c>
      <c r="C41" s="152" t="s">
        <v>249</v>
      </c>
      <c r="D41" s="154">
        <v>203911</v>
      </c>
      <c r="E41" s="154">
        <v>885001</v>
      </c>
      <c r="F41" s="156" t="s">
        <v>206</v>
      </c>
      <c r="G41" s="140" t="s">
        <v>246</v>
      </c>
      <c r="H41" s="162" t="s">
        <v>237</v>
      </c>
      <c r="I41" s="63" t="s">
        <v>145</v>
      </c>
      <c r="J41" s="162" t="s">
        <v>233</v>
      </c>
      <c r="K41" s="133" t="s">
        <v>159</v>
      </c>
      <c r="L41" s="129" t="s">
        <v>203</v>
      </c>
      <c r="M41" s="129" t="s">
        <v>212</v>
      </c>
      <c r="N41" s="131" t="s">
        <v>216</v>
      </c>
      <c r="O41" s="64" t="s">
        <v>184</v>
      </c>
      <c r="P41" s="140" t="s">
        <v>224</v>
      </c>
      <c r="Q41" s="103">
        <v>1052536935.4999999</v>
      </c>
      <c r="R41" s="103">
        <v>1007524935.4999999</v>
      </c>
      <c r="S41" s="144">
        <f>SUM(R41:R47)</f>
        <v>13081222593.5</v>
      </c>
      <c r="T41" s="103">
        <v>949603549.94000006</v>
      </c>
      <c r="U41" s="103">
        <v>938348110.17000008</v>
      </c>
      <c r="V41" s="103">
        <f>+[1]Proyectos!$D$19*Z41</f>
        <v>938156928.97077584</v>
      </c>
      <c r="W41" s="147">
        <v>494165</v>
      </c>
      <c r="X41" s="129" t="s">
        <v>283</v>
      </c>
      <c r="Y41" s="121">
        <f>+U41+U42</f>
        <v>4506275889.3500004</v>
      </c>
      <c r="Z41" s="111">
        <f>+U41/Y41</f>
        <v>0.20823139399601884</v>
      </c>
    </row>
    <row r="42" spans="2:26" ht="90.75" customHeight="1" x14ac:dyDescent="0.2">
      <c r="B42" s="150"/>
      <c r="C42" s="152"/>
      <c r="D42" s="155"/>
      <c r="E42" s="155"/>
      <c r="F42" s="156"/>
      <c r="G42" s="143"/>
      <c r="H42" s="165"/>
      <c r="I42" s="63" t="s">
        <v>273</v>
      </c>
      <c r="J42" s="165"/>
      <c r="K42" s="166"/>
      <c r="L42" s="130"/>
      <c r="M42" s="130"/>
      <c r="N42" s="132"/>
      <c r="O42" s="64" t="s">
        <v>185</v>
      </c>
      <c r="P42" s="143"/>
      <c r="Q42" s="103">
        <v>4136870510</v>
      </c>
      <c r="R42" s="107">
        <v>4026354889</v>
      </c>
      <c r="S42" s="145"/>
      <c r="T42" s="103">
        <v>3715338444.5</v>
      </c>
      <c r="U42" s="103">
        <v>3567927779.1799998</v>
      </c>
      <c r="V42" s="103">
        <f>+[1]Proyectos!$D$19*Z42</f>
        <v>3567200841.3792238</v>
      </c>
      <c r="W42" s="130"/>
      <c r="X42" s="130"/>
      <c r="Y42" s="118"/>
      <c r="Z42" s="111">
        <f>+U42/Y41</f>
        <v>0.79176860600398102</v>
      </c>
    </row>
    <row r="43" spans="2:26" ht="54" customHeight="1" x14ac:dyDescent="0.2">
      <c r="B43" s="150"/>
      <c r="C43" s="152"/>
      <c r="D43" s="155">
        <v>25</v>
      </c>
      <c r="E43" s="155">
        <v>261</v>
      </c>
      <c r="F43" s="156" t="s">
        <v>206</v>
      </c>
      <c r="G43" s="140" t="s">
        <v>245</v>
      </c>
      <c r="H43" s="162" t="s">
        <v>238</v>
      </c>
      <c r="I43" s="63" t="s">
        <v>146</v>
      </c>
      <c r="J43" s="162" t="s">
        <v>234</v>
      </c>
      <c r="K43" s="133" t="s">
        <v>160</v>
      </c>
      <c r="L43" s="129" t="s">
        <v>204</v>
      </c>
      <c r="M43" s="129" t="s">
        <v>210</v>
      </c>
      <c r="N43" s="131" t="s">
        <v>216</v>
      </c>
      <c r="O43" s="64" t="s">
        <v>186</v>
      </c>
      <c r="P43" s="140" t="s">
        <v>225</v>
      </c>
      <c r="Q43" s="102">
        <v>6094586773</v>
      </c>
      <c r="R43" s="104">
        <v>7531531480</v>
      </c>
      <c r="S43" s="145"/>
      <c r="T43" s="103">
        <v>6548876085.1899996</v>
      </c>
      <c r="U43" s="102">
        <v>3831828869</v>
      </c>
      <c r="V43" s="102">
        <f>+[1]Proyectos!$D$16*Z43</f>
        <v>3426493527.1607976</v>
      </c>
      <c r="W43" s="129">
        <v>0</v>
      </c>
      <c r="X43" s="129" t="s">
        <v>284</v>
      </c>
      <c r="Y43" s="122">
        <f>+U43+U44+U46+U47</f>
        <v>4051976350</v>
      </c>
      <c r="Z43" s="111">
        <f>+U43/Y43</f>
        <v>0.94566911008747623</v>
      </c>
    </row>
    <row r="44" spans="2:26" ht="54" customHeight="1" x14ac:dyDescent="0.2">
      <c r="B44" s="150"/>
      <c r="C44" s="152"/>
      <c r="D44" s="155"/>
      <c r="E44" s="155"/>
      <c r="F44" s="156"/>
      <c r="G44" s="141"/>
      <c r="H44" s="163"/>
      <c r="I44" s="63" t="s">
        <v>272</v>
      </c>
      <c r="J44" s="163"/>
      <c r="K44" s="134"/>
      <c r="L44" s="136"/>
      <c r="M44" s="136"/>
      <c r="N44" s="138"/>
      <c r="O44" s="64" t="s">
        <v>187</v>
      </c>
      <c r="P44" s="141"/>
      <c r="Q44" s="102">
        <v>530811289</v>
      </c>
      <c r="R44" s="104">
        <v>490811289</v>
      </c>
      <c r="S44" s="145"/>
      <c r="T44" s="103">
        <v>548288410.23000002</v>
      </c>
      <c r="U44" s="102">
        <v>170669601</v>
      </c>
      <c r="V44" s="102">
        <f>+[1]Proyectos!$D$16*Z44</f>
        <v>152615970.88552445</v>
      </c>
      <c r="W44" s="136"/>
      <c r="X44" s="136"/>
      <c r="Y44" s="118"/>
      <c r="Z44" s="111">
        <f>+U44/Y43</f>
        <v>4.2120088139211379E-2</v>
      </c>
    </row>
    <row r="45" spans="2:26" ht="81.75" customHeight="1" x14ac:dyDescent="0.2">
      <c r="B45" s="150"/>
      <c r="C45" s="152"/>
      <c r="D45" s="155"/>
      <c r="E45" s="155"/>
      <c r="F45" s="156"/>
      <c r="G45" s="141"/>
      <c r="H45" s="163"/>
      <c r="I45" s="86" t="s">
        <v>147</v>
      </c>
      <c r="J45" s="163"/>
      <c r="K45" s="134"/>
      <c r="L45" s="136"/>
      <c r="M45" s="136"/>
      <c r="N45" s="138"/>
      <c r="O45" s="64" t="s">
        <v>188</v>
      </c>
      <c r="P45" s="141"/>
      <c r="Q45" s="66">
        <v>0</v>
      </c>
      <c r="R45" s="66"/>
      <c r="S45" s="145"/>
      <c r="T45" s="93"/>
      <c r="U45" s="65"/>
      <c r="V45" s="65"/>
      <c r="W45" s="136"/>
      <c r="X45" s="136"/>
      <c r="Y45" s="118"/>
      <c r="Z45" s="111"/>
    </row>
    <row r="46" spans="2:26" ht="77.25" customHeight="1" x14ac:dyDescent="0.2">
      <c r="B46" s="150"/>
      <c r="C46" s="152"/>
      <c r="D46" s="155"/>
      <c r="E46" s="155"/>
      <c r="F46" s="156"/>
      <c r="G46" s="141"/>
      <c r="H46" s="163"/>
      <c r="I46" s="63" t="s">
        <v>148</v>
      </c>
      <c r="J46" s="163"/>
      <c r="K46" s="134"/>
      <c r="L46" s="136"/>
      <c r="M46" s="136"/>
      <c r="N46" s="138"/>
      <c r="O46" s="64" t="s">
        <v>189</v>
      </c>
      <c r="P46" s="141"/>
      <c r="Q46" s="102">
        <v>1000000000</v>
      </c>
      <c r="R46" s="104">
        <v>0</v>
      </c>
      <c r="S46" s="145"/>
      <c r="T46" s="102">
        <v>3867880</v>
      </c>
      <c r="U46" s="102">
        <v>3867880</v>
      </c>
      <c r="V46" s="102">
        <f>+[1]Proyectos!$D$16*Z46</f>
        <v>3458731.1273359237</v>
      </c>
      <c r="W46" s="136"/>
      <c r="X46" s="136"/>
      <c r="Y46" s="118"/>
      <c r="Z46" s="112">
        <f>+U46/Y43</f>
        <v>9.5456628220448527E-4</v>
      </c>
    </row>
    <row r="47" spans="2:26" ht="94.5" customHeight="1" thickBot="1" x14ac:dyDescent="0.25">
      <c r="B47" s="151"/>
      <c r="C47" s="153"/>
      <c r="D47" s="155"/>
      <c r="E47" s="155"/>
      <c r="F47" s="156"/>
      <c r="G47" s="142"/>
      <c r="H47" s="164"/>
      <c r="I47" s="67" t="s">
        <v>149</v>
      </c>
      <c r="J47" s="164"/>
      <c r="K47" s="135"/>
      <c r="L47" s="137"/>
      <c r="M47" s="137"/>
      <c r="N47" s="139"/>
      <c r="O47" s="68" t="s">
        <v>190</v>
      </c>
      <c r="P47" s="142"/>
      <c r="Q47" s="102">
        <v>25000000</v>
      </c>
      <c r="R47" s="108">
        <v>25000000</v>
      </c>
      <c r="S47" s="146"/>
      <c r="T47" s="102">
        <v>68874776</v>
      </c>
      <c r="U47" s="102">
        <v>45610000</v>
      </c>
      <c r="V47" s="102">
        <f>+[1]Proyectos!$D$16*Z47</f>
        <v>40785320.826341935</v>
      </c>
      <c r="W47" s="137"/>
      <c r="X47" s="137"/>
      <c r="Y47" s="118"/>
      <c r="Z47" s="112">
        <f>+U47/Y43</f>
        <v>1.1256235491107937E-2</v>
      </c>
    </row>
    <row r="48" spans="2:26" s="73" customFormat="1" ht="30" customHeight="1" x14ac:dyDescent="0.25">
      <c r="B48" s="73" t="s">
        <v>14</v>
      </c>
      <c r="N48" s="74"/>
      <c r="P48" s="75"/>
      <c r="Q48" s="84">
        <f>SUM(Q10:Q47)</f>
        <v>62334940158</v>
      </c>
      <c r="R48" s="84">
        <f>SUM(R10:R47)</f>
        <v>61364171994.633331</v>
      </c>
      <c r="S48" s="84">
        <f>SUM(S10:S47)</f>
        <v>61364171994.633331</v>
      </c>
      <c r="T48" s="84">
        <f>SUM(T10:T47)</f>
        <v>51116764874.390007</v>
      </c>
      <c r="U48" s="109">
        <f>SUM(U10:U47)</f>
        <v>35963642697.43</v>
      </c>
      <c r="V48" s="109">
        <f>+V10+V11+V12+V13+V16+V17+V18+V19+V22+V23+V25+V26+V28+V29+V30+V31+V33+V34+V37+V38+V41+V42+V43+V44+V46+V47</f>
        <v>33495070599.999996</v>
      </c>
      <c r="Z48" s="111"/>
    </row>
    <row r="49" spans="2:24" s="73" customFormat="1" ht="18" customHeight="1" x14ac:dyDescent="0.25">
      <c r="B49" s="90" t="s">
        <v>254</v>
      </c>
      <c r="P49" s="77"/>
      <c r="Q49" s="78"/>
      <c r="R49" s="78"/>
      <c r="T49" s="98"/>
    </row>
    <row r="50" spans="2:24" s="73" customFormat="1" ht="30" customHeight="1" x14ac:dyDescent="0.25">
      <c r="B50" s="90" t="s">
        <v>261</v>
      </c>
      <c r="P50" s="79" t="s">
        <v>19</v>
      </c>
      <c r="Q50" s="76">
        <f>+Q48+Q49</f>
        <v>62334940158</v>
      </c>
      <c r="R50" s="75"/>
      <c r="S50" s="80"/>
      <c r="T50" s="81"/>
      <c r="U50" s="81"/>
      <c r="V50" s="81"/>
    </row>
    <row r="51" spans="2:24" ht="18.95" customHeight="1" x14ac:dyDescent="0.2">
      <c r="B51" s="90" t="s">
        <v>262</v>
      </c>
      <c r="S51" s="5"/>
      <c r="T51" s="3"/>
      <c r="U51" s="3"/>
      <c r="V51" s="3"/>
    </row>
    <row r="52" spans="2:24" x14ac:dyDescent="0.2">
      <c r="B52" s="90" t="s">
        <v>255</v>
      </c>
      <c r="S52" s="4"/>
      <c r="T52" s="4"/>
      <c r="U52" s="4"/>
      <c r="V52" s="4"/>
    </row>
    <row r="53" spans="2:24" x14ac:dyDescent="0.2">
      <c r="B53" s="90" t="s">
        <v>285</v>
      </c>
    </row>
    <row r="54" spans="2:24" x14ac:dyDescent="0.2"/>
    <row r="56" spans="2:24" hidden="1" x14ac:dyDescent="0.2">
      <c r="P56" s="1"/>
    </row>
    <row r="57" spans="2:24" hidden="1" x14ac:dyDescent="0.2">
      <c r="P57" s="1"/>
    </row>
    <row r="58" spans="2:24" hidden="1" x14ac:dyDescent="0.2">
      <c r="X58" s="2" t="s">
        <v>20</v>
      </c>
    </row>
    <row r="59" spans="2:24" hidden="1" x14ac:dyDescent="0.2">
      <c r="X59" s="2" t="s">
        <v>21</v>
      </c>
    </row>
  </sheetData>
  <protectedRanges>
    <protectedRange password="C9BB" sqref="D10:E13 D16:E19 D22:E31 D33:E38 D41:E47" name="Rango1_3"/>
  </protectedRanges>
  <dataConsolidate/>
  <mergeCells count="234">
    <mergeCell ref="B3:C4"/>
    <mergeCell ref="D3:U3"/>
    <mergeCell ref="W3:X4"/>
    <mergeCell ref="D4:U4"/>
    <mergeCell ref="B5:C5"/>
    <mergeCell ref="D5:U5"/>
    <mergeCell ref="W5:X5"/>
    <mergeCell ref="C6:U6"/>
    <mergeCell ref="C7:U7"/>
    <mergeCell ref="B8:B9"/>
    <mergeCell ref="C8:C9"/>
    <mergeCell ref="D8:D9"/>
    <mergeCell ref="E8:E9"/>
    <mergeCell ref="F8:F9"/>
    <mergeCell ref="G8:G9"/>
    <mergeCell ref="H8:H9"/>
    <mergeCell ref="I8:I9"/>
    <mergeCell ref="P8:P9"/>
    <mergeCell ref="Q8:S8"/>
    <mergeCell ref="T8:U8"/>
    <mergeCell ref="W8:W9"/>
    <mergeCell ref="X8:X9"/>
    <mergeCell ref="B10:B13"/>
    <mergeCell ref="C10:C13"/>
    <mergeCell ref="G10:G11"/>
    <mergeCell ref="H10:H11"/>
    <mergeCell ref="J10:J11"/>
    <mergeCell ref="J8:J9"/>
    <mergeCell ref="K8:K9"/>
    <mergeCell ref="L8:L9"/>
    <mergeCell ref="M8:M9"/>
    <mergeCell ref="N8:N9"/>
    <mergeCell ref="O8:O9"/>
    <mergeCell ref="K10:K11"/>
    <mergeCell ref="N10:N11"/>
    <mergeCell ref="P10:P11"/>
    <mergeCell ref="S10:S13"/>
    <mergeCell ref="F12:F13"/>
    <mergeCell ref="G12:G13"/>
    <mergeCell ref="H12:H13"/>
    <mergeCell ref="J12:J13"/>
    <mergeCell ref="K12:K13"/>
    <mergeCell ref="N12:N13"/>
    <mergeCell ref="P12:P13"/>
    <mergeCell ref="B14:B15"/>
    <mergeCell ref="C14:C15"/>
    <mergeCell ref="D14:D15"/>
    <mergeCell ref="E14:E15"/>
    <mergeCell ref="F14:F15"/>
    <mergeCell ref="G14:G15"/>
    <mergeCell ref="H14:H15"/>
    <mergeCell ref="I14:I15"/>
    <mergeCell ref="J14:J15"/>
    <mergeCell ref="Q14:S14"/>
    <mergeCell ref="T14:U14"/>
    <mergeCell ref="W14:W15"/>
    <mergeCell ref="X14:X15"/>
    <mergeCell ref="B16:B19"/>
    <mergeCell ref="C16:C19"/>
    <mergeCell ref="D16:D17"/>
    <mergeCell ref="E16:E17"/>
    <mergeCell ref="F16:F17"/>
    <mergeCell ref="G16:G17"/>
    <mergeCell ref="K14:K15"/>
    <mergeCell ref="L14:L15"/>
    <mergeCell ref="M14:M15"/>
    <mergeCell ref="N14:N15"/>
    <mergeCell ref="O14:O15"/>
    <mergeCell ref="P14:P15"/>
    <mergeCell ref="P16:P17"/>
    <mergeCell ref="S16:S19"/>
    <mergeCell ref="W16:W17"/>
    <mergeCell ref="X16:X17"/>
    <mergeCell ref="D18:D19"/>
    <mergeCell ref="E18:E19"/>
    <mergeCell ref="F18:F19"/>
    <mergeCell ref="G18:G19"/>
    <mergeCell ref="H18:H19"/>
    <mergeCell ref="J18:J19"/>
    <mergeCell ref="H16:H17"/>
    <mergeCell ref="J16:J17"/>
    <mergeCell ref="K16:K17"/>
    <mergeCell ref="L16:L17"/>
    <mergeCell ref="M16:M17"/>
    <mergeCell ref="N16:N17"/>
    <mergeCell ref="X18:X19"/>
    <mergeCell ref="K18:K19"/>
    <mergeCell ref="L18:L19"/>
    <mergeCell ref="M18:M19"/>
    <mergeCell ref="N18:N19"/>
    <mergeCell ref="P18:P19"/>
    <mergeCell ref="W18:W19"/>
    <mergeCell ref="B20:B21"/>
    <mergeCell ref="C20:C21"/>
    <mergeCell ref="D20:D21"/>
    <mergeCell ref="E20:E21"/>
    <mergeCell ref="F20:F21"/>
    <mergeCell ref="G20:G21"/>
    <mergeCell ref="H20:H21"/>
    <mergeCell ref="I20:I21"/>
    <mergeCell ref="J20:J21"/>
    <mergeCell ref="Q20:S20"/>
    <mergeCell ref="T20:U20"/>
    <mergeCell ref="W20:W21"/>
    <mergeCell ref="X20:X21"/>
    <mergeCell ref="B22:B38"/>
    <mergeCell ref="C22:C38"/>
    <mergeCell ref="D22:D28"/>
    <mergeCell ref="E22:E28"/>
    <mergeCell ref="F22:F28"/>
    <mergeCell ref="G22:G28"/>
    <mergeCell ref="K20:K21"/>
    <mergeCell ref="L20:L21"/>
    <mergeCell ref="M20:M21"/>
    <mergeCell ref="N20:N21"/>
    <mergeCell ref="O20:O21"/>
    <mergeCell ref="P20:P21"/>
    <mergeCell ref="P22:P28"/>
    <mergeCell ref="S22:S38"/>
    <mergeCell ref="W22:W28"/>
    <mergeCell ref="X22:X28"/>
    <mergeCell ref="D29:D30"/>
    <mergeCell ref="E29:E30"/>
    <mergeCell ref="F29:F30"/>
    <mergeCell ref="G29:G30"/>
    <mergeCell ref="H29:H30"/>
    <mergeCell ref="J29:J30"/>
    <mergeCell ref="H22:H28"/>
    <mergeCell ref="J22:J28"/>
    <mergeCell ref="K22:K28"/>
    <mergeCell ref="L22:L28"/>
    <mergeCell ref="M22:M28"/>
    <mergeCell ref="N22:N28"/>
    <mergeCell ref="X29:X30"/>
    <mergeCell ref="K29:K30"/>
    <mergeCell ref="L29:L30"/>
    <mergeCell ref="M29:M30"/>
    <mergeCell ref="N29:N30"/>
    <mergeCell ref="P29:P30"/>
    <mergeCell ref="W29:W30"/>
    <mergeCell ref="D31:D32"/>
    <mergeCell ref="E31:E32"/>
    <mergeCell ref="F31:F32"/>
    <mergeCell ref="G31:G34"/>
    <mergeCell ref="H31:H34"/>
    <mergeCell ref="J31:J34"/>
    <mergeCell ref="K31:K34"/>
    <mergeCell ref="L31:L32"/>
    <mergeCell ref="M31:M32"/>
    <mergeCell ref="X33:X34"/>
    <mergeCell ref="D35:D36"/>
    <mergeCell ref="E35:E36"/>
    <mergeCell ref="F35:F36"/>
    <mergeCell ref="G35:G36"/>
    <mergeCell ref="H35:H36"/>
    <mergeCell ref="J35:J36"/>
    <mergeCell ref="K35:K36"/>
    <mergeCell ref="L35:L36"/>
    <mergeCell ref="M35:M36"/>
    <mergeCell ref="N31:N34"/>
    <mergeCell ref="P31:P34"/>
    <mergeCell ref="W31:W32"/>
    <mergeCell ref="X31:X32"/>
    <mergeCell ref="D33:D34"/>
    <mergeCell ref="E33:E34"/>
    <mergeCell ref="F33:F34"/>
    <mergeCell ref="L33:L34"/>
    <mergeCell ref="M33:M34"/>
    <mergeCell ref="W33:W34"/>
    <mergeCell ref="N35:N36"/>
    <mergeCell ref="P35:P36"/>
    <mergeCell ref="W35:W36"/>
    <mergeCell ref="X35:X36"/>
    <mergeCell ref="D37:D38"/>
    <mergeCell ref="E37:E38"/>
    <mergeCell ref="F37:F38"/>
    <mergeCell ref="G37:G38"/>
    <mergeCell ref="H37:H38"/>
    <mergeCell ref="J37:J38"/>
    <mergeCell ref="X37:X38"/>
    <mergeCell ref="B39:B40"/>
    <mergeCell ref="C39:C40"/>
    <mergeCell ref="D39:D40"/>
    <mergeCell ref="E39:E40"/>
    <mergeCell ref="F39:F40"/>
    <mergeCell ref="G39:G40"/>
    <mergeCell ref="H39:H40"/>
    <mergeCell ref="I39:I40"/>
    <mergeCell ref="J39:J40"/>
    <mergeCell ref="K37:K38"/>
    <mergeCell ref="L37:L38"/>
    <mergeCell ref="M37:M38"/>
    <mergeCell ref="N37:N38"/>
    <mergeCell ref="P37:P38"/>
    <mergeCell ref="W37:W38"/>
    <mergeCell ref="Q39:S39"/>
    <mergeCell ref="T39:U39"/>
    <mergeCell ref="W39:W40"/>
    <mergeCell ref="X39:X40"/>
    <mergeCell ref="B41:B47"/>
    <mergeCell ref="C41:C47"/>
    <mergeCell ref="D41:D42"/>
    <mergeCell ref="E41:E42"/>
    <mergeCell ref="F41:F42"/>
    <mergeCell ref="G41:G42"/>
    <mergeCell ref="K39:K40"/>
    <mergeCell ref="L39:L40"/>
    <mergeCell ref="M39:M40"/>
    <mergeCell ref="N39:N40"/>
    <mergeCell ref="O39:O40"/>
    <mergeCell ref="P39:P40"/>
    <mergeCell ref="D43:D47"/>
    <mergeCell ref="E43:E47"/>
    <mergeCell ref="F43:F47"/>
    <mergeCell ref="G43:G47"/>
    <mergeCell ref="H43:H47"/>
    <mergeCell ref="J43:J47"/>
    <mergeCell ref="H41:H42"/>
    <mergeCell ref="J41:J42"/>
    <mergeCell ref="K41:K42"/>
    <mergeCell ref="X43:X47"/>
    <mergeCell ref="X41:X42"/>
    <mergeCell ref="L41:L42"/>
    <mergeCell ref="M41:M42"/>
    <mergeCell ref="N41:N42"/>
    <mergeCell ref="K43:K47"/>
    <mergeCell ref="L43:L47"/>
    <mergeCell ref="M43:M47"/>
    <mergeCell ref="N43:N47"/>
    <mergeCell ref="P43:P47"/>
    <mergeCell ref="W43:W47"/>
    <mergeCell ref="P41:P42"/>
    <mergeCell ref="S41:S47"/>
    <mergeCell ref="W41:W42"/>
  </mergeCells>
  <pageMargins left="0.31496062992125984" right="0.31496062992125984" top="0.74803149606299213" bottom="0.74803149606299213" header="0.31496062992125984" footer="0.31496062992125984"/>
  <pageSetup scale="18" fitToWidth="2" fitToHeight="4"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6DD42-4165-4893-AC5E-71FC017F4F56}">
  <dimension ref="A3:DN59"/>
  <sheetViews>
    <sheetView tabSelected="1" topLeftCell="P1" zoomScale="70" zoomScaleNormal="70" workbookViewId="0">
      <pane ySplit="9" topLeftCell="A45" activePane="bottomLeft" state="frozen"/>
      <selection pane="bottomLeft" activeCell="T47" sqref="T47"/>
    </sheetView>
  </sheetViews>
  <sheetFormatPr baseColWidth="10" defaultColWidth="10.85546875" defaultRowHeight="12.75" zeroHeight="1" x14ac:dyDescent="0.2"/>
  <cols>
    <col min="1" max="1" width="2.140625" style="2" customWidth="1"/>
    <col min="2" max="2" width="33.7109375" style="2" customWidth="1"/>
    <col min="3" max="3" width="31.140625" style="2" customWidth="1"/>
    <col min="4" max="5" width="26.5703125" style="2" customWidth="1"/>
    <col min="6" max="6" width="23.28515625" style="2" customWidth="1"/>
    <col min="7" max="7" width="46.85546875" style="2" customWidth="1"/>
    <col min="8" max="8" width="54" style="2" customWidth="1"/>
    <col min="9" max="9" width="54.7109375" style="2" customWidth="1"/>
    <col min="10" max="10" width="39.5703125" style="2" customWidth="1"/>
    <col min="11" max="11" width="27.85546875" style="2" customWidth="1"/>
    <col min="12" max="12" width="24.85546875" style="2" customWidth="1"/>
    <col min="13" max="13" width="18.42578125" style="2" customWidth="1"/>
    <col min="14" max="14" width="25.28515625" style="2" customWidth="1"/>
    <col min="15" max="15" width="9.28515625" style="2" customWidth="1"/>
    <col min="16" max="16" width="19.140625" style="2" customWidth="1"/>
    <col min="17" max="17" width="29.7109375" style="2" customWidth="1"/>
    <col min="18" max="18" width="31.28515625" style="2" customWidth="1"/>
    <col min="19" max="19" width="31.7109375" style="2" customWidth="1"/>
    <col min="20" max="20" width="31.28515625" style="2" customWidth="1"/>
    <col min="21" max="21" width="33.42578125" style="2" customWidth="1"/>
    <col min="22" max="22" width="18.28515625" style="2" customWidth="1"/>
    <col min="23" max="23" width="105.5703125" style="2" customWidth="1"/>
    <col min="24" max="24" width="7" style="2" customWidth="1"/>
    <col min="25" max="118" width="10.85546875" style="2" customWidth="1"/>
    <col min="119" max="16384" width="10.85546875" style="2"/>
  </cols>
  <sheetData>
    <row r="3" spans="1:118" ht="88.5" hidden="1" customHeight="1" thickBot="1" x14ac:dyDescent="0.25">
      <c r="B3" s="197" t="s">
        <v>116</v>
      </c>
      <c r="C3" s="198"/>
      <c r="D3" s="201" t="s">
        <v>119</v>
      </c>
      <c r="E3" s="202"/>
      <c r="F3" s="203"/>
      <c r="G3" s="203"/>
      <c r="H3" s="203"/>
      <c r="I3" s="203"/>
      <c r="J3" s="203"/>
      <c r="K3" s="203"/>
      <c r="L3" s="203"/>
      <c r="M3" s="203"/>
      <c r="N3" s="203"/>
      <c r="O3" s="203"/>
      <c r="P3" s="203"/>
      <c r="Q3" s="203"/>
      <c r="R3" s="203"/>
      <c r="S3" s="203"/>
      <c r="T3" s="203"/>
      <c r="U3" s="204"/>
      <c r="V3" s="205"/>
      <c r="W3" s="206"/>
    </row>
    <row r="4" spans="1:118" ht="30" hidden="1" customHeight="1" thickBot="1" x14ac:dyDescent="0.25">
      <c r="B4" s="199"/>
      <c r="C4" s="200"/>
      <c r="D4" s="209" t="s">
        <v>121</v>
      </c>
      <c r="E4" s="210"/>
      <c r="F4" s="211"/>
      <c r="G4" s="211"/>
      <c r="H4" s="211"/>
      <c r="I4" s="211"/>
      <c r="J4" s="211"/>
      <c r="K4" s="211"/>
      <c r="L4" s="211"/>
      <c r="M4" s="211"/>
      <c r="N4" s="211"/>
      <c r="O4" s="211"/>
      <c r="P4" s="211"/>
      <c r="Q4" s="211"/>
      <c r="R4" s="211"/>
      <c r="S4" s="211"/>
      <c r="T4" s="211"/>
      <c r="U4" s="212"/>
      <c r="V4" s="207"/>
      <c r="W4" s="208"/>
    </row>
    <row r="5" spans="1:118" ht="29.25" hidden="1" customHeight="1" thickBot="1" x14ac:dyDescent="0.25">
      <c r="B5" s="213" t="s">
        <v>118</v>
      </c>
      <c r="C5" s="214"/>
      <c r="D5" s="215" t="s">
        <v>120</v>
      </c>
      <c r="E5" s="216"/>
      <c r="F5" s="216"/>
      <c r="G5" s="216"/>
      <c r="H5" s="216"/>
      <c r="I5" s="216"/>
      <c r="J5" s="216"/>
      <c r="K5" s="216"/>
      <c r="L5" s="216"/>
      <c r="M5" s="216"/>
      <c r="N5" s="216"/>
      <c r="O5" s="216"/>
      <c r="P5" s="216"/>
      <c r="Q5" s="216"/>
      <c r="R5" s="216"/>
      <c r="S5" s="216"/>
      <c r="T5" s="216"/>
      <c r="U5" s="217"/>
      <c r="V5" s="218" t="s">
        <v>117</v>
      </c>
      <c r="W5" s="219"/>
    </row>
    <row r="6" spans="1:118" s="6" customFormat="1" ht="49.5" hidden="1" customHeight="1" thickBot="1" x14ac:dyDescent="0.25">
      <c r="A6" s="2"/>
      <c r="B6" s="59" t="s">
        <v>0</v>
      </c>
      <c r="C6" s="220" t="s">
        <v>126</v>
      </c>
      <c r="D6" s="221"/>
      <c r="E6" s="221"/>
      <c r="F6" s="221"/>
      <c r="G6" s="221"/>
      <c r="H6" s="221"/>
      <c r="I6" s="221"/>
      <c r="J6" s="221"/>
      <c r="K6" s="221"/>
      <c r="L6" s="221"/>
      <c r="M6" s="221"/>
      <c r="N6" s="221"/>
      <c r="O6" s="221"/>
      <c r="P6" s="221"/>
      <c r="Q6" s="221"/>
      <c r="R6" s="221"/>
      <c r="S6" s="221"/>
      <c r="T6" s="221"/>
      <c r="U6" s="221"/>
      <c r="V6" s="70" t="s">
        <v>124</v>
      </c>
      <c r="W6" s="69">
        <v>2024</v>
      </c>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row>
    <row r="7" spans="1:118" ht="40.5" hidden="1" customHeight="1" thickBot="1" x14ac:dyDescent="0.25">
      <c r="B7" s="60" t="s">
        <v>1</v>
      </c>
      <c r="C7" s="222" t="s">
        <v>127</v>
      </c>
      <c r="D7" s="223"/>
      <c r="E7" s="223"/>
      <c r="F7" s="223"/>
      <c r="G7" s="224"/>
      <c r="H7" s="224"/>
      <c r="I7" s="224"/>
      <c r="J7" s="224"/>
      <c r="K7" s="224"/>
      <c r="L7" s="224"/>
      <c r="M7" s="224"/>
      <c r="N7" s="224"/>
      <c r="O7" s="224"/>
      <c r="P7" s="224"/>
      <c r="Q7" s="224"/>
      <c r="R7" s="224"/>
      <c r="S7" s="224"/>
      <c r="T7" s="224"/>
      <c r="U7" s="224"/>
      <c r="V7" s="71" t="s">
        <v>125</v>
      </c>
      <c r="W7" s="61"/>
    </row>
    <row r="8" spans="1:118" ht="37.5" customHeight="1" x14ac:dyDescent="0.2">
      <c r="B8" s="167" t="s">
        <v>2</v>
      </c>
      <c r="C8" s="159" t="s">
        <v>10</v>
      </c>
      <c r="D8" s="169" t="s">
        <v>256</v>
      </c>
      <c r="E8" s="169" t="s">
        <v>257</v>
      </c>
      <c r="F8" s="169" t="s">
        <v>25</v>
      </c>
      <c r="G8" s="159" t="s">
        <v>11</v>
      </c>
      <c r="H8" s="159" t="s">
        <v>23</v>
      </c>
      <c r="I8" s="159" t="s">
        <v>258</v>
      </c>
      <c r="J8" s="148" t="s">
        <v>122</v>
      </c>
      <c r="K8" s="157" t="s">
        <v>3</v>
      </c>
      <c r="L8" s="148" t="s">
        <v>6</v>
      </c>
      <c r="M8" s="159" t="s">
        <v>4</v>
      </c>
      <c r="N8" s="148" t="s">
        <v>112</v>
      </c>
      <c r="O8" s="159" t="s">
        <v>7</v>
      </c>
      <c r="P8" s="157" t="s">
        <v>115</v>
      </c>
      <c r="Q8" s="173" t="s">
        <v>17</v>
      </c>
      <c r="R8" s="195"/>
      <c r="S8" s="174"/>
      <c r="T8" s="173" t="s">
        <v>18</v>
      </c>
      <c r="U8" s="174"/>
      <c r="V8" s="148" t="s">
        <v>12</v>
      </c>
      <c r="W8" s="149" t="s">
        <v>13</v>
      </c>
    </row>
    <row r="9" spans="1:118" ht="33.75" customHeight="1" x14ac:dyDescent="0.2">
      <c r="B9" s="168"/>
      <c r="C9" s="160"/>
      <c r="D9" s="169"/>
      <c r="E9" s="169"/>
      <c r="F9" s="169"/>
      <c r="G9" s="160"/>
      <c r="H9" s="160"/>
      <c r="I9" s="160"/>
      <c r="J9" s="148"/>
      <c r="K9" s="158"/>
      <c r="L9" s="148"/>
      <c r="M9" s="160"/>
      <c r="N9" s="161"/>
      <c r="O9" s="160"/>
      <c r="P9" s="158"/>
      <c r="Q9" s="62" t="s">
        <v>259</v>
      </c>
      <c r="R9" s="62" t="s">
        <v>260</v>
      </c>
      <c r="S9" s="62" t="s">
        <v>9</v>
      </c>
      <c r="T9" s="62" t="s">
        <v>15</v>
      </c>
      <c r="U9" s="62" t="s">
        <v>16</v>
      </c>
      <c r="V9" s="148"/>
      <c r="W9" s="149"/>
    </row>
    <row r="10" spans="1:118" ht="63.75" customHeight="1" x14ac:dyDescent="0.2">
      <c r="B10" s="150" t="s">
        <v>128</v>
      </c>
      <c r="C10" s="152" t="s">
        <v>239</v>
      </c>
      <c r="D10" s="82">
        <v>26754</v>
      </c>
      <c r="E10" s="94">
        <v>194911.27</v>
      </c>
      <c r="F10" s="72" t="s">
        <v>205</v>
      </c>
      <c r="G10" s="140" t="s">
        <v>242</v>
      </c>
      <c r="H10" s="162" t="s">
        <v>213</v>
      </c>
      <c r="I10" s="63" t="s">
        <v>263</v>
      </c>
      <c r="J10" s="162" t="s">
        <v>226</v>
      </c>
      <c r="K10" s="133" t="s">
        <v>150</v>
      </c>
      <c r="L10" s="72" t="s">
        <v>191</v>
      </c>
      <c r="M10" s="72" t="s">
        <v>207</v>
      </c>
      <c r="N10" s="131" t="s">
        <v>216</v>
      </c>
      <c r="O10" s="64" t="s">
        <v>161</v>
      </c>
      <c r="P10" s="140" t="s">
        <v>217</v>
      </c>
      <c r="Q10" s="102">
        <v>11241723129</v>
      </c>
      <c r="R10" s="102">
        <v>12674689659.999998</v>
      </c>
      <c r="S10" s="196">
        <f>SUM(R10:R13)</f>
        <v>18801356953</v>
      </c>
      <c r="T10" s="246">
        <v>12400529796.950001</v>
      </c>
      <c r="U10" s="246">
        <f>+'F-E-GIP-31-V5 IV Trim (2)'!V10</f>
        <v>9385377353.3207722</v>
      </c>
      <c r="V10" s="127" t="s">
        <v>313</v>
      </c>
      <c r="W10" s="125" t="s">
        <v>314</v>
      </c>
    </row>
    <row r="11" spans="1:118" ht="63.75" customHeight="1" x14ac:dyDescent="0.2">
      <c r="B11" s="150"/>
      <c r="C11" s="152"/>
      <c r="D11" s="83">
        <v>2</v>
      </c>
      <c r="E11" s="83">
        <v>20</v>
      </c>
      <c r="F11" s="72" t="s">
        <v>206</v>
      </c>
      <c r="G11" s="143"/>
      <c r="H11" s="165"/>
      <c r="I11" s="63" t="s">
        <v>264</v>
      </c>
      <c r="J11" s="165"/>
      <c r="K11" s="166"/>
      <c r="L11" s="72" t="s">
        <v>192</v>
      </c>
      <c r="M11" s="72" t="s">
        <v>206</v>
      </c>
      <c r="N11" s="132"/>
      <c r="O11" s="64" t="s">
        <v>162</v>
      </c>
      <c r="P11" s="143"/>
      <c r="Q11" s="102">
        <v>2247369493</v>
      </c>
      <c r="R11" s="102">
        <v>6075536341</v>
      </c>
      <c r="S11" s="196"/>
      <c r="T11" s="246">
        <v>2090681149</v>
      </c>
      <c r="U11" s="246">
        <f>+'F-E-GIP-31-V5 IV Trim (2)'!V11</f>
        <v>1016219523.3092294</v>
      </c>
      <c r="V11" s="125">
        <v>15</v>
      </c>
      <c r="W11" s="125" t="s">
        <v>326</v>
      </c>
    </row>
    <row r="12" spans="1:118" ht="87" customHeight="1" x14ac:dyDescent="0.2">
      <c r="B12" s="150"/>
      <c r="C12" s="152"/>
      <c r="D12" s="82">
        <v>18585</v>
      </c>
      <c r="E12" s="82">
        <v>0</v>
      </c>
      <c r="F12" s="156" t="s">
        <v>205</v>
      </c>
      <c r="G12" s="140" t="s">
        <v>240</v>
      </c>
      <c r="H12" s="162" t="s">
        <v>213</v>
      </c>
      <c r="I12" s="63" t="s">
        <v>132</v>
      </c>
      <c r="J12" s="162" t="s">
        <v>227</v>
      </c>
      <c r="K12" s="133" t="s">
        <v>151</v>
      </c>
      <c r="L12" s="72" t="s">
        <v>193</v>
      </c>
      <c r="M12" s="72" t="s">
        <v>208</v>
      </c>
      <c r="N12" s="131" t="s">
        <v>216</v>
      </c>
      <c r="O12" s="64" t="s">
        <v>164</v>
      </c>
      <c r="P12" s="140" t="s">
        <v>218</v>
      </c>
      <c r="Q12" s="65"/>
      <c r="R12" s="65"/>
      <c r="S12" s="196"/>
      <c r="T12" s="65">
        <v>0</v>
      </c>
      <c r="U12" s="65">
        <f>+'F-E-GIP-31-V5 IV Trim (2)'!V12</f>
        <v>0</v>
      </c>
      <c r="V12" s="101" t="s">
        <v>253</v>
      </c>
      <c r="W12" s="93" t="s">
        <v>253</v>
      </c>
    </row>
    <row r="13" spans="1:118" ht="87" customHeight="1" x14ac:dyDescent="0.2">
      <c r="B13" s="150"/>
      <c r="C13" s="152"/>
      <c r="D13" s="82">
        <v>2124</v>
      </c>
      <c r="E13" s="82">
        <v>609</v>
      </c>
      <c r="F13" s="156"/>
      <c r="G13" s="143"/>
      <c r="H13" s="165"/>
      <c r="I13" s="63" t="s">
        <v>133</v>
      </c>
      <c r="J13" s="165"/>
      <c r="K13" s="166"/>
      <c r="L13" s="72" t="s">
        <v>194</v>
      </c>
      <c r="M13" s="72" t="s">
        <v>205</v>
      </c>
      <c r="N13" s="132"/>
      <c r="O13" s="64" t="s">
        <v>163</v>
      </c>
      <c r="P13" s="143"/>
      <c r="Q13" s="102">
        <f>VLOOKUP(I13,[2]Hoja5!$A$35:$B$61,2,0)</f>
        <v>51130952</v>
      </c>
      <c r="R13" s="102">
        <v>51130952</v>
      </c>
      <c r="S13" s="196"/>
      <c r="T13" s="246">
        <v>46978314</v>
      </c>
      <c r="U13" s="246">
        <f>+'F-E-GIP-31-V5 IV Trim (2)'!V13</f>
        <v>46978314</v>
      </c>
      <c r="V13" s="125">
        <v>609</v>
      </c>
      <c r="W13" s="126" t="s">
        <v>315</v>
      </c>
    </row>
    <row r="14" spans="1:118" ht="37.5" customHeight="1" x14ac:dyDescent="0.2">
      <c r="B14" s="167" t="s">
        <v>113</v>
      </c>
      <c r="C14" s="159" t="s">
        <v>10</v>
      </c>
      <c r="D14" s="169" t="s">
        <v>24</v>
      </c>
      <c r="E14" s="169" t="s">
        <v>24</v>
      </c>
      <c r="F14" s="169" t="s">
        <v>25</v>
      </c>
      <c r="G14" s="159" t="s">
        <v>11</v>
      </c>
      <c r="H14" s="159" t="s">
        <v>23</v>
      </c>
      <c r="I14" s="157" t="s">
        <v>5</v>
      </c>
      <c r="J14" s="148" t="s">
        <v>122</v>
      </c>
      <c r="K14" s="157" t="s">
        <v>3</v>
      </c>
      <c r="L14" s="148" t="s">
        <v>6</v>
      </c>
      <c r="M14" s="159" t="s">
        <v>4</v>
      </c>
      <c r="N14" s="148" t="s">
        <v>112</v>
      </c>
      <c r="O14" s="159" t="s">
        <v>7</v>
      </c>
      <c r="P14" s="157" t="s">
        <v>115</v>
      </c>
      <c r="Q14" s="170" t="s">
        <v>17</v>
      </c>
      <c r="R14" s="171"/>
      <c r="S14" s="172"/>
      <c r="T14" s="173" t="s">
        <v>18</v>
      </c>
      <c r="U14" s="174"/>
      <c r="V14" s="148" t="s">
        <v>12</v>
      </c>
      <c r="W14" s="149" t="s">
        <v>13</v>
      </c>
    </row>
    <row r="15" spans="1:118" ht="33.75" customHeight="1" x14ac:dyDescent="0.2">
      <c r="B15" s="168"/>
      <c r="C15" s="160"/>
      <c r="D15" s="169"/>
      <c r="E15" s="169"/>
      <c r="F15" s="169"/>
      <c r="G15" s="160"/>
      <c r="H15" s="160"/>
      <c r="I15" s="158"/>
      <c r="J15" s="148"/>
      <c r="K15" s="158"/>
      <c r="L15" s="148"/>
      <c r="M15" s="160"/>
      <c r="N15" s="161"/>
      <c r="O15" s="160"/>
      <c r="P15" s="158"/>
      <c r="Q15" s="91" t="s">
        <v>8</v>
      </c>
      <c r="R15" s="91"/>
      <c r="S15" s="92" t="s">
        <v>9</v>
      </c>
      <c r="T15" s="62" t="s">
        <v>15</v>
      </c>
      <c r="U15" s="62" t="s">
        <v>16</v>
      </c>
      <c r="V15" s="148"/>
      <c r="W15" s="149"/>
    </row>
    <row r="16" spans="1:118" ht="70.5" customHeight="1" x14ac:dyDescent="0.2">
      <c r="B16" s="150" t="s">
        <v>129</v>
      </c>
      <c r="C16" s="152" t="s">
        <v>247</v>
      </c>
      <c r="D16" s="193">
        <v>287</v>
      </c>
      <c r="E16" s="193">
        <v>8790</v>
      </c>
      <c r="F16" s="156" t="s">
        <v>206</v>
      </c>
      <c r="G16" s="140" t="s">
        <v>241</v>
      </c>
      <c r="H16" s="162" t="s">
        <v>214</v>
      </c>
      <c r="I16" s="63" t="s">
        <v>134</v>
      </c>
      <c r="J16" s="162" t="s">
        <v>228</v>
      </c>
      <c r="K16" s="133" t="s">
        <v>152</v>
      </c>
      <c r="L16" s="129" t="s">
        <v>195</v>
      </c>
      <c r="M16" s="129" t="s">
        <v>209</v>
      </c>
      <c r="N16" s="131" t="s">
        <v>216</v>
      </c>
      <c r="O16" s="64" t="s">
        <v>165</v>
      </c>
      <c r="P16" s="140" t="s">
        <v>219</v>
      </c>
      <c r="Q16" s="103">
        <v>2212251790.5</v>
      </c>
      <c r="R16" s="103">
        <v>2279977522.3000002</v>
      </c>
      <c r="S16" s="144">
        <f>SUM(R16:R19)</f>
        <v>3048552721.1333337</v>
      </c>
      <c r="T16" s="245">
        <v>1836404803.3499999</v>
      </c>
      <c r="U16" s="245">
        <f>+'F-E-GIP-31-V5 IV Trim (2)'!V16</f>
        <v>1666524104.0330591</v>
      </c>
      <c r="V16" s="231">
        <v>12616</v>
      </c>
      <c r="W16" s="229" t="s">
        <v>316</v>
      </c>
    </row>
    <row r="17" spans="2:24" ht="70.5" customHeight="1" x14ac:dyDescent="0.2">
      <c r="B17" s="150"/>
      <c r="C17" s="152"/>
      <c r="D17" s="193"/>
      <c r="E17" s="193"/>
      <c r="F17" s="156"/>
      <c r="G17" s="143"/>
      <c r="H17" s="165"/>
      <c r="I17" s="63" t="s">
        <v>135</v>
      </c>
      <c r="J17" s="165"/>
      <c r="K17" s="166"/>
      <c r="L17" s="130"/>
      <c r="M17" s="130"/>
      <c r="N17" s="132"/>
      <c r="O17" s="64" t="s">
        <v>166</v>
      </c>
      <c r="P17" s="143"/>
      <c r="Q17" s="102">
        <f>VLOOKUP(I17,[2]Hoja5!$A$35:$B$61,2,0)</f>
        <v>73116410</v>
      </c>
      <c r="R17" s="104">
        <v>73116410</v>
      </c>
      <c r="S17" s="145"/>
      <c r="T17" s="246">
        <v>114033583</v>
      </c>
      <c r="U17" s="245">
        <f>+'F-E-GIP-31-V5 IV Trim (2)'!V17</f>
        <v>111659164.93694101</v>
      </c>
      <c r="V17" s="232"/>
      <c r="W17" s="230"/>
    </row>
    <row r="18" spans="2:24" ht="81.75" customHeight="1" x14ac:dyDescent="0.2">
      <c r="B18" s="150"/>
      <c r="C18" s="152"/>
      <c r="D18" s="155">
        <v>1</v>
      </c>
      <c r="E18" s="242">
        <v>1</v>
      </c>
      <c r="F18" s="156" t="s">
        <v>206</v>
      </c>
      <c r="G18" s="140" t="s">
        <v>243</v>
      </c>
      <c r="H18" s="162" t="s">
        <v>213</v>
      </c>
      <c r="I18" s="63" t="s">
        <v>265</v>
      </c>
      <c r="J18" s="162" t="s">
        <v>229</v>
      </c>
      <c r="K18" s="133" t="s">
        <v>153</v>
      </c>
      <c r="L18" s="129" t="s">
        <v>196</v>
      </c>
      <c r="M18" s="129" t="s">
        <v>210</v>
      </c>
      <c r="N18" s="131" t="s">
        <v>216</v>
      </c>
      <c r="O18" s="64" t="s">
        <v>167</v>
      </c>
      <c r="P18" s="140" t="s">
        <v>220</v>
      </c>
      <c r="Q18" s="102">
        <f>VLOOKUP(I18,[2]Hoja5!$A$35:$B$61,2,0)</f>
        <v>122016000</v>
      </c>
      <c r="R18" s="103">
        <v>94912694.833333299</v>
      </c>
      <c r="S18" s="145"/>
      <c r="T18" s="245">
        <v>102285998.2</v>
      </c>
      <c r="U18" s="245">
        <f>+'F-E-GIP-31-V5 IV Trim (2)'!V18</f>
        <v>72125878.452760488</v>
      </c>
      <c r="V18" s="231">
        <v>1</v>
      </c>
      <c r="W18" s="243" t="s">
        <v>327</v>
      </c>
      <c r="X18" s="241"/>
    </row>
    <row r="19" spans="2:24" ht="81.75" customHeight="1" x14ac:dyDescent="0.2">
      <c r="B19" s="150"/>
      <c r="C19" s="152"/>
      <c r="D19" s="155"/>
      <c r="E19" s="242"/>
      <c r="F19" s="156"/>
      <c r="G19" s="143"/>
      <c r="H19" s="165"/>
      <c r="I19" s="63" t="s">
        <v>139</v>
      </c>
      <c r="J19" s="165"/>
      <c r="K19" s="166"/>
      <c r="L19" s="130"/>
      <c r="M19" s="130"/>
      <c r="N19" s="132"/>
      <c r="O19" s="64" t="s">
        <v>168</v>
      </c>
      <c r="P19" s="143"/>
      <c r="Q19" s="102">
        <f>VLOOKUP(I19,[2]Hoja5!$A$35:$B$61,2,0)</f>
        <v>631277156</v>
      </c>
      <c r="R19" s="104">
        <v>600546094</v>
      </c>
      <c r="S19" s="194"/>
      <c r="T19" s="246">
        <v>520332236.11000001</v>
      </c>
      <c r="U19" s="245">
        <f>+'F-E-GIP-31-V5 IV Trim (2)'!V19</f>
        <v>493438609.6572395</v>
      </c>
      <c r="V19" s="232"/>
      <c r="W19" s="243"/>
      <c r="X19" s="241"/>
    </row>
    <row r="20" spans="2:24" ht="37.5" customHeight="1" x14ac:dyDescent="0.2">
      <c r="B20" s="167" t="s">
        <v>114</v>
      </c>
      <c r="C20" s="159" t="s">
        <v>10</v>
      </c>
      <c r="D20" s="169" t="s">
        <v>24</v>
      </c>
      <c r="E20" s="169" t="s">
        <v>24</v>
      </c>
      <c r="F20" s="169" t="s">
        <v>25</v>
      </c>
      <c r="G20" s="159" t="s">
        <v>11</v>
      </c>
      <c r="H20" s="159" t="s">
        <v>23</v>
      </c>
      <c r="I20" s="157" t="s">
        <v>5</v>
      </c>
      <c r="J20" s="148" t="s">
        <v>122</v>
      </c>
      <c r="K20" s="157" t="s">
        <v>3</v>
      </c>
      <c r="L20" s="148" t="s">
        <v>6</v>
      </c>
      <c r="M20" s="159" t="s">
        <v>4</v>
      </c>
      <c r="N20" s="148" t="s">
        <v>112</v>
      </c>
      <c r="O20" s="159" t="s">
        <v>7</v>
      </c>
      <c r="P20" s="157" t="s">
        <v>115</v>
      </c>
      <c r="Q20" s="170" t="s">
        <v>17</v>
      </c>
      <c r="R20" s="171"/>
      <c r="S20" s="172"/>
      <c r="T20" s="173" t="s">
        <v>18</v>
      </c>
      <c r="U20" s="174"/>
      <c r="V20" s="148" t="s">
        <v>12</v>
      </c>
      <c r="W20" s="149" t="s">
        <v>13</v>
      </c>
    </row>
    <row r="21" spans="2:24" ht="33.75" customHeight="1" x14ac:dyDescent="0.2">
      <c r="B21" s="168"/>
      <c r="C21" s="160"/>
      <c r="D21" s="169"/>
      <c r="E21" s="169"/>
      <c r="F21" s="169"/>
      <c r="G21" s="160"/>
      <c r="H21" s="160"/>
      <c r="I21" s="158"/>
      <c r="J21" s="148"/>
      <c r="K21" s="158"/>
      <c r="L21" s="148"/>
      <c r="M21" s="160"/>
      <c r="N21" s="161"/>
      <c r="O21" s="160"/>
      <c r="P21" s="158"/>
      <c r="Q21" s="91" t="s">
        <v>8</v>
      </c>
      <c r="R21" s="91"/>
      <c r="S21" s="92" t="s">
        <v>9</v>
      </c>
      <c r="T21" s="62" t="s">
        <v>15</v>
      </c>
      <c r="U21" s="62" t="s">
        <v>16</v>
      </c>
      <c r="V21" s="148"/>
      <c r="W21" s="149"/>
    </row>
    <row r="22" spans="2:24" ht="54" customHeight="1" x14ac:dyDescent="0.2">
      <c r="B22" s="150" t="s">
        <v>130</v>
      </c>
      <c r="C22" s="152" t="s">
        <v>248</v>
      </c>
      <c r="D22" s="175">
        <v>5262004</v>
      </c>
      <c r="E22" s="175">
        <v>18592098.829999998</v>
      </c>
      <c r="F22" s="156" t="s">
        <v>205</v>
      </c>
      <c r="G22" s="140" t="s">
        <v>244</v>
      </c>
      <c r="H22" s="162" t="s">
        <v>215</v>
      </c>
      <c r="I22" s="63" t="s">
        <v>266</v>
      </c>
      <c r="J22" s="162" t="s">
        <v>230</v>
      </c>
      <c r="K22" s="133" t="s">
        <v>154</v>
      </c>
      <c r="L22" s="129" t="s">
        <v>197</v>
      </c>
      <c r="M22" s="129" t="s">
        <v>207</v>
      </c>
      <c r="N22" s="131" t="s">
        <v>216</v>
      </c>
      <c r="O22" s="64" t="s">
        <v>169</v>
      </c>
      <c r="P22" s="140" t="s">
        <v>220</v>
      </c>
      <c r="Q22" s="102">
        <f>VLOOKUP(I22,[2]Hoja5!$A$35:$B$61,2,0)</f>
        <v>6920087673</v>
      </c>
      <c r="R22" s="102">
        <v>7104303480</v>
      </c>
      <c r="S22" s="189">
        <f>SUM(R22:R38)</f>
        <v>26433039727</v>
      </c>
      <c r="T22" s="245">
        <v>6078076302.0600004</v>
      </c>
      <c r="U22" s="245">
        <f>+'F-E-GIP-31-V5 IV Trim (2)'!V22</f>
        <v>4182841009.415926</v>
      </c>
      <c r="V22" s="192" t="s">
        <v>323</v>
      </c>
      <c r="W22" s="229" t="s">
        <v>322</v>
      </c>
    </row>
    <row r="23" spans="2:24" ht="78" customHeight="1" x14ac:dyDescent="0.2">
      <c r="B23" s="150"/>
      <c r="C23" s="152"/>
      <c r="D23" s="175"/>
      <c r="E23" s="175"/>
      <c r="F23" s="156"/>
      <c r="G23" s="141"/>
      <c r="H23" s="163"/>
      <c r="I23" s="63" t="s">
        <v>136</v>
      </c>
      <c r="J23" s="163"/>
      <c r="K23" s="134"/>
      <c r="L23" s="136"/>
      <c r="M23" s="136"/>
      <c r="N23" s="138"/>
      <c r="O23" s="64" t="s">
        <v>170</v>
      </c>
      <c r="P23" s="141"/>
      <c r="Q23" s="102">
        <f>VLOOKUP(I23,[2]Hoja5!$A$35:$B$61,2,0)</f>
        <v>4305074046</v>
      </c>
      <c r="R23" s="104">
        <v>5675167241</v>
      </c>
      <c r="S23" s="190"/>
      <c r="T23" s="245">
        <v>4405121232.4899998</v>
      </c>
      <c r="U23" s="245">
        <f>+'F-E-GIP-31-V5 IV Trim (2)'!V23</f>
        <v>2335174856.2873473</v>
      </c>
      <c r="V23" s="136"/>
      <c r="W23" s="240"/>
    </row>
    <row r="24" spans="2:24" ht="54" customHeight="1" x14ac:dyDescent="0.2">
      <c r="B24" s="150"/>
      <c r="C24" s="152"/>
      <c r="D24" s="175"/>
      <c r="E24" s="175"/>
      <c r="F24" s="156"/>
      <c r="G24" s="141"/>
      <c r="H24" s="163"/>
      <c r="I24" s="63" t="s">
        <v>137</v>
      </c>
      <c r="J24" s="163"/>
      <c r="K24" s="134"/>
      <c r="L24" s="136"/>
      <c r="M24" s="136"/>
      <c r="N24" s="138"/>
      <c r="O24" s="64" t="s">
        <v>171</v>
      </c>
      <c r="P24" s="141"/>
      <c r="Q24" s="66"/>
      <c r="R24" s="66"/>
      <c r="S24" s="190"/>
      <c r="T24" s="65"/>
      <c r="U24" s="244">
        <f>+'F-E-GIP-31-V5 IV Trim (2)'!V24</f>
        <v>0</v>
      </c>
      <c r="V24" s="136"/>
      <c r="W24" s="240"/>
    </row>
    <row r="25" spans="2:24" ht="93" customHeight="1" x14ac:dyDescent="0.2">
      <c r="B25" s="150"/>
      <c r="C25" s="152"/>
      <c r="D25" s="175"/>
      <c r="E25" s="175"/>
      <c r="F25" s="156"/>
      <c r="G25" s="141"/>
      <c r="H25" s="163"/>
      <c r="I25" s="63" t="s">
        <v>138</v>
      </c>
      <c r="J25" s="163"/>
      <c r="K25" s="134"/>
      <c r="L25" s="136"/>
      <c r="M25" s="136"/>
      <c r="N25" s="138"/>
      <c r="O25" s="64" t="s">
        <v>172</v>
      </c>
      <c r="P25" s="141"/>
      <c r="Q25" s="102">
        <f>VLOOKUP(I25,[2]Hoja5!$A$35:$B$61,2,0)</f>
        <v>731635105</v>
      </c>
      <c r="R25" s="104">
        <v>750546614</v>
      </c>
      <c r="S25" s="190"/>
      <c r="T25" s="245">
        <v>763829409.48000002</v>
      </c>
      <c r="U25" s="245">
        <f>+'F-E-GIP-31-V5 IV Trim (2)'!V25</f>
        <v>620418818.83334458</v>
      </c>
      <c r="V25" s="136"/>
      <c r="W25" s="240"/>
    </row>
    <row r="26" spans="2:24" ht="54" customHeight="1" x14ac:dyDescent="0.2">
      <c r="B26" s="150"/>
      <c r="C26" s="152"/>
      <c r="D26" s="175"/>
      <c r="E26" s="175"/>
      <c r="F26" s="156"/>
      <c r="G26" s="141"/>
      <c r="H26" s="163"/>
      <c r="I26" s="63" t="s">
        <v>267</v>
      </c>
      <c r="J26" s="163"/>
      <c r="K26" s="134"/>
      <c r="L26" s="136"/>
      <c r="M26" s="136"/>
      <c r="N26" s="138"/>
      <c r="O26" s="64" t="s">
        <v>173</v>
      </c>
      <c r="P26" s="141"/>
      <c r="Q26" s="102">
        <f>VLOOKUP(I26,[2]Hoja5!$A$35:$B$61,2,0)</f>
        <v>573362697</v>
      </c>
      <c r="R26" s="104">
        <v>570446459</v>
      </c>
      <c r="S26" s="190"/>
      <c r="T26" s="246">
        <v>23109000</v>
      </c>
      <c r="U26" s="245">
        <f>+'F-E-GIP-31-V5 IV Trim (2)'!V26</f>
        <v>21354251.35326555</v>
      </c>
      <c r="V26" s="136"/>
      <c r="W26" s="240"/>
    </row>
    <row r="27" spans="2:24" ht="54" customHeight="1" x14ac:dyDescent="0.2">
      <c r="B27" s="150"/>
      <c r="C27" s="152"/>
      <c r="D27" s="175"/>
      <c r="E27" s="175"/>
      <c r="F27" s="156"/>
      <c r="G27" s="141"/>
      <c r="H27" s="163"/>
      <c r="I27" s="63" t="s">
        <v>268</v>
      </c>
      <c r="J27" s="163"/>
      <c r="K27" s="134"/>
      <c r="L27" s="136"/>
      <c r="M27" s="136"/>
      <c r="N27" s="138"/>
      <c r="O27" s="64" t="s">
        <v>174</v>
      </c>
      <c r="P27" s="141"/>
      <c r="Q27" s="102">
        <f>VLOOKUP(I27,[2]Hoja5!$A$35:$B$61,2,0)</f>
        <v>4000000</v>
      </c>
      <c r="R27" s="104">
        <v>4000000</v>
      </c>
      <c r="S27" s="190"/>
      <c r="T27" s="246"/>
      <c r="U27" s="245">
        <f>+'F-E-GIP-31-V5 IV Trim (2)'!V27</f>
        <v>0</v>
      </c>
      <c r="V27" s="136"/>
      <c r="W27" s="240"/>
    </row>
    <row r="28" spans="2:24" ht="54" customHeight="1" x14ac:dyDescent="0.2">
      <c r="B28" s="150"/>
      <c r="C28" s="152"/>
      <c r="D28" s="175"/>
      <c r="E28" s="175"/>
      <c r="F28" s="156"/>
      <c r="G28" s="143"/>
      <c r="H28" s="165"/>
      <c r="I28" s="63" t="s">
        <v>140</v>
      </c>
      <c r="J28" s="165"/>
      <c r="K28" s="166"/>
      <c r="L28" s="130"/>
      <c r="M28" s="130"/>
      <c r="N28" s="132"/>
      <c r="O28" s="64" t="s">
        <v>175</v>
      </c>
      <c r="P28" s="143"/>
      <c r="Q28" s="102">
        <f>VLOOKUP(I28,[2]Hoja5!$A$35:$B$61,2,0)</f>
        <v>1287823179</v>
      </c>
      <c r="R28" s="104">
        <v>1680023626</v>
      </c>
      <c r="S28" s="190"/>
      <c r="T28" s="245">
        <v>1122583882.99</v>
      </c>
      <c r="U28" s="245">
        <f>+'F-E-GIP-31-V5 IV Trim (2)'!V28</f>
        <v>925032805.99011743</v>
      </c>
      <c r="V28" s="130"/>
      <c r="W28" s="230"/>
    </row>
    <row r="29" spans="2:24" ht="72.75" customHeight="1" x14ac:dyDescent="0.2">
      <c r="B29" s="150"/>
      <c r="C29" s="152"/>
      <c r="D29" s="175">
        <v>191161</v>
      </c>
      <c r="E29" s="175">
        <v>238947</v>
      </c>
      <c r="F29" s="156" t="s">
        <v>206</v>
      </c>
      <c r="G29" s="140" t="s">
        <v>245</v>
      </c>
      <c r="H29" s="162" t="s">
        <v>213</v>
      </c>
      <c r="I29" s="63" t="s">
        <v>269</v>
      </c>
      <c r="J29" s="162" t="s">
        <v>235</v>
      </c>
      <c r="K29" s="133" t="s">
        <v>155</v>
      </c>
      <c r="L29" s="129" t="s">
        <v>198</v>
      </c>
      <c r="M29" s="129" t="s">
        <v>211</v>
      </c>
      <c r="N29" s="131" t="s">
        <v>216</v>
      </c>
      <c r="O29" s="64" t="s">
        <v>176</v>
      </c>
      <c r="P29" s="140" t="s">
        <v>221</v>
      </c>
      <c r="Q29" s="102">
        <f>VLOOKUP(I29,[2]Hoja5!$A$35:$B$61,2,0)</f>
        <v>395345092</v>
      </c>
      <c r="R29" s="104">
        <v>395345092</v>
      </c>
      <c r="S29" s="190"/>
      <c r="T29" s="245">
        <v>372208066.63999999</v>
      </c>
      <c r="U29" s="245">
        <f>+'F-E-GIP-31-V5 IV Trim (2)'!V29</f>
        <v>84538367</v>
      </c>
      <c r="V29" s="239">
        <v>232947</v>
      </c>
      <c r="W29" s="237" t="s">
        <v>328</v>
      </c>
    </row>
    <row r="30" spans="2:24" ht="72.75" customHeight="1" x14ac:dyDescent="0.2">
      <c r="B30" s="150"/>
      <c r="C30" s="152"/>
      <c r="D30" s="175"/>
      <c r="E30" s="175"/>
      <c r="F30" s="156"/>
      <c r="G30" s="143"/>
      <c r="H30" s="165"/>
      <c r="I30" s="63" t="s">
        <v>141</v>
      </c>
      <c r="J30" s="165"/>
      <c r="K30" s="166"/>
      <c r="L30" s="130"/>
      <c r="M30" s="130"/>
      <c r="N30" s="132"/>
      <c r="O30" s="64" t="s">
        <v>177</v>
      </c>
      <c r="P30" s="143"/>
      <c r="Q30" s="102">
        <f>VLOOKUP(I30,[2]Hoja5!$A$35:$B$61,2,0)</f>
        <v>1174718497</v>
      </c>
      <c r="R30" s="104">
        <v>1147174153</v>
      </c>
      <c r="S30" s="190"/>
      <c r="T30" s="245">
        <v>987233796.25999999</v>
      </c>
      <c r="U30" s="245">
        <f>+'F-E-GIP-31-V5 IV Trim (2)'!V30</f>
        <v>401451879.49000001</v>
      </c>
      <c r="V30" s="232"/>
      <c r="W30" s="238"/>
    </row>
    <row r="31" spans="2:24" ht="72.75" customHeight="1" x14ac:dyDescent="0.2">
      <c r="B31" s="150"/>
      <c r="C31" s="152"/>
      <c r="D31" s="175">
        <v>3186</v>
      </c>
      <c r="E31" s="175">
        <v>9845.0300000000007</v>
      </c>
      <c r="F31" s="156" t="s">
        <v>205</v>
      </c>
      <c r="G31" s="179" t="s">
        <v>245</v>
      </c>
      <c r="H31" s="184" t="s">
        <v>213</v>
      </c>
      <c r="I31" s="63" t="s">
        <v>270</v>
      </c>
      <c r="J31" s="184" t="s">
        <v>236</v>
      </c>
      <c r="K31" s="133" t="s">
        <v>156</v>
      </c>
      <c r="L31" s="156" t="s">
        <v>199</v>
      </c>
      <c r="M31" s="156" t="s">
        <v>207</v>
      </c>
      <c r="N31" s="176" t="s">
        <v>216</v>
      </c>
      <c r="O31" s="64" t="s">
        <v>178</v>
      </c>
      <c r="P31" s="179" t="s">
        <v>221</v>
      </c>
      <c r="Q31" s="102">
        <f>VLOOKUP(I31,[2]Hoja5!$A$35:$B$61,2,0)</f>
        <v>14704441242</v>
      </c>
      <c r="R31" s="104">
        <v>6880660736</v>
      </c>
      <c r="S31" s="190"/>
      <c r="T31" s="246">
        <v>5549151540</v>
      </c>
      <c r="U31" s="245">
        <f>+'F-E-GIP-31-V5 IV Trim (2)'!V31</f>
        <v>2370430278.8966069</v>
      </c>
      <c r="V31" s="235" t="s">
        <v>318</v>
      </c>
      <c r="W31" s="233" t="s">
        <v>317</v>
      </c>
    </row>
    <row r="32" spans="2:24" ht="72.75" customHeight="1" x14ac:dyDescent="0.2">
      <c r="B32" s="150"/>
      <c r="C32" s="152"/>
      <c r="D32" s="175"/>
      <c r="E32" s="175"/>
      <c r="F32" s="156"/>
      <c r="G32" s="180"/>
      <c r="H32" s="185"/>
      <c r="I32" s="63" t="s">
        <v>250</v>
      </c>
      <c r="J32" s="185"/>
      <c r="K32" s="134"/>
      <c r="L32" s="156"/>
      <c r="M32" s="156"/>
      <c r="N32" s="177"/>
      <c r="O32" s="64" t="s">
        <v>179</v>
      </c>
      <c r="P32" s="180"/>
      <c r="Q32" s="66"/>
      <c r="R32" s="66"/>
      <c r="S32" s="190"/>
      <c r="T32" s="93"/>
      <c r="U32" s="124">
        <f>+'F-E-GIP-31-V5 IV Trim (2)'!V32</f>
        <v>0</v>
      </c>
      <c r="V32" s="236"/>
      <c r="W32" s="234"/>
    </row>
    <row r="33" spans="2:23" ht="72.75" customHeight="1" x14ac:dyDescent="0.2">
      <c r="B33" s="150"/>
      <c r="C33" s="152"/>
      <c r="D33" s="175">
        <v>11518</v>
      </c>
      <c r="E33" s="175">
        <v>570.57000000000005</v>
      </c>
      <c r="F33" s="156" t="s">
        <v>206</v>
      </c>
      <c r="G33" s="180"/>
      <c r="H33" s="185"/>
      <c r="I33" s="63" t="s">
        <v>251</v>
      </c>
      <c r="J33" s="185"/>
      <c r="K33" s="134"/>
      <c r="L33" s="129" t="s">
        <v>200</v>
      </c>
      <c r="M33" s="182" t="s">
        <v>207</v>
      </c>
      <c r="N33" s="177"/>
      <c r="O33" s="64"/>
      <c r="P33" s="180"/>
      <c r="Q33" s="102">
        <f>VLOOKUP(I33,[2]Hoja5!$A$35:$B$61,2,0)</f>
        <v>1718123580</v>
      </c>
      <c r="R33" s="104">
        <v>1104082006</v>
      </c>
      <c r="S33" s="190"/>
      <c r="T33" s="246">
        <v>1988392202</v>
      </c>
      <c r="U33" s="245">
        <f>+'F-E-GIP-31-V5 IV Trim (2)'!V33</f>
        <v>847565969.24523962</v>
      </c>
      <c r="V33" s="235" t="s">
        <v>324</v>
      </c>
      <c r="W33" s="233" t="s">
        <v>325</v>
      </c>
    </row>
    <row r="34" spans="2:23" ht="72.75" customHeight="1" x14ac:dyDescent="0.2">
      <c r="B34" s="150"/>
      <c r="C34" s="152"/>
      <c r="D34" s="175"/>
      <c r="E34" s="175"/>
      <c r="F34" s="156"/>
      <c r="G34" s="181"/>
      <c r="H34" s="186"/>
      <c r="I34" s="63" t="s">
        <v>252</v>
      </c>
      <c r="J34" s="186"/>
      <c r="K34" s="166"/>
      <c r="L34" s="130"/>
      <c r="M34" s="183"/>
      <c r="N34" s="178"/>
      <c r="O34" s="64"/>
      <c r="P34" s="181"/>
      <c r="Q34" s="102">
        <f>VLOOKUP(I34,[2]Hoja5!$A$35:$B$61,2,0)</f>
        <v>267385281</v>
      </c>
      <c r="R34" s="104">
        <v>296666743</v>
      </c>
      <c r="S34" s="190"/>
      <c r="T34" s="246">
        <v>243953115</v>
      </c>
      <c r="U34" s="245">
        <f>+'F-E-GIP-31-V5 IV Trim (2)'!V34</f>
        <v>235548488.4281528</v>
      </c>
      <c r="V34" s="236"/>
      <c r="W34" s="234"/>
    </row>
    <row r="35" spans="2:23" ht="54" customHeight="1" x14ac:dyDescent="0.2">
      <c r="B35" s="150"/>
      <c r="C35" s="152"/>
      <c r="D35" s="175">
        <v>5262004</v>
      </c>
      <c r="E35" s="175">
        <v>0</v>
      </c>
      <c r="F35" s="156" t="s">
        <v>205</v>
      </c>
      <c r="G35" s="140" t="s">
        <v>242</v>
      </c>
      <c r="H35" s="162" t="s">
        <v>213</v>
      </c>
      <c r="I35" s="63" t="s">
        <v>142</v>
      </c>
      <c r="J35" s="162" t="s">
        <v>231</v>
      </c>
      <c r="K35" s="133" t="s">
        <v>157</v>
      </c>
      <c r="L35" s="129" t="s">
        <v>201</v>
      </c>
      <c r="M35" s="129" t="s">
        <v>207</v>
      </c>
      <c r="N35" s="131" t="s">
        <v>216</v>
      </c>
      <c r="O35" s="64" t="s">
        <v>180</v>
      </c>
      <c r="P35" s="140" t="s">
        <v>222</v>
      </c>
      <c r="Q35" s="66"/>
      <c r="R35" s="66"/>
      <c r="S35" s="190"/>
      <c r="T35" s="93"/>
      <c r="U35" s="124">
        <f>+'F-E-GIP-31-V5 IV Trim (2)'!V35</f>
        <v>0</v>
      </c>
      <c r="V35" s="129" t="s">
        <v>253</v>
      </c>
      <c r="W35" s="129" t="s">
        <v>253</v>
      </c>
    </row>
    <row r="36" spans="2:23" ht="54" customHeight="1" x14ac:dyDescent="0.2">
      <c r="B36" s="150"/>
      <c r="C36" s="152"/>
      <c r="D36" s="175"/>
      <c r="E36" s="175"/>
      <c r="F36" s="156"/>
      <c r="G36" s="143"/>
      <c r="H36" s="165"/>
      <c r="I36" s="86" t="s">
        <v>143</v>
      </c>
      <c r="J36" s="165"/>
      <c r="K36" s="166"/>
      <c r="L36" s="130"/>
      <c r="M36" s="130"/>
      <c r="N36" s="132"/>
      <c r="O36" s="64" t="s">
        <v>181</v>
      </c>
      <c r="P36" s="143"/>
      <c r="Q36" s="66"/>
      <c r="R36" s="66"/>
      <c r="S36" s="190"/>
      <c r="T36" s="93"/>
      <c r="U36" s="124">
        <f>+'F-E-GIP-31-V5 IV Trim (2)'!V36</f>
        <v>0</v>
      </c>
      <c r="V36" s="130"/>
      <c r="W36" s="130"/>
    </row>
    <row r="37" spans="2:23" ht="84.75" customHeight="1" x14ac:dyDescent="0.2">
      <c r="B37" s="150"/>
      <c r="C37" s="152"/>
      <c r="D37" s="155">
        <v>5</v>
      </c>
      <c r="E37" s="155">
        <v>15</v>
      </c>
      <c r="F37" s="156" t="s">
        <v>206</v>
      </c>
      <c r="G37" s="140" t="s">
        <v>241</v>
      </c>
      <c r="H37" s="162" t="s">
        <v>214</v>
      </c>
      <c r="I37" s="63" t="s">
        <v>144</v>
      </c>
      <c r="J37" s="162" t="s">
        <v>232</v>
      </c>
      <c r="K37" s="133" t="s">
        <v>158</v>
      </c>
      <c r="L37" s="129" t="s">
        <v>202</v>
      </c>
      <c r="M37" s="129" t="s">
        <v>210</v>
      </c>
      <c r="N37" s="131" t="s">
        <v>216</v>
      </c>
      <c r="O37" s="64" t="s">
        <v>182</v>
      </c>
      <c r="P37" s="140" t="s">
        <v>223</v>
      </c>
      <c r="Q37" s="102">
        <f>VLOOKUP(I37,[2]Hoja5!$A$35:$B$61,2,0)</f>
        <v>134546050</v>
      </c>
      <c r="R37" s="104">
        <v>89546050</v>
      </c>
      <c r="S37" s="190"/>
      <c r="T37" s="246">
        <v>85474256</v>
      </c>
      <c r="U37" s="245">
        <f>+'F-E-GIP-31-V5 IV Trim (2)'!V37</f>
        <v>84068769.656260327</v>
      </c>
      <c r="V37" s="231">
        <v>12</v>
      </c>
      <c r="W37" s="229" t="s">
        <v>319</v>
      </c>
    </row>
    <row r="38" spans="2:23" ht="84.75" customHeight="1" x14ac:dyDescent="0.2">
      <c r="B38" s="150"/>
      <c r="C38" s="152"/>
      <c r="D38" s="155"/>
      <c r="E38" s="155"/>
      <c r="F38" s="156"/>
      <c r="G38" s="143"/>
      <c r="H38" s="165"/>
      <c r="I38" s="63" t="s">
        <v>271</v>
      </c>
      <c r="J38" s="165"/>
      <c r="K38" s="166"/>
      <c r="L38" s="130"/>
      <c r="M38" s="130"/>
      <c r="N38" s="132"/>
      <c r="O38" s="64" t="s">
        <v>183</v>
      </c>
      <c r="P38" s="143"/>
      <c r="Q38" s="102">
        <f>VLOOKUP(I38,[2]Hoja5!$A$35:$B$61,2,0)</f>
        <v>699707278</v>
      </c>
      <c r="R38" s="104">
        <v>735077527</v>
      </c>
      <c r="S38" s="191"/>
      <c r="T38" s="246">
        <v>551537045</v>
      </c>
      <c r="U38" s="245">
        <f>+'F-E-GIP-31-V5 IV Trim (2)'!V38</f>
        <v>465610837.34373963</v>
      </c>
      <c r="V38" s="232"/>
      <c r="W38" s="230"/>
    </row>
    <row r="39" spans="2:23" ht="37.5" customHeight="1" x14ac:dyDescent="0.2">
      <c r="B39" s="167" t="s">
        <v>123</v>
      </c>
      <c r="C39" s="159" t="s">
        <v>10</v>
      </c>
      <c r="D39" s="169" t="s">
        <v>24</v>
      </c>
      <c r="E39" s="169" t="s">
        <v>24</v>
      </c>
      <c r="F39" s="169" t="s">
        <v>25</v>
      </c>
      <c r="G39" s="159" t="s">
        <v>11</v>
      </c>
      <c r="H39" s="159" t="s">
        <v>23</v>
      </c>
      <c r="I39" s="157" t="s">
        <v>5</v>
      </c>
      <c r="J39" s="148" t="s">
        <v>122</v>
      </c>
      <c r="K39" s="157" t="s">
        <v>3</v>
      </c>
      <c r="L39" s="148" t="s">
        <v>6</v>
      </c>
      <c r="M39" s="159" t="s">
        <v>4</v>
      </c>
      <c r="N39" s="148" t="s">
        <v>112</v>
      </c>
      <c r="O39" s="159" t="s">
        <v>7</v>
      </c>
      <c r="P39" s="157" t="s">
        <v>115</v>
      </c>
      <c r="Q39" s="170" t="s">
        <v>17</v>
      </c>
      <c r="R39" s="171"/>
      <c r="S39" s="172"/>
      <c r="T39" s="173" t="s">
        <v>18</v>
      </c>
      <c r="U39" s="174"/>
      <c r="V39" s="148" t="s">
        <v>12</v>
      </c>
      <c r="W39" s="149" t="s">
        <v>13</v>
      </c>
    </row>
    <row r="40" spans="2:23" ht="33.75" customHeight="1" x14ac:dyDescent="0.2">
      <c r="B40" s="168"/>
      <c r="C40" s="160"/>
      <c r="D40" s="169"/>
      <c r="E40" s="169"/>
      <c r="F40" s="169"/>
      <c r="G40" s="160"/>
      <c r="H40" s="160"/>
      <c r="I40" s="158"/>
      <c r="J40" s="148"/>
      <c r="K40" s="158"/>
      <c r="L40" s="148"/>
      <c r="M40" s="160"/>
      <c r="N40" s="161"/>
      <c r="O40" s="160"/>
      <c r="P40" s="158"/>
      <c r="Q40" s="91" t="s">
        <v>8</v>
      </c>
      <c r="R40" s="91"/>
      <c r="S40" s="92" t="s">
        <v>9</v>
      </c>
      <c r="T40" s="62" t="s">
        <v>15</v>
      </c>
      <c r="U40" s="62" t="s">
        <v>16</v>
      </c>
      <c r="V40" s="148"/>
      <c r="W40" s="149"/>
    </row>
    <row r="41" spans="2:23" ht="90.75" customHeight="1" x14ac:dyDescent="0.2">
      <c r="B41" s="150" t="s">
        <v>131</v>
      </c>
      <c r="C41" s="152" t="s">
        <v>249</v>
      </c>
      <c r="D41" s="154">
        <v>203911</v>
      </c>
      <c r="E41" s="154">
        <v>885001</v>
      </c>
      <c r="F41" s="156" t="s">
        <v>206</v>
      </c>
      <c r="G41" s="140" t="s">
        <v>246</v>
      </c>
      <c r="H41" s="162" t="s">
        <v>237</v>
      </c>
      <c r="I41" s="63" t="s">
        <v>145</v>
      </c>
      <c r="J41" s="162" t="s">
        <v>233</v>
      </c>
      <c r="K41" s="133" t="s">
        <v>159</v>
      </c>
      <c r="L41" s="129" t="s">
        <v>203</v>
      </c>
      <c r="M41" s="129" t="s">
        <v>212</v>
      </c>
      <c r="N41" s="131" t="s">
        <v>216</v>
      </c>
      <c r="O41" s="64" t="s">
        <v>184</v>
      </c>
      <c r="P41" s="140" t="s">
        <v>224</v>
      </c>
      <c r="Q41" s="103">
        <v>1052536935.4999999</v>
      </c>
      <c r="R41" s="103">
        <v>1007524935.4999999</v>
      </c>
      <c r="S41" s="144">
        <f>SUM(R41:R47)</f>
        <v>13081222593.5</v>
      </c>
      <c r="T41" s="245">
        <v>949603549.94000006</v>
      </c>
      <c r="U41" s="245">
        <f>+'F-E-GIP-31-V5 IV Trim (2)'!V41</f>
        <v>938156928.97077584</v>
      </c>
      <c r="V41" s="147">
        <v>1336862</v>
      </c>
      <c r="W41" s="225" t="s">
        <v>320</v>
      </c>
    </row>
    <row r="42" spans="2:23" ht="90.75" customHeight="1" x14ac:dyDescent="0.2">
      <c r="B42" s="150"/>
      <c r="C42" s="152"/>
      <c r="D42" s="155"/>
      <c r="E42" s="155"/>
      <c r="F42" s="156"/>
      <c r="G42" s="143"/>
      <c r="H42" s="165"/>
      <c r="I42" s="63" t="s">
        <v>273</v>
      </c>
      <c r="J42" s="165"/>
      <c r="K42" s="166"/>
      <c r="L42" s="130"/>
      <c r="M42" s="130"/>
      <c r="N42" s="132"/>
      <c r="O42" s="64" t="s">
        <v>185</v>
      </c>
      <c r="P42" s="143"/>
      <c r="Q42" s="103">
        <v>4136870510</v>
      </c>
      <c r="R42" s="107">
        <v>4026354889</v>
      </c>
      <c r="S42" s="145"/>
      <c r="T42" s="245">
        <v>3715338444.5</v>
      </c>
      <c r="U42" s="245">
        <f>+'F-E-GIP-31-V5 IV Trim (2)'!V42</f>
        <v>3567200841.3792238</v>
      </c>
      <c r="V42" s="130"/>
      <c r="W42" s="226"/>
    </row>
    <row r="43" spans="2:23" ht="54" customHeight="1" x14ac:dyDescent="0.2">
      <c r="B43" s="150"/>
      <c r="C43" s="152"/>
      <c r="D43" s="155">
        <v>25</v>
      </c>
      <c r="E43" s="155">
        <v>261</v>
      </c>
      <c r="F43" s="156" t="s">
        <v>206</v>
      </c>
      <c r="G43" s="140" t="s">
        <v>245</v>
      </c>
      <c r="H43" s="162" t="s">
        <v>238</v>
      </c>
      <c r="I43" s="63" t="s">
        <v>146</v>
      </c>
      <c r="J43" s="162" t="s">
        <v>234</v>
      </c>
      <c r="K43" s="133" t="s">
        <v>160</v>
      </c>
      <c r="L43" s="129" t="s">
        <v>204</v>
      </c>
      <c r="M43" s="129" t="s">
        <v>210</v>
      </c>
      <c r="N43" s="131" t="s">
        <v>216</v>
      </c>
      <c r="O43" s="64" t="s">
        <v>186</v>
      </c>
      <c r="P43" s="140" t="s">
        <v>225</v>
      </c>
      <c r="Q43" s="102">
        <v>6094586773</v>
      </c>
      <c r="R43" s="104">
        <v>7531531480</v>
      </c>
      <c r="S43" s="145"/>
      <c r="T43" s="245">
        <v>6548876085.1899996</v>
      </c>
      <c r="U43" s="245">
        <f>+'F-E-GIP-31-V5 IV Trim (2)'!V43</f>
        <v>3426493527.1607976</v>
      </c>
      <c r="V43" s="129">
        <v>353</v>
      </c>
      <c r="W43" s="225" t="s">
        <v>321</v>
      </c>
    </row>
    <row r="44" spans="2:23" ht="54" customHeight="1" x14ac:dyDescent="0.2">
      <c r="B44" s="150"/>
      <c r="C44" s="152"/>
      <c r="D44" s="155"/>
      <c r="E44" s="155"/>
      <c r="F44" s="156"/>
      <c r="G44" s="141"/>
      <c r="H44" s="163"/>
      <c r="I44" s="63" t="s">
        <v>272</v>
      </c>
      <c r="J44" s="163"/>
      <c r="K44" s="134"/>
      <c r="L44" s="136"/>
      <c r="M44" s="136"/>
      <c r="N44" s="138"/>
      <c r="O44" s="64" t="s">
        <v>187</v>
      </c>
      <c r="P44" s="141"/>
      <c r="Q44" s="102">
        <v>530811289</v>
      </c>
      <c r="R44" s="104">
        <v>490811289</v>
      </c>
      <c r="S44" s="145"/>
      <c r="T44" s="245">
        <v>548288410.23000002</v>
      </c>
      <c r="U44" s="245">
        <f>+'F-E-GIP-31-V5 IV Trim (2)'!V44</f>
        <v>152615970.88552445</v>
      </c>
      <c r="V44" s="136"/>
      <c r="W44" s="227"/>
    </row>
    <row r="45" spans="2:23" ht="81.75" customHeight="1" x14ac:dyDescent="0.2">
      <c r="B45" s="150"/>
      <c r="C45" s="152"/>
      <c r="D45" s="155"/>
      <c r="E45" s="155"/>
      <c r="F45" s="156"/>
      <c r="G45" s="141"/>
      <c r="H45" s="163"/>
      <c r="I45" s="86" t="s">
        <v>147</v>
      </c>
      <c r="J45" s="163"/>
      <c r="K45" s="134"/>
      <c r="L45" s="136"/>
      <c r="M45" s="136"/>
      <c r="N45" s="138"/>
      <c r="O45" s="64" t="s">
        <v>188</v>
      </c>
      <c r="P45" s="141"/>
      <c r="Q45" s="66">
        <v>0</v>
      </c>
      <c r="R45" s="66"/>
      <c r="S45" s="145"/>
      <c r="T45" s="65"/>
      <c r="U45" s="244">
        <f>+'F-E-GIP-31-V5 IV Trim (2)'!V45</f>
        <v>0</v>
      </c>
      <c r="V45" s="136"/>
      <c r="W45" s="227"/>
    </row>
    <row r="46" spans="2:23" ht="77.25" customHeight="1" x14ac:dyDescent="0.2">
      <c r="B46" s="150"/>
      <c r="C46" s="152"/>
      <c r="D46" s="155"/>
      <c r="E46" s="155"/>
      <c r="F46" s="156"/>
      <c r="G46" s="141"/>
      <c r="H46" s="163"/>
      <c r="I46" s="63" t="s">
        <v>148</v>
      </c>
      <c r="J46" s="163"/>
      <c r="K46" s="134"/>
      <c r="L46" s="136"/>
      <c r="M46" s="136"/>
      <c r="N46" s="138"/>
      <c r="O46" s="64" t="s">
        <v>189</v>
      </c>
      <c r="P46" s="141"/>
      <c r="Q46" s="102">
        <v>1000000000</v>
      </c>
      <c r="R46" s="104">
        <v>0</v>
      </c>
      <c r="S46" s="145"/>
      <c r="T46" s="246">
        <v>3867880</v>
      </c>
      <c r="U46" s="245">
        <f>+'F-E-GIP-31-V5 IV Trim (2)'!V46</f>
        <v>3458731.1273359237</v>
      </c>
      <c r="V46" s="136"/>
      <c r="W46" s="227"/>
    </row>
    <row r="47" spans="2:23" ht="94.5" customHeight="1" thickBot="1" x14ac:dyDescent="0.25">
      <c r="B47" s="151"/>
      <c r="C47" s="153"/>
      <c r="D47" s="155"/>
      <c r="E47" s="155"/>
      <c r="F47" s="156"/>
      <c r="G47" s="142"/>
      <c r="H47" s="164"/>
      <c r="I47" s="67" t="s">
        <v>149</v>
      </c>
      <c r="J47" s="164"/>
      <c r="K47" s="135"/>
      <c r="L47" s="137"/>
      <c r="M47" s="137"/>
      <c r="N47" s="139"/>
      <c r="O47" s="68" t="s">
        <v>190</v>
      </c>
      <c r="P47" s="142"/>
      <c r="Q47" s="102">
        <v>25000000</v>
      </c>
      <c r="R47" s="108">
        <v>25000000</v>
      </c>
      <c r="S47" s="146"/>
      <c r="T47" s="246">
        <v>68874776</v>
      </c>
      <c r="U47" s="245">
        <f>+'F-E-GIP-31-V5 IV Trim (2)'!V47</f>
        <v>40785320.826341935</v>
      </c>
      <c r="V47" s="137"/>
      <c r="W47" s="228"/>
    </row>
    <row r="48" spans="2:23" s="73" customFormat="1" ht="30" customHeight="1" x14ac:dyDescent="0.25">
      <c r="B48" s="73" t="s">
        <v>14</v>
      </c>
      <c r="N48" s="74"/>
      <c r="P48" s="75"/>
      <c r="Q48" s="84">
        <f>SUM(Q10:Q47)</f>
        <v>62334940158</v>
      </c>
      <c r="R48" s="84">
        <f>SUM(R10:R47)</f>
        <v>61364171994.633331</v>
      </c>
      <c r="S48" s="84">
        <f>SUM(S10:S47)</f>
        <v>61364171994.633331</v>
      </c>
      <c r="T48" s="84">
        <f>SUM(T10:T47)</f>
        <v>51116764874.390007</v>
      </c>
      <c r="U48" s="109">
        <f>SUM(U10:U47)</f>
        <v>33495070599.999996</v>
      </c>
    </row>
    <row r="49" spans="2:23" s="73" customFormat="1" ht="18" customHeight="1" x14ac:dyDescent="0.25">
      <c r="B49" s="90" t="s">
        <v>254</v>
      </c>
      <c r="P49" s="77"/>
      <c r="Q49" s="78"/>
      <c r="R49" s="78"/>
      <c r="T49" s="98"/>
    </row>
    <row r="50" spans="2:23" s="73" customFormat="1" ht="30" customHeight="1" x14ac:dyDescent="0.25">
      <c r="B50" s="90" t="s">
        <v>261</v>
      </c>
      <c r="P50" s="79" t="s">
        <v>19</v>
      </c>
      <c r="Q50" s="76">
        <f>+Q48+Q49</f>
        <v>62334940158</v>
      </c>
      <c r="R50" s="75"/>
      <c r="S50" s="80"/>
      <c r="T50" s="81"/>
      <c r="U50" s="81"/>
    </row>
    <row r="51" spans="2:23" ht="18.95" customHeight="1" x14ac:dyDescent="0.2">
      <c r="B51" s="90" t="s">
        <v>262</v>
      </c>
      <c r="S51" s="5"/>
      <c r="T51" s="3"/>
      <c r="U51" s="3"/>
    </row>
    <row r="52" spans="2:23" x14ac:dyDescent="0.2">
      <c r="B52" s="90" t="s">
        <v>255</v>
      </c>
      <c r="S52" s="4"/>
      <c r="T52" s="4"/>
      <c r="U52" s="4"/>
    </row>
    <row r="53" spans="2:23" x14ac:dyDescent="0.2">
      <c r="B53" s="90" t="s">
        <v>285</v>
      </c>
    </row>
    <row r="54" spans="2:23" x14ac:dyDescent="0.2"/>
    <row r="56" spans="2:23" hidden="1" x14ac:dyDescent="0.2">
      <c r="P56" s="1"/>
    </row>
    <row r="57" spans="2:23" hidden="1" x14ac:dyDescent="0.2">
      <c r="P57" s="1"/>
    </row>
    <row r="58" spans="2:23" hidden="1" x14ac:dyDescent="0.2">
      <c r="W58" s="2" t="s">
        <v>20</v>
      </c>
    </row>
    <row r="59" spans="2:23" hidden="1" x14ac:dyDescent="0.2">
      <c r="W59" s="2" t="s">
        <v>21</v>
      </c>
    </row>
  </sheetData>
  <protectedRanges>
    <protectedRange password="C9BB" sqref="D10:E13 D16:E19 D22:E31 D33:E38 D41:E47" name="Rango1_3"/>
  </protectedRanges>
  <dataConsolidate/>
  <mergeCells count="235">
    <mergeCell ref="B3:C4"/>
    <mergeCell ref="D3:U3"/>
    <mergeCell ref="V3:W4"/>
    <mergeCell ref="D4:U4"/>
    <mergeCell ref="B5:C5"/>
    <mergeCell ref="D5:U5"/>
    <mergeCell ref="V5:W5"/>
    <mergeCell ref="C6:U6"/>
    <mergeCell ref="C7:U7"/>
    <mergeCell ref="B8:B9"/>
    <mergeCell ref="C8:C9"/>
    <mergeCell ref="D8:D9"/>
    <mergeCell ref="E8:E9"/>
    <mergeCell ref="F8:F9"/>
    <mergeCell ref="G8:G9"/>
    <mergeCell ref="H8:H9"/>
    <mergeCell ref="I8:I9"/>
    <mergeCell ref="P8:P9"/>
    <mergeCell ref="Q8:S8"/>
    <mergeCell ref="T8:U8"/>
    <mergeCell ref="V8:V9"/>
    <mergeCell ref="W8:W9"/>
    <mergeCell ref="B10:B13"/>
    <mergeCell ref="C10:C13"/>
    <mergeCell ref="G10:G11"/>
    <mergeCell ref="H10:H11"/>
    <mergeCell ref="J10:J11"/>
    <mergeCell ref="J8:J9"/>
    <mergeCell ref="K8:K9"/>
    <mergeCell ref="L8:L9"/>
    <mergeCell ref="M8:M9"/>
    <mergeCell ref="N8:N9"/>
    <mergeCell ref="O8:O9"/>
    <mergeCell ref="K10:K11"/>
    <mergeCell ref="N10:N11"/>
    <mergeCell ref="P10:P11"/>
    <mergeCell ref="S10:S13"/>
    <mergeCell ref="F12:F13"/>
    <mergeCell ref="G12:G13"/>
    <mergeCell ref="H12:H13"/>
    <mergeCell ref="J12:J13"/>
    <mergeCell ref="K12:K13"/>
    <mergeCell ref="N12:N13"/>
    <mergeCell ref="P12:P13"/>
    <mergeCell ref="B14:B15"/>
    <mergeCell ref="C14:C15"/>
    <mergeCell ref="D14:D15"/>
    <mergeCell ref="E14:E15"/>
    <mergeCell ref="F14:F15"/>
    <mergeCell ref="G14:G15"/>
    <mergeCell ref="H14:H15"/>
    <mergeCell ref="I14:I15"/>
    <mergeCell ref="J14:J15"/>
    <mergeCell ref="Q14:S14"/>
    <mergeCell ref="T14:U14"/>
    <mergeCell ref="V14:V15"/>
    <mergeCell ref="W14:W15"/>
    <mergeCell ref="B16:B19"/>
    <mergeCell ref="C16:C19"/>
    <mergeCell ref="D16:D17"/>
    <mergeCell ref="E16:E17"/>
    <mergeCell ref="F16:F17"/>
    <mergeCell ref="G16:G17"/>
    <mergeCell ref="K14:K15"/>
    <mergeCell ref="L14:L15"/>
    <mergeCell ref="M14:M15"/>
    <mergeCell ref="N14:N15"/>
    <mergeCell ref="O14:O15"/>
    <mergeCell ref="P14:P15"/>
    <mergeCell ref="P16:P17"/>
    <mergeCell ref="S16:S19"/>
    <mergeCell ref="V16:V17"/>
    <mergeCell ref="W16:W17"/>
    <mergeCell ref="D18:D19"/>
    <mergeCell ref="E18:E19"/>
    <mergeCell ref="F18:F19"/>
    <mergeCell ref="G18:G19"/>
    <mergeCell ref="H18:H19"/>
    <mergeCell ref="J18:J19"/>
    <mergeCell ref="H16:H17"/>
    <mergeCell ref="J16:J17"/>
    <mergeCell ref="K16:K17"/>
    <mergeCell ref="L16:L17"/>
    <mergeCell ref="M16:M17"/>
    <mergeCell ref="N16:N17"/>
    <mergeCell ref="X18:X19"/>
    <mergeCell ref="K18:K19"/>
    <mergeCell ref="L18:L19"/>
    <mergeCell ref="M18:M19"/>
    <mergeCell ref="N18:N19"/>
    <mergeCell ref="P18:P19"/>
    <mergeCell ref="V18:V19"/>
    <mergeCell ref="W18:W19"/>
    <mergeCell ref="B20:B21"/>
    <mergeCell ref="C20:C21"/>
    <mergeCell ref="D20:D21"/>
    <mergeCell ref="E20:E21"/>
    <mergeCell ref="F20:F21"/>
    <mergeCell ref="G20:G21"/>
    <mergeCell ref="H20:H21"/>
    <mergeCell ref="I20:I21"/>
    <mergeCell ref="J20:J21"/>
    <mergeCell ref="Q20:S20"/>
    <mergeCell ref="T20:U20"/>
    <mergeCell ref="V20:V21"/>
    <mergeCell ref="W20:W21"/>
    <mergeCell ref="B22:B38"/>
    <mergeCell ref="C22:C38"/>
    <mergeCell ref="D22:D28"/>
    <mergeCell ref="E22:E28"/>
    <mergeCell ref="F22:F28"/>
    <mergeCell ref="G22:G28"/>
    <mergeCell ref="K20:K21"/>
    <mergeCell ref="L20:L21"/>
    <mergeCell ref="M20:M21"/>
    <mergeCell ref="N20:N21"/>
    <mergeCell ref="O20:O21"/>
    <mergeCell ref="P20:P21"/>
    <mergeCell ref="P22:P28"/>
    <mergeCell ref="S22:S38"/>
    <mergeCell ref="V22:V28"/>
    <mergeCell ref="W22:W28"/>
    <mergeCell ref="D29:D30"/>
    <mergeCell ref="E29:E30"/>
    <mergeCell ref="F29:F30"/>
    <mergeCell ref="G29:G30"/>
    <mergeCell ref="H29:H30"/>
    <mergeCell ref="J29:J30"/>
    <mergeCell ref="H22:H28"/>
    <mergeCell ref="J22:J28"/>
    <mergeCell ref="K22:K28"/>
    <mergeCell ref="L22:L28"/>
    <mergeCell ref="M22:M28"/>
    <mergeCell ref="N22:N28"/>
    <mergeCell ref="W29:W30"/>
    <mergeCell ref="K29:K30"/>
    <mergeCell ref="L29:L30"/>
    <mergeCell ref="M29:M30"/>
    <mergeCell ref="N29:N30"/>
    <mergeCell ref="P29:P30"/>
    <mergeCell ref="V29:V30"/>
    <mergeCell ref="D31:D32"/>
    <mergeCell ref="E31:E32"/>
    <mergeCell ref="F31:F32"/>
    <mergeCell ref="G31:G34"/>
    <mergeCell ref="H31:H34"/>
    <mergeCell ref="J31:J34"/>
    <mergeCell ref="K31:K34"/>
    <mergeCell ref="L31:L32"/>
    <mergeCell ref="M31:M32"/>
    <mergeCell ref="W33:W34"/>
    <mergeCell ref="D35:D36"/>
    <mergeCell ref="E35:E36"/>
    <mergeCell ref="F35:F36"/>
    <mergeCell ref="G35:G36"/>
    <mergeCell ref="H35:H36"/>
    <mergeCell ref="J35:J36"/>
    <mergeCell ref="K35:K36"/>
    <mergeCell ref="L35:L36"/>
    <mergeCell ref="M35:M36"/>
    <mergeCell ref="N31:N34"/>
    <mergeCell ref="P31:P34"/>
    <mergeCell ref="V31:V32"/>
    <mergeCell ref="W31:W32"/>
    <mergeCell ref="D33:D34"/>
    <mergeCell ref="E33:E34"/>
    <mergeCell ref="F33:F34"/>
    <mergeCell ref="L33:L34"/>
    <mergeCell ref="M33:M34"/>
    <mergeCell ref="V33:V34"/>
    <mergeCell ref="N35:N36"/>
    <mergeCell ref="P35:P36"/>
    <mergeCell ref="V35:V36"/>
    <mergeCell ref="W35:W36"/>
    <mergeCell ref="D37:D38"/>
    <mergeCell ref="E37:E38"/>
    <mergeCell ref="F37:F38"/>
    <mergeCell ref="G37:G38"/>
    <mergeCell ref="H37:H38"/>
    <mergeCell ref="J37:J38"/>
    <mergeCell ref="W37:W38"/>
    <mergeCell ref="B39:B40"/>
    <mergeCell ref="C39:C40"/>
    <mergeCell ref="D39:D40"/>
    <mergeCell ref="E39:E40"/>
    <mergeCell ref="F39:F40"/>
    <mergeCell ref="G39:G40"/>
    <mergeCell ref="H39:H40"/>
    <mergeCell ref="I39:I40"/>
    <mergeCell ref="J39:J40"/>
    <mergeCell ref="K37:K38"/>
    <mergeCell ref="L37:L38"/>
    <mergeCell ref="M37:M38"/>
    <mergeCell ref="N37:N38"/>
    <mergeCell ref="P37:P38"/>
    <mergeCell ref="V37:V38"/>
    <mergeCell ref="Q39:S39"/>
    <mergeCell ref="T39:U39"/>
    <mergeCell ref="V39:V40"/>
    <mergeCell ref="W39:W40"/>
    <mergeCell ref="B41:B47"/>
    <mergeCell ref="C41:C47"/>
    <mergeCell ref="D41:D42"/>
    <mergeCell ref="E41:E42"/>
    <mergeCell ref="F41:F42"/>
    <mergeCell ref="G41:G42"/>
    <mergeCell ref="K39:K40"/>
    <mergeCell ref="L39:L40"/>
    <mergeCell ref="M39:M40"/>
    <mergeCell ref="N39:N40"/>
    <mergeCell ref="O39:O40"/>
    <mergeCell ref="P39:P40"/>
    <mergeCell ref="D43:D47"/>
    <mergeCell ref="E43:E47"/>
    <mergeCell ref="F43:F47"/>
    <mergeCell ref="G43:G47"/>
    <mergeCell ref="H43:H47"/>
    <mergeCell ref="J43:J47"/>
    <mergeCell ref="H41:H42"/>
    <mergeCell ref="J41:J42"/>
    <mergeCell ref="K41:K42"/>
    <mergeCell ref="W43:W47"/>
    <mergeCell ref="W41:W42"/>
    <mergeCell ref="L41:L42"/>
    <mergeCell ref="M41:M42"/>
    <mergeCell ref="N41:N42"/>
    <mergeCell ref="K43:K47"/>
    <mergeCell ref="L43:L47"/>
    <mergeCell ref="M43:M47"/>
    <mergeCell ref="N43:N47"/>
    <mergeCell ref="P43:P47"/>
    <mergeCell ref="V43:V47"/>
    <mergeCell ref="P41:P42"/>
    <mergeCell ref="S41:S47"/>
    <mergeCell ref="V41:V42"/>
  </mergeCells>
  <pageMargins left="0.31496062992125984" right="0.31496062992125984" top="0.74803149606299213" bottom="0.74803149606299213" header="0.31496062992125984" footer="0.31496062992125984"/>
  <pageSetup scale="18" fitToWidth="2" fitToHeight="4"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N59"/>
  <sheetViews>
    <sheetView topLeftCell="K1" zoomScale="55" zoomScaleNormal="55" workbookViewId="0">
      <pane ySplit="9" topLeftCell="A44" activePane="bottomLeft" state="frozen"/>
      <selection pane="bottomLeft" activeCell="U48" sqref="U48"/>
    </sheetView>
  </sheetViews>
  <sheetFormatPr baseColWidth="10" defaultColWidth="0" defaultRowHeight="12.75" customHeight="1" zeroHeight="1" x14ac:dyDescent="0.2"/>
  <cols>
    <col min="1" max="1" width="2.140625" style="2" customWidth="1"/>
    <col min="2" max="2" width="33.7109375" style="2" customWidth="1"/>
    <col min="3" max="3" width="31.140625" style="2" customWidth="1"/>
    <col min="4" max="5" width="26.5703125" style="2" customWidth="1"/>
    <col min="6" max="6" width="23.28515625" style="2" customWidth="1"/>
    <col min="7" max="7" width="46.85546875" style="2" customWidth="1"/>
    <col min="8" max="8" width="54" style="2" customWidth="1"/>
    <col min="9" max="9" width="54.7109375" style="2" customWidth="1"/>
    <col min="10" max="10" width="39.5703125" style="2" customWidth="1"/>
    <col min="11" max="11" width="27.85546875" style="2" customWidth="1"/>
    <col min="12" max="12" width="24.85546875" style="2" customWidth="1"/>
    <col min="13" max="13" width="18.42578125" style="2" customWidth="1"/>
    <col min="14" max="14" width="25.28515625" style="2" customWidth="1"/>
    <col min="15" max="15" width="9.28515625" style="2" customWidth="1"/>
    <col min="16" max="16" width="19.140625" style="2" customWidth="1"/>
    <col min="17" max="18" width="26.5703125" style="2" customWidth="1"/>
    <col min="19" max="19" width="31.7109375" style="2" customWidth="1"/>
    <col min="20" max="20" width="26.28515625" style="2" customWidth="1"/>
    <col min="21" max="21" width="26" style="2" customWidth="1"/>
    <col min="22" max="22" width="18.28515625" style="2" customWidth="1"/>
    <col min="23" max="23" width="105.5703125" style="2" customWidth="1"/>
    <col min="24" max="24" width="7" style="2" customWidth="1"/>
    <col min="25" max="118" width="0" style="2" hidden="1" customWidth="1"/>
    <col min="119" max="16384" width="10.85546875" style="2" hidden="1"/>
  </cols>
  <sheetData>
    <row r="2" spans="1:118" hidden="1" x14ac:dyDescent="0.2"/>
    <row r="3" spans="1:118" ht="88.5" hidden="1" customHeight="1" thickBot="1" x14ac:dyDescent="0.25">
      <c r="B3" s="197" t="s">
        <v>116</v>
      </c>
      <c r="C3" s="198"/>
      <c r="D3" s="201" t="s">
        <v>119</v>
      </c>
      <c r="E3" s="202"/>
      <c r="F3" s="203"/>
      <c r="G3" s="203"/>
      <c r="H3" s="203"/>
      <c r="I3" s="203"/>
      <c r="J3" s="203"/>
      <c r="K3" s="203"/>
      <c r="L3" s="203"/>
      <c r="M3" s="203"/>
      <c r="N3" s="203"/>
      <c r="O3" s="203"/>
      <c r="P3" s="203"/>
      <c r="Q3" s="203"/>
      <c r="R3" s="203"/>
      <c r="S3" s="203"/>
      <c r="T3" s="203"/>
      <c r="U3" s="204"/>
      <c r="V3" s="205"/>
      <c r="W3" s="206"/>
    </row>
    <row r="4" spans="1:118" ht="30" hidden="1" customHeight="1" thickBot="1" x14ac:dyDescent="0.25">
      <c r="B4" s="199"/>
      <c r="C4" s="200"/>
      <c r="D4" s="209" t="s">
        <v>121</v>
      </c>
      <c r="E4" s="210"/>
      <c r="F4" s="211"/>
      <c r="G4" s="211"/>
      <c r="H4" s="211"/>
      <c r="I4" s="211"/>
      <c r="J4" s="211"/>
      <c r="K4" s="211"/>
      <c r="L4" s="211"/>
      <c r="M4" s="211"/>
      <c r="N4" s="211"/>
      <c r="O4" s="211"/>
      <c r="P4" s="211"/>
      <c r="Q4" s="211"/>
      <c r="R4" s="211"/>
      <c r="S4" s="211"/>
      <c r="T4" s="211"/>
      <c r="U4" s="212"/>
      <c r="V4" s="207"/>
      <c r="W4" s="208"/>
    </row>
    <row r="5" spans="1:118" ht="29.25" hidden="1" customHeight="1" thickBot="1" x14ac:dyDescent="0.25">
      <c r="B5" s="213" t="s">
        <v>118</v>
      </c>
      <c r="C5" s="214"/>
      <c r="D5" s="215" t="s">
        <v>120</v>
      </c>
      <c r="E5" s="216"/>
      <c r="F5" s="216"/>
      <c r="G5" s="216"/>
      <c r="H5" s="216"/>
      <c r="I5" s="216"/>
      <c r="J5" s="216"/>
      <c r="K5" s="216"/>
      <c r="L5" s="216"/>
      <c r="M5" s="216"/>
      <c r="N5" s="216"/>
      <c r="O5" s="216"/>
      <c r="P5" s="216"/>
      <c r="Q5" s="216"/>
      <c r="R5" s="216"/>
      <c r="S5" s="216"/>
      <c r="T5" s="216"/>
      <c r="U5" s="217"/>
      <c r="V5" s="218" t="s">
        <v>117</v>
      </c>
      <c r="W5" s="219"/>
    </row>
    <row r="6" spans="1:118" s="6" customFormat="1" ht="49.5" hidden="1" customHeight="1" thickBot="1" x14ac:dyDescent="0.25">
      <c r="A6" s="2"/>
      <c r="B6" s="59" t="s">
        <v>0</v>
      </c>
      <c r="C6" s="220" t="s">
        <v>126</v>
      </c>
      <c r="D6" s="221"/>
      <c r="E6" s="221"/>
      <c r="F6" s="221"/>
      <c r="G6" s="221"/>
      <c r="H6" s="221"/>
      <c r="I6" s="221"/>
      <c r="J6" s="221"/>
      <c r="K6" s="221"/>
      <c r="L6" s="221"/>
      <c r="M6" s="221"/>
      <c r="N6" s="221"/>
      <c r="O6" s="221"/>
      <c r="P6" s="221"/>
      <c r="Q6" s="221"/>
      <c r="R6" s="221"/>
      <c r="S6" s="221"/>
      <c r="T6" s="221"/>
      <c r="U6" s="221"/>
      <c r="V6" s="70" t="s">
        <v>124</v>
      </c>
      <c r="W6" s="69">
        <v>2024</v>
      </c>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row>
    <row r="7" spans="1:118" ht="40.5" hidden="1" customHeight="1" thickBot="1" x14ac:dyDescent="0.25">
      <c r="B7" s="60" t="s">
        <v>1</v>
      </c>
      <c r="C7" s="222" t="s">
        <v>127</v>
      </c>
      <c r="D7" s="223"/>
      <c r="E7" s="223"/>
      <c r="F7" s="223"/>
      <c r="G7" s="224"/>
      <c r="H7" s="224"/>
      <c r="I7" s="224"/>
      <c r="J7" s="224"/>
      <c r="K7" s="224"/>
      <c r="L7" s="224"/>
      <c r="M7" s="224"/>
      <c r="N7" s="224"/>
      <c r="O7" s="224"/>
      <c r="P7" s="224"/>
      <c r="Q7" s="224"/>
      <c r="R7" s="224"/>
      <c r="S7" s="224"/>
      <c r="T7" s="224"/>
      <c r="U7" s="224"/>
      <c r="V7" s="71" t="s">
        <v>125</v>
      </c>
      <c r="W7" s="61"/>
    </row>
    <row r="8" spans="1:118" ht="37.5" customHeight="1" x14ac:dyDescent="0.2">
      <c r="B8" s="167" t="s">
        <v>2</v>
      </c>
      <c r="C8" s="159" t="s">
        <v>10</v>
      </c>
      <c r="D8" s="169" t="s">
        <v>256</v>
      </c>
      <c r="E8" s="169" t="s">
        <v>257</v>
      </c>
      <c r="F8" s="169" t="s">
        <v>25</v>
      </c>
      <c r="G8" s="159" t="s">
        <v>11</v>
      </c>
      <c r="H8" s="159" t="s">
        <v>23</v>
      </c>
      <c r="I8" s="159" t="s">
        <v>258</v>
      </c>
      <c r="J8" s="148" t="s">
        <v>122</v>
      </c>
      <c r="K8" s="157" t="s">
        <v>3</v>
      </c>
      <c r="L8" s="148" t="s">
        <v>6</v>
      </c>
      <c r="M8" s="159" t="s">
        <v>4</v>
      </c>
      <c r="N8" s="148" t="s">
        <v>112</v>
      </c>
      <c r="O8" s="159" t="s">
        <v>7</v>
      </c>
      <c r="P8" s="157" t="s">
        <v>115</v>
      </c>
      <c r="Q8" s="173" t="s">
        <v>17</v>
      </c>
      <c r="R8" s="195"/>
      <c r="S8" s="174"/>
      <c r="T8" s="173" t="s">
        <v>18</v>
      </c>
      <c r="U8" s="174"/>
      <c r="V8" s="148" t="s">
        <v>12</v>
      </c>
      <c r="W8" s="149" t="s">
        <v>13</v>
      </c>
    </row>
    <row r="9" spans="1:118" ht="33.75" customHeight="1" x14ac:dyDescent="0.2">
      <c r="B9" s="168"/>
      <c r="C9" s="160"/>
      <c r="D9" s="169"/>
      <c r="E9" s="169"/>
      <c r="F9" s="169"/>
      <c r="G9" s="160"/>
      <c r="H9" s="160"/>
      <c r="I9" s="160"/>
      <c r="J9" s="148"/>
      <c r="K9" s="158"/>
      <c r="L9" s="148"/>
      <c r="M9" s="160"/>
      <c r="N9" s="161"/>
      <c r="O9" s="160"/>
      <c r="P9" s="158"/>
      <c r="Q9" s="62" t="s">
        <v>259</v>
      </c>
      <c r="R9" s="62" t="s">
        <v>260</v>
      </c>
      <c r="S9" s="62" t="s">
        <v>9</v>
      </c>
      <c r="T9" s="62" t="s">
        <v>15</v>
      </c>
      <c r="U9" s="62" t="s">
        <v>16</v>
      </c>
      <c r="V9" s="148"/>
      <c r="W9" s="149"/>
    </row>
    <row r="10" spans="1:118" ht="63.75" customHeight="1" x14ac:dyDescent="0.2">
      <c r="B10" s="150" t="s">
        <v>128</v>
      </c>
      <c r="C10" s="152" t="s">
        <v>239</v>
      </c>
      <c r="D10" s="82">
        <v>26754</v>
      </c>
      <c r="E10" s="82">
        <v>183358.97</v>
      </c>
      <c r="F10" s="72" t="s">
        <v>205</v>
      </c>
      <c r="G10" s="140" t="s">
        <v>242</v>
      </c>
      <c r="H10" s="162" t="s">
        <v>213</v>
      </c>
      <c r="I10" s="63" t="s">
        <v>287</v>
      </c>
      <c r="J10" s="162" t="s">
        <v>226</v>
      </c>
      <c r="K10" s="133" t="s">
        <v>150</v>
      </c>
      <c r="L10" s="72" t="s">
        <v>191</v>
      </c>
      <c r="M10" s="72" t="s">
        <v>207</v>
      </c>
      <c r="N10" s="131" t="s">
        <v>216</v>
      </c>
      <c r="O10" s="64" t="s">
        <v>161</v>
      </c>
      <c r="P10" s="140" t="s">
        <v>217</v>
      </c>
      <c r="Q10" s="65">
        <v>11241723129</v>
      </c>
      <c r="R10" s="65">
        <v>11427211629</v>
      </c>
      <c r="S10" s="196">
        <f>SUM(R10:R13)</f>
        <v>18157736992</v>
      </c>
      <c r="T10" s="65">
        <f>VLOOKUP($I10,[3]Hoja4!$A$103:$K$131,10,0)</f>
        <v>5270760498</v>
      </c>
      <c r="U10" s="65">
        <f>VLOOKUP($I10,[3]Hoja4!$A$103:$K$131,11,0)</f>
        <v>1226344301.0999999</v>
      </c>
      <c r="V10" s="72">
        <v>0</v>
      </c>
      <c r="W10" s="72" t="s">
        <v>288</v>
      </c>
    </row>
    <row r="11" spans="1:118" ht="63.75" customHeight="1" x14ac:dyDescent="0.2">
      <c r="B11" s="150"/>
      <c r="C11" s="152"/>
      <c r="D11" s="83">
        <v>2</v>
      </c>
      <c r="E11" s="83">
        <v>14</v>
      </c>
      <c r="F11" s="72" t="s">
        <v>206</v>
      </c>
      <c r="G11" s="143"/>
      <c r="H11" s="165"/>
      <c r="I11" s="63" t="s">
        <v>289</v>
      </c>
      <c r="J11" s="165"/>
      <c r="K11" s="166"/>
      <c r="L11" s="72" t="s">
        <v>192</v>
      </c>
      <c r="M11" s="72" t="s">
        <v>206</v>
      </c>
      <c r="N11" s="132"/>
      <c r="O11" s="64" t="s">
        <v>162</v>
      </c>
      <c r="P11" s="143"/>
      <c r="Q11" s="65">
        <v>2247369493</v>
      </c>
      <c r="R11" s="65">
        <v>6679394411</v>
      </c>
      <c r="S11" s="196"/>
      <c r="T11" s="65">
        <f>VLOOKUP($I11,[3]Hoja4!$A$103:$K$131,10,0)</f>
        <v>101967058</v>
      </c>
      <c r="U11" s="65">
        <f>VLOOKUP($I11,[3]Hoja4!$A$103:$K$131,11,0)</f>
        <v>7318606</v>
      </c>
      <c r="V11" s="72">
        <v>0</v>
      </c>
      <c r="W11" s="72" t="s">
        <v>290</v>
      </c>
    </row>
    <row r="12" spans="1:118" ht="87" customHeight="1" x14ac:dyDescent="0.2">
      <c r="B12" s="150"/>
      <c r="C12" s="152"/>
      <c r="D12" s="82">
        <v>18585</v>
      </c>
      <c r="E12" s="82">
        <v>0</v>
      </c>
      <c r="F12" s="156" t="s">
        <v>205</v>
      </c>
      <c r="G12" s="140" t="s">
        <v>240</v>
      </c>
      <c r="H12" s="162" t="s">
        <v>213</v>
      </c>
      <c r="I12" s="63" t="s">
        <v>132</v>
      </c>
      <c r="J12" s="162" t="s">
        <v>227</v>
      </c>
      <c r="K12" s="133" t="s">
        <v>151</v>
      </c>
      <c r="L12" s="72" t="s">
        <v>193</v>
      </c>
      <c r="M12" s="72" t="s">
        <v>208</v>
      </c>
      <c r="N12" s="131" t="s">
        <v>216</v>
      </c>
      <c r="O12" s="64" t="s">
        <v>164</v>
      </c>
      <c r="P12" s="140" t="s">
        <v>218</v>
      </c>
      <c r="Q12" s="65"/>
      <c r="R12" s="65"/>
      <c r="S12" s="196"/>
      <c r="T12" s="65">
        <v>0</v>
      </c>
      <c r="U12" s="65">
        <v>0</v>
      </c>
      <c r="V12" s="65" t="s">
        <v>253</v>
      </c>
      <c r="W12" s="93" t="s">
        <v>253</v>
      </c>
    </row>
    <row r="13" spans="1:118" ht="87" customHeight="1" x14ac:dyDescent="0.2">
      <c r="B13" s="150"/>
      <c r="C13" s="152"/>
      <c r="D13" s="82">
        <v>2124</v>
      </c>
      <c r="E13" s="82">
        <v>609</v>
      </c>
      <c r="F13" s="156"/>
      <c r="G13" s="143"/>
      <c r="H13" s="165"/>
      <c r="I13" s="63" t="s">
        <v>133</v>
      </c>
      <c r="J13" s="165"/>
      <c r="K13" s="166"/>
      <c r="L13" s="72" t="s">
        <v>194</v>
      </c>
      <c r="M13" s="72" t="s">
        <v>205</v>
      </c>
      <c r="N13" s="132"/>
      <c r="O13" s="64" t="s">
        <v>163</v>
      </c>
      <c r="P13" s="143"/>
      <c r="Q13" s="65">
        <v>51130952</v>
      </c>
      <c r="R13" s="65">
        <v>51130952</v>
      </c>
      <c r="S13" s="196"/>
      <c r="T13" s="65">
        <v>46978316</v>
      </c>
      <c r="U13" s="65">
        <v>15248699</v>
      </c>
      <c r="V13" s="72">
        <v>0</v>
      </c>
      <c r="W13" s="72" t="s">
        <v>291</v>
      </c>
    </row>
    <row r="14" spans="1:118" ht="37.5" customHeight="1" x14ac:dyDescent="0.2">
      <c r="B14" s="167" t="s">
        <v>113</v>
      </c>
      <c r="C14" s="159" t="s">
        <v>10</v>
      </c>
      <c r="D14" s="169" t="s">
        <v>24</v>
      </c>
      <c r="E14" s="169" t="s">
        <v>24</v>
      </c>
      <c r="F14" s="169" t="s">
        <v>25</v>
      </c>
      <c r="G14" s="159" t="s">
        <v>11</v>
      </c>
      <c r="H14" s="159" t="s">
        <v>23</v>
      </c>
      <c r="I14" s="157" t="s">
        <v>5</v>
      </c>
      <c r="J14" s="148" t="s">
        <v>122</v>
      </c>
      <c r="K14" s="157" t="s">
        <v>3</v>
      </c>
      <c r="L14" s="148" t="s">
        <v>6</v>
      </c>
      <c r="M14" s="159" t="s">
        <v>4</v>
      </c>
      <c r="N14" s="148" t="s">
        <v>112</v>
      </c>
      <c r="O14" s="159" t="s">
        <v>7</v>
      </c>
      <c r="P14" s="157" t="s">
        <v>115</v>
      </c>
      <c r="Q14" s="170" t="s">
        <v>17</v>
      </c>
      <c r="R14" s="171"/>
      <c r="S14" s="172"/>
      <c r="T14" s="173" t="s">
        <v>18</v>
      </c>
      <c r="U14" s="174"/>
      <c r="V14" s="148" t="s">
        <v>12</v>
      </c>
      <c r="W14" s="149" t="s">
        <v>13</v>
      </c>
    </row>
    <row r="15" spans="1:118" ht="33.75" customHeight="1" x14ac:dyDescent="0.2">
      <c r="B15" s="168"/>
      <c r="C15" s="160"/>
      <c r="D15" s="169"/>
      <c r="E15" s="169"/>
      <c r="F15" s="169"/>
      <c r="G15" s="160"/>
      <c r="H15" s="160"/>
      <c r="I15" s="158"/>
      <c r="J15" s="148"/>
      <c r="K15" s="158"/>
      <c r="L15" s="148"/>
      <c r="M15" s="160"/>
      <c r="N15" s="161"/>
      <c r="O15" s="160"/>
      <c r="P15" s="158"/>
      <c r="Q15" s="91" t="s">
        <v>8</v>
      </c>
      <c r="R15" s="91"/>
      <c r="S15" s="92" t="s">
        <v>9</v>
      </c>
      <c r="T15" s="62" t="s">
        <v>15</v>
      </c>
      <c r="U15" s="62" t="s">
        <v>16</v>
      </c>
      <c r="V15" s="148"/>
      <c r="W15" s="149"/>
    </row>
    <row r="16" spans="1:118" ht="70.5" customHeight="1" x14ac:dyDescent="0.2">
      <c r="B16" s="150" t="s">
        <v>129</v>
      </c>
      <c r="C16" s="152" t="s">
        <v>247</v>
      </c>
      <c r="D16" s="193">
        <v>287</v>
      </c>
      <c r="E16" s="193">
        <v>8790</v>
      </c>
      <c r="F16" s="156" t="s">
        <v>206</v>
      </c>
      <c r="G16" s="140" t="s">
        <v>241</v>
      </c>
      <c r="H16" s="162" t="s">
        <v>214</v>
      </c>
      <c r="I16" s="63" t="s">
        <v>134</v>
      </c>
      <c r="J16" s="162" t="s">
        <v>228</v>
      </c>
      <c r="K16" s="133" t="s">
        <v>152</v>
      </c>
      <c r="L16" s="129" t="s">
        <v>195</v>
      </c>
      <c r="M16" s="129" t="s">
        <v>209</v>
      </c>
      <c r="N16" s="131" t="s">
        <v>216</v>
      </c>
      <c r="O16" s="64" t="s">
        <v>165</v>
      </c>
      <c r="P16" s="140" t="s">
        <v>219</v>
      </c>
      <c r="Q16" s="65">
        <v>2212251790.5</v>
      </c>
      <c r="R16" s="65">
        <v>2368796230.5</v>
      </c>
      <c r="S16" s="144">
        <f>SUM(R16:R19)</f>
        <v>3195205796.5</v>
      </c>
      <c r="T16" s="65">
        <f>VLOOKUP($I16,[3]Hoja4!$A$103:$K$131,10,0)</f>
        <v>1213296857</v>
      </c>
      <c r="U16" s="65">
        <f>VLOOKUP($I16,[3]Hoja4!$A$103:$K$131,11,0)</f>
        <v>335717240</v>
      </c>
      <c r="V16" s="129">
        <v>2631</v>
      </c>
      <c r="W16" s="129" t="s">
        <v>292</v>
      </c>
    </row>
    <row r="17" spans="2:23" ht="70.5" customHeight="1" x14ac:dyDescent="0.2">
      <c r="B17" s="150"/>
      <c r="C17" s="152"/>
      <c r="D17" s="193"/>
      <c r="E17" s="193"/>
      <c r="F17" s="156"/>
      <c r="G17" s="143"/>
      <c r="H17" s="165"/>
      <c r="I17" s="63" t="s">
        <v>135</v>
      </c>
      <c r="J17" s="165"/>
      <c r="K17" s="166"/>
      <c r="L17" s="130"/>
      <c r="M17" s="130"/>
      <c r="N17" s="132"/>
      <c r="O17" s="64" t="s">
        <v>166</v>
      </c>
      <c r="P17" s="143"/>
      <c r="Q17" s="66">
        <v>73116410</v>
      </c>
      <c r="R17" s="66">
        <v>73116410</v>
      </c>
      <c r="S17" s="145"/>
      <c r="T17" s="65">
        <f>VLOOKUP($I17,[3]Hoja4!$A$103:$K$131,10,0)</f>
        <v>65527389</v>
      </c>
      <c r="U17" s="65">
        <f>VLOOKUP($I17,[3]Hoja4!$A$103:$K$131,11,0)</f>
        <v>21373275</v>
      </c>
      <c r="V17" s="130"/>
      <c r="W17" s="130"/>
    </row>
    <row r="18" spans="2:23" ht="81.75" customHeight="1" x14ac:dyDescent="0.2">
      <c r="B18" s="150"/>
      <c r="C18" s="152"/>
      <c r="D18" s="155">
        <v>1</v>
      </c>
      <c r="E18" s="155">
        <v>1</v>
      </c>
      <c r="F18" s="156" t="s">
        <v>206</v>
      </c>
      <c r="G18" s="140" t="s">
        <v>243</v>
      </c>
      <c r="H18" s="162" t="s">
        <v>213</v>
      </c>
      <c r="I18" s="63" t="s">
        <v>293</v>
      </c>
      <c r="J18" s="162" t="s">
        <v>229</v>
      </c>
      <c r="K18" s="133" t="s">
        <v>153</v>
      </c>
      <c r="L18" s="129" t="s">
        <v>196</v>
      </c>
      <c r="M18" s="129" t="s">
        <v>210</v>
      </c>
      <c r="N18" s="131" t="s">
        <v>216</v>
      </c>
      <c r="O18" s="64" t="s">
        <v>167</v>
      </c>
      <c r="P18" s="140" t="s">
        <v>220</v>
      </c>
      <c r="Q18" s="66">
        <v>122016000</v>
      </c>
      <c r="R18" s="66">
        <v>122016000</v>
      </c>
      <c r="S18" s="145"/>
      <c r="T18" s="65">
        <f>VLOOKUP($I18,[3]Hoja4!$A$103:$K$131,10,0)</f>
        <v>56194014</v>
      </c>
      <c r="U18" s="65">
        <f>VLOOKUP($I18,[3]Hoja4!$A$103:$K$131,11,0)</f>
        <v>2087505</v>
      </c>
      <c r="V18" s="129">
        <v>1</v>
      </c>
      <c r="W18" s="129" t="s">
        <v>294</v>
      </c>
    </row>
    <row r="19" spans="2:23" ht="81.75" customHeight="1" x14ac:dyDescent="0.2">
      <c r="B19" s="150"/>
      <c r="C19" s="152"/>
      <c r="D19" s="155"/>
      <c r="E19" s="155"/>
      <c r="F19" s="156"/>
      <c r="G19" s="143"/>
      <c r="H19" s="165"/>
      <c r="I19" s="63" t="s">
        <v>139</v>
      </c>
      <c r="J19" s="165"/>
      <c r="K19" s="166"/>
      <c r="L19" s="130"/>
      <c r="M19" s="130"/>
      <c r="N19" s="132"/>
      <c r="O19" s="64" t="s">
        <v>168</v>
      </c>
      <c r="P19" s="143"/>
      <c r="Q19" s="66">
        <v>631277156</v>
      </c>
      <c r="R19" s="66">
        <v>631277156</v>
      </c>
      <c r="S19" s="194"/>
      <c r="T19" s="65">
        <f>VLOOKUP($I19,[3]Hoja4!$A$103:$K$131,10,0)</f>
        <v>329962449.93000007</v>
      </c>
      <c r="U19" s="65">
        <f>VLOOKUP($I19,[3]Hoja4!$A$103:$K$131,11,0)</f>
        <v>95021615.129999995</v>
      </c>
      <c r="V19" s="130"/>
      <c r="W19" s="130"/>
    </row>
    <row r="20" spans="2:23" ht="37.5" customHeight="1" x14ac:dyDescent="0.2">
      <c r="B20" s="167" t="s">
        <v>114</v>
      </c>
      <c r="C20" s="159" t="s">
        <v>10</v>
      </c>
      <c r="D20" s="169" t="s">
        <v>24</v>
      </c>
      <c r="E20" s="169" t="s">
        <v>24</v>
      </c>
      <c r="F20" s="169" t="s">
        <v>25</v>
      </c>
      <c r="G20" s="159" t="s">
        <v>11</v>
      </c>
      <c r="H20" s="159" t="s">
        <v>23</v>
      </c>
      <c r="I20" s="157" t="s">
        <v>5</v>
      </c>
      <c r="J20" s="148" t="s">
        <v>122</v>
      </c>
      <c r="K20" s="157" t="s">
        <v>3</v>
      </c>
      <c r="L20" s="148" t="s">
        <v>6</v>
      </c>
      <c r="M20" s="159" t="s">
        <v>4</v>
      </c>
      <c r="N20" s="148" t="s">
        <v>112</v>
      </c>
      <c r="O20" s="159" t="s">
        <v>7</v>
      </c>
      <c r="P20" s="157" t="s">
        <v>115</v>
      </c>
      <c r="Q20" s="170" t="s">
        <v>17</v>
      </c>
      <c r="R20" s="171"/>
      <c r="S20" s="172"/>
      <c r="T20" s="173" t="s">
        <v>18</v>
      </c>
      <c r="U20" s="174"/>
      <c r="V20" s="148" t="s">
        <v>12</v>
      </c>
      <c r="W20" s="149" t="s">
        <v>13</v>
      </c>
    </row>
    <row r="21" spans="2:23" ht="33.75" customHeight="1" x14ac:dyDescent="0.2">
      <c r="B21" s="168"/>
      <c r="C21" s="160"/>
      <c r="D21" s="169"/>
      <c r="E21" s="169"/>
      <c r="F21" s="169"/>
      <c r="G21" s="160"/>
      <c r="H21" s="160"/>
      <c r="I21" s="158"/>
      <c r="J21" s="148"/>
      <c r="K21" s="158"/>
      <c r="L21" s="148"/>
      <c r="M21" s="160"/>
      <c r="N21" s="161"/>
      <c r="O21" s="160"/>
      <c r="P21" s="158"/>
      <c r="Q21" s="91" t="s">
        <v>8</v>
      </c>
      <c r="R21" s="91"/>
      <c r="S21" s="92" t="s">
        <v>9</v>
      </c>
      <c r="T21" s="62" t="s">
        <v>15</v>
      </c>
      <c r="U21" s="62" t="s">
        <v>16</v>
      </c>
      <c r="V21" s="148"/>
      <c r="W21" s="149"/>
    </row>
    <row r="22" spans="2:23" ht="54" customHeight="1" x14ac:dyDescent="0.2">
      <c r="B22" s="150" t="s">
        <v>130</v>
      </c>
      <c r="C22" s="152" t="s">
        <v>248</v>
      </c>
      <c r="D22" s="175">
        <v>5262004</v>
      </c>
      <c r="E22" s="175">
        <v>18553468.199999999</v>
      </c>
      <c r="F22" s="156" t="s">
        <v>205</v>
      </c>
      <c r="G22" s="140" t="s">
        <v>244</v>
      </c>
      <c r="H22" s="162" t="s">
        <v>215</v>
      </c>
      <c r="I22" s="63" t="s">
        <v>295</v>
      </c>
      <c r="J22" s="162" t="s">
        <v>230</v>
      </c>
      <c r="K22" s="133" t="s">
        <v>154</v>
      </c>
      <c r="L22" s="129" t="s">
        <v>197</v>
      </c>
      <c r="M22" s="129" t="s">
        <v>207</v>
      </c>
      <c r="N22" s="131" t="s">
        <v>216</v>
      </c>
      <c r="O22" s="64" t="s">
        <v>169</v>
      </c>
      <c r="P22" s="140" t="s">
        <v>220</v>
      </c>
      <c r="Q22" s="65">
        <v>6920087673</v>
      </c>
      <c r="R22" s="65">
        <v>7282834733</v>
      </c>
      <c r="S22" s="189">
        <f>SUM(R22:R38)</f>
        <v>26449124092.48</v>
      </c>
      <c r="T22" s="65">
        <f>VLOOKUP($I22,[3]Hoja4!$A$103:$K$131,10,0)</f>
        <v>2686826638</v>
      </c>
      <c r="U22" s="65">
        <f>VLOOKUP($I22,[3]Hoja4!$A$103:$K$131,11,0)</f>
        <v>638131828.5</v>
      </c>
      <c r="V22" s="192">
        <v>7827003.5700000003</v>
      </c>
      <c r="W22" s="129" t="s">
        <v>296</v>
      </c>
    </row>
    <row r="23" spans="2:23" ht="78" customHeight="1" x14ac:dyDescent="0.2">
      <c r="B23" s="150"/>
      <c r="C23" s="152"/>
      <c r="D23" s="175"/>
      <c r="E23" s="175"/>
      <c r="F23" s="156"/>
      <c r="G23" s="141"/>
      <c r="H23" s="163"/>
      <c r="I23" s="63" t="s">
        <v>136</v>
      </c>
      <c r="J23" s="163"/>
      <c r="K23" s="134"/>
      <c r="L23" s="136"/>
      <c r="M23" s="136"/>
      <c r="N23" s="138"/>
      <c r="O23" s="64" t="s">
        <v>170</v>
      </c>
      <c r="P23" s="141"/>
      <c r="Q23" s="66">
        <v>4305074046</v>
      </c>
      <c r="R23" s="66">
        <v>4305074046</v>
      </c>
      <c r="S23" s="190"/>
      <c r="T23" s="65">
        <f>VLOOKUP($I23,[3]Hoja4!$A$103:$K$131,10,0)</f>
        <v>576755358</v>
      </c>
      <c r="U23" s="65">
        <f>VLOOKUP($I23,[3]Hoja4!$A$103:$K$131,11,0)</f>
        <v>187316771.99999994</v>
      </c>
      <c r="V23" s="136"/>
      <c r="W23" s="136"/>
    </row>
    <row r="24" spans="2:23" ht="54" customHeight="1" x14ac:dyDescent="0.2">
      <c r="B24" s="150"/>
      <c r="C24" s="152"/>
      <c r="D24" s="175"/>
      <c r="E24" s="175"/>
      <c r="F24" s="156"/>
      <c r="G24" s="141"/>
      <c r="H24" s="163"/>
      <c r="I24" s="63" t="s">
        <v>137</v>
      </c>
      <c r="J24" s="163"/>
      <c r="K24" s="134"/>
      <c r="L24" s="136"/>
      <c r="M24" s="136"/>
      <c r="N24" s="138"/>
      <c r="O24" s="64" t="s">
        <v>171</v>
      </c>
      <c r="P24" s="141"/>
      <c r="Q24" s="66"/>
      <c r="R24" s="66"/>
      <c r="S24" s="190"/>
      <c r="T24" s="65">
        <v>0</v>
      </c>
      <c r="U24" s="65">
        <v>0</v>
      </c>
      <c r="V24" s="136"/>
      <c r="W24" s="136"/>
    </row>
    <row r="25" spans="2:23" ht="93" customHeight="1" x14ac:dyDescent="0.2">
      <c r="B25" s="150"/>
      <c r="C25" s="152"/>
      <c r="D25" s="175"/>
      <c r="E25" s="175"/>
      <c r="F25" s="156"/>
      <c r="G25" s="141"/>
      <c r="H25" s="163"/>
      <c r="I25" s="63" t="s">
        <v>138</v>
      </c>
      <c r="J25" s="163"/>
      <c r="K25" s="134"/>
      <c r="L25" s="136"/>
      <c r="M25" s="136"/>
      <c r="N25" s="138"/>
      <c r="O25" s="64" t="s">
        <v>172</v>
      </c>
      <c r="P25" s="141"/>
      <c r="Q25" s="66">
        <v>731635105</v>
      </c>
      <c r="R25" s="66">
        <v>731635105</v>
      </c>
      <c r="S25" s="190"/>
      <c r="T25" s="65">
        <f>VLOOKUP($I25,[3]Hoja4!$A$103:$K$131,10,0)</f>
        <v>195030164</v>
      </c>
      <c r="U25" s="65">
        <f>VLOOKUP($I25,[3]Hoja4!$A$103:$K$131,11,0)</f>
        <v>16364952</v>
      </c>
      <c r="V25" s="136"/>
      <c r="W25" s="136"/>
    </row>
    <row r="26" spans="2:23" ht="54" customHeight="1" x14ac:dyDescent="0.2">
      <c r="B26" s="150"/>
      <c r="C26" s="152"/>
      <c r="D26" s="175"/>
      <c r="E26" s="175"/>
      <c r="F26" s="156"/>
      <c r="G26" s="141"/>
      <c r="H26" s="163"/>
      <c r="I26" s="63" t="s">
        <v>297</v>
      </c>
      <c r="J26" s="163"/>
      <c r="K26" s="134"/>
      <c r="L26" s="136"/>
      <c r="M26" s="136"/>
      <c r="N26" s="138"/>
      <c r="O26" s="64" t="s">
        <v>173</v>
      </c>
      <c r="P26" s="141"/>
      <c r="Q26" s="66">
        <v>573362697</v>
      </c>
      <c r="R26" s="66">
        <v>573362697</v>
      </c>
      <c r="S26" s="190"/>
      <c r="T26" s="65">
        <f>VLOOKUP($I26,[3]Hoja4!$A$103:$K$131,10,0)</f>
        <v>452963123</v>
      </c>
      <c r="U26" s="65">
        <f>VLOOKUP($I26,[3]Hoja4!$A$103:$K$131,11,0)</f>
        <v>187671799</v>
      </c>
      <c r="V26" s="136"/>
      <c r="W26" s="136"/>
    </row>
    <row r="27" spans="2:23" ht="54" customHeight="1" x14ac:dyDescent="0.2">
      <c r="B27" s="150"/>
      <c r="C27" s="152"/>
      <c r="D27" s="175"/>
      <c r="E27" s="175"/>
      <c r="F27" s="156"/>
      <c r="G27" s="141"/>
      <c r="H27" s="163"/>
      <c r="I27" s="63" t="s">
        <v>298</v>
      </c>
      <c r="J27" s="163"/>
      <c r="K27" s="134"/>
      <c r="L27" s="136"/>
      <c r="M27" s="136"/>
      <c r="N27" s="138"/>
      <c r="O27" s="64" t="s">
        <v>174</v>
      </c>
      <c r="P27" s="141"/>
      <c r="Q27" s="66">
        <v>4000000</v>
      </c>
      <c r="R27" s="66">
        <v>4000000</v>
      </c>
      <c r="S27" s="190"/>
      <c r="T27" s="65">
        <v>0</v>
      </c>
      <c r="U27" s="65">
        <v>0</v>
      </c>
      <c r="V27" s="136"/>
      <c r="W27" s="136"/>
    </row>
    <row r="28" spans="2:23" ht="54" customHeight="1" x14ac:dyDescent="0.2">
      <c r="B28" s="150"/>
      <c r="C28" s="152"/>
      <c r="D28" s="175"/>
      <c r="E28" s="175"/>
      <c r="F28" s="156"/>
      <c r="G28" s="143"/>
      <c r="H28" s="165"/>
      <c r="I28" s="63" t="s">
        <v>140</v>
      </c>
      <c r="J28" s="165"/>
      <c r="K28" s="166"/>
      <c r="L28" s="130"/>
      <c r="M28" s="130"/>
      <c r="N28" s="132"/>
      <c r="O28" s="64" t="s">
        <v>175</v>
      </c>
      <c r="P28" s="143"/>
      <c r="Q28" s="66">
        <v>1287823179</v>
      </c>
      <c r="R28" s="66">
        <v>1858395225.48</v>
      </c>
      <c r="S28" s="190"/>
      <c r="T28" s="65">
        <f>VLOOKUP($I28,[3]Hoja4!$A$103:$K$131,10,0)</f>
        <v>592672425</v>
      </c>
      <c r="U28" s="65">
        <f>VLOOKUP($I28,[3]Hoja4!$A$103:$K$131,11,0)</f>
        <v>205986520.86000013</v>
      </c>
      <c r="V28" s="130"/>
      <c r="W28" s="130"/>
    </row>
    <row r="29" spans="2:23" ht="72.75" customHeight="1" x14ac:dyDescent="0.2">
      <c r="B29" s="150"/>
      <c r="C29" s="152"/>
      <c r="D29" s="175">
        <v>191161</v>
      </c>
      <c r="E29" s="175">
        <v>257240</v>
      </c>
      <c r="F29" s="156" t="s">
        <v>206</v>
      </c>
      <c r="G29" s="140" t="s">
        <v>245</v>
      </c>
      <c r="H29" s="162" t="s">
        <v>213</v>
      </c>
      <c r="I29" s="63" t="s">
        <v>299</v>
      </c>
      <c r="J29" s="162" t="s">
        <v>235</v>
      </c>
      <c r="K29" s="133" t="s">
        <v>155</v>
      </c>
      <c r="L29" s="129" t="s">
        <v>198</v>
      </c>
      <c r="M29" s="129" t="s">
        <v>211</v>
      </c>
      <c r="N29" s="131" t="s">
        <v>216</v>
      </c>
      <c r="O29" s="64" t="s">
        <v>176</v>
      </c>
      <c r="P29" s="140" t="s">
        <v>221</v>
      </c>
      <c r="Q29" s="66">
        <v>395345092</v>
      </c>
      <c r="R29" s="66">
        <v>395345092</v>
      </c>
      <c r="S29" s="190"/>
      <c r="T29" s="65">
        <f>VLOOKUP($I29,[3]Hoja4!$A$103:$K$131,10,0)</f>
        <v>44397434</v>
      </c>
      <c r="U29" s="65">
        <f>VLOOKUP($I29,[3]Hoja4!$A$103:$K$131,11,0)</f>
        <v>10319674</v>
      </c>
      <c r="V29" s="147">
        <v>39366</v>
      </c>
      <c r="W29" s="129" t="s">
        <v>300</v>
      </c>
    </row>
    <row r="30" spans="2:23" ht="72.75" customHeight="1" x14ac:dyDescent="0.2">
      <c r="B30" s="150"/>
      <c r="C30" s="152"/>
      <c r="D30" s="175"/>
      <c r="E30" s="175"/>
      <c r="F30" s="156"/>
      <c r="G30" s="143"/>
      <c r="H30" s="165"/>
      <c r="I30" s="63" t="s">
        <v>141</v>
      </c>
      <c r="J30" s="165"/>
      <c r="K30" s="166"/>
      <c r="L30" s="130"/>
      <c r="M30" s="130"/>
      <c r="N30" s="132"/>
      <c r="O30" s="64" t="s">
        <v>177</v>
      </c>
      <c r="P30" s="143"/>
      <c r="Q30" s="66">
        <v>1174718497</v>
      </c>
      <c r="R30" s="66">
        <v>1174718497</v>
      </c>
      <c r="S30" s="190"/>
      <c r="T30" s="65">
        <f>VLOOKUP($I30,[3]Hoja4!$A$103:$K$131,10,0)</f>
        <v>305542060</v>
      </c>
      <c r="U30" s="65">
        <f>VLOOKUP($I30,[3]Hoja4!$A$103:$K$131,11,0)</f>
        <v>96423434</v>
      </c>
      <c r="V30" s="130"/>
      <c r="W30" s="130"/>
    </row>
    <row r="31" spans="2:23" ht="72.75" customHeight="1" x14ac:dyDescent="0.2">
      <c r="B31" s="150"/>
      <c r="C31" s="152"/>
      <c r="D31" s="175">
        <v>3186</v>
      </c>
      <c r="E31" s="175">
        <v>3970.5</v>
      </c>
      <c r="F31" s="156" t="s">
        <v>205</v>
      </c>
      <c r="G31" s="179" t="s">
        <v>245</v>
      </c>
      <c r="H31" s="184" t="s">
        <v>213</v>
      </c>
      <c r="I31" s="63" t="s">
        <v>301</v>
      </c>
      <c r="J31" s="184" t="s">
        <v>236</v>
      </c>
      <c r="K31" s="133" t="s">
        <v>156</v>
      </c>
      <c r="L31" s="187" t="s">
        <v>199</v>
      </c>
      <c r="M31" s="182" t="s">
        <v>207</v>
      </c>
      <c r="N31" s="176" t="s">
        <v>216</v>
      </c>
      <c r="O31" s="64" t="s">
        <v>178</v>
      </c>
      <c r="P31" s="179" t="s">
        <v>221</v>
      </c>
      <c r="Q31" s="66">
        <v>14704441242</v>
      </c>
      <c r="R31" s="66">
        <v>7214275904</v>
      </c>
      <c r="S31" s="190"/>
      <c r="T31" s="65">
        <f>VLOOKUP($I31,[3]Hoja4!$A$103:$K$131,10,0)</f>
        <v>1489878893.1999998</v>
      </c>
      <c r="U31" s="65">
        <f>VLOOKUP($I31,[3]Hoja4!$A$103:$K$131,11,0)</f>
        <v>370252495.5999999</v>
      </c>
      <c r="V31" s="129">
        <v>100.06</v>
      </c>
      <c r="W31" s="129" t="s">
        <v>302</v>
      </c>
    </row>
    <row r="32" spans="2:23" ht="72.75" customHeight="1" x14ac:dyDescent="0.2">
      <c r="B32" s="150"/>
      <c r="C32" s="152"/>
      <c r="D32" s="175"/>
      <c r="E32" s="175"/>
      <c r="F32" s="156"/>
      <c r="G32" s="180"/>
      <c r="H32" s="185"/>
      <c r="I32" s="63" t="s">
        <v>250</v>
      </c>
      <c r="J32" s="185"/>
      <c r="K32" s="134"/>
      <c r="L32" s="188"/>
      <c r="M32" s="183"/>
      <c r="N32" s="177"/>
      <c r="O32" s="64" t="s">
        <v>179</v>
      </c>
      <c r="P32" s="180"/>
      <c r="Q32" s="66"/>
      <c r="R32" s="66"/>
      <c r="S32" s="190"/>
      <c r="T32" s="65">
        <f>VLOOKUP($I32,[3]Hoja4!$A$103:$K$131,10,0)</f>
        <v>0</v>
      </c>
      <c r="U32" s="65">
        <f>VLOOKUP($I32,[3]Hoja4!$A$103:$K$131,11,0)</f>
        <v>0</v>
      </c>
      <c r="V32" s="130"/>
      <c r="W32" s="130"/>
    </row>
    <row r="33" spans="2:23" ht="72.75" customHeight="1" x14ac:dyDescent="0.2">
      <c r="B33" s="150"/>
      <c r="C33" s="152"/>
      <c r="D33" s="175">
        <v>11518</v>
      </c>
      <c r="E33" s="175">
        <v>1126.97</v>
      </c>
      <c r="F33" s="156" t="s">
        <v>206</v>
      </c>
      <c r="G33" s="180"/>
      <c r="H33" s="185"/>
      <c r="I33" s="63" t="s">
        <v>251</v>
      </c>
      <c r="J33" s="185"/>
      <c r="K33" s="134"/>
      <c r="L33" s="129" t="s">
        <v>200</v>
      </c>
      <c r="M33" s="182" t="s">
        <v>207</v>
      </c>
      <c r="N33" s="177"/>
      <c r="O33" s="64"/>
      <c r="P33" s="180"/>
      <c r="Q33" s="66">
        <v>1718123580</v>
      </c>
      <c r="R33" s="66">
        <v>1668123580</v>
      </c>
      <c r="S33" s="190"/>
      <c r="T33" s="65">
        <f>VLOOKUP($I33,[3]Hoja4!$A$103:$K$131,10,0)</f>
        <v>152884344</v>
      </c>
      <c r="U33" s="65">
        <f>VLOOKUP($I33,[3]Hoja4!$A$103:$K$131,11,0)</f>
        <v>45818609</v>
      </c>
      <c r="V33" s="129">
        <v>67.63</v>
      </c>
      <c r="W33" s="129" t="s">
        <v>303</v>
      </c>
    </row>
    <row r="34" spans="2:23" ht="72.75" customHeight="1" x14ac:dyDescent="0.2">
      <c r="B34" s="150"/>
      <c r="C34" s="152"/>
      <c r="D34" s="175"/>
      <c r="E34" s="175"/>
      <c r="F34" s="156"/>
      <c r="G34" s="181"/>
      <c r="H34" s="186"/>
      <c r="I34" s="63" t="s">
        <v>252</v>
      </c>
      <c r="J34" s="186"/>
      <c r="K34" s="166"/>
      <c r="L34" s="130"/>
      <c r="M34" s="183"/>
      <c r="N34" s="178"/>
      <c r="O34" s="64"/>
      <c r="P34" s="181"/>
      <c r="Q34" s="66">
        <v>267385281</v>
      </c>
      <c r="R34" s="66">
        <v>317385281</v>
      </c>
      <c r="S34" s="190"/>
      <c r="T34" s="65">
        <f>VLOOKUP($I34,[3]Hoja4!$A$103:$K$131,10,0)</f>
        <v>218796687</v>
      </c>
      <c r="U34" s="65">
        <f>VLOOKUP($I34,[3]Hoja4!$A$103:$K$131,11,0)</f>
        <v>57630648</v>
      </c>
      <c r="V34" s="130"/>
      <c r="W34" s="130"/>
    </row>
    <row r="35" spans="2:23" ht="54" customHeight="1" x14ac:dyDescent="0.2">
      <c r="B35" s="150"/>
      <c r="C35" s="152"/>
      <c r="D35" s="175">
        <v>5262004</v>
      </c>
      <c r="E35" s="175">
        <v>0</v>
      </c>
      <c r="F35" s="156" t="s">
        <v>205</v>
      </c>
      <c r="G35" s="140" t="s">
        <v>242</v>
      </c>
      <c r="H35" s="162" t="s">
        <v>213</v>
      </c>
      <c r="I35" s="63" t="s">
        <v>142</v>
      </c>
      <c r="J35" s="162" t="s">
        <v>231</v>
      </c>
      <c r="K35" s="133" t="s">
        <v>157</v>
      </c>
      <c r="L35" s="129" t="s">
        <v>201</v>
      </c>
      <c r="M35" s="129" t="s">
        <v>207</v>
      </c>
      <c r="N35" s="131" t="s">
        <v>216</v>
      </c>
      <c r="O35" s="64" t="s">
        <v>180</v>
      </c>
      <c r="P35" s="140" t="s">
        <v>222</v>
      </c>
      <c r="Q35" s="66"/>
      <c r="R35" s="66"/>
      <c r="S35" s="190"/>
      <c r="T35" s="65">
        <f>VLOOKUP($I35,[3]Hoja4!$A$103:$K$131,10,0)</f>
        <v>0</v>
      </c>
      <c r="U35" s="65">
        <f>VLOOKUP($I35,[3]Hoja4!$A$103:$K$131,11,0)</f>
        <v>0</v>
      </c>
      <c r="V35" s="129" t="s">
        <v>253</v>
      </c>
      <c r="W35" s="129" t="s">
        <v>253</v>
      </c>
    </row>
    <row r="36" spans="2:23" ht="54" customHeight="1" x14ac:dyDescent="0.2">
      <c r="B36" s="150"/>
      <c r="C36" s="152"/>
      <c r="D36" s="175"/>
      <c r="E36" s="175"/>
      <c r="F36" s="156"/>
      <c r="G36" s="143"/>
      <c r="H36" s="165"/>
      <c r="I36" s="86" t="s">
        <v>143</v>
      </c>
      <c r="J36" s="165"/>
      <c r="K36" s="166"/>
      <c r="L36" s="130"/>
      <c r="M36" s="130"/>
      <c r="N36" s="132"/>
      <c r="O36" s="64" t="s">
        <v>181</v>
      </c>
      <c r="P36" s="143"/>
      <c r="Q36" s="66"/>
      <c r="R36" s="66"/>
      <c r="S36" s="190"/>
      <c r="T36" s="65">
        <v>0</v>
      </c>
      <c r="U36" s="65">
        <v>0</v>
      </c>
      <c r="V36" s="130"/>
      <c r="W36" s="130"/>
    </row>
    <row r="37" spans="2:23" ht="84.75" customHeight="1" x14ac:dyDescent="0.2">
      <c r="B37" s="150"/>
      <c r="C37" s="152"/>
      <c r="D37" s="155">
        <v>5</v>
      </c>
      <c r="E37" s="155">
        <v>20</v>
      </c>
      <c r="F37" s="156" t="s">
        <v>206</v>
      </c>
      <c r="G37" s="140" t="s">
        <v>241</v>
      </c>
      <c r="H37" s="162" t="s">
        <v>214</v>
      </c>
      <c r="I37" s="63" t="s">
        <v>144</v>
      </c>
      <c r="J37" s="162" t="s">
        <v>232</v>
      </c>
      <c r="K37" s="133" t="s">
        <v>158</v>
      </c>
      <c r="L37" s="129" t="s">
        <v>202</v>
      </c>
      <c r="M37" s="129" t="s">
        <v>210</v>
      </c>
      <c r="N37" s="131" t="s">
        <v>216</v>
      </c>
      <c r="O37" s="64" t="s">
        <v>182</v>
      </c>
      <c r="P37" s="140" t="s">
        <v>223</v>
      </c>
      <c r="Q37" s="66">
        <v>134546050</v>
      </c>
      <c r="R37" s="66">
        <v>134546050</v>
      </c>
      <c r="S37" s="190"/>
      <c r="T37" s="65">
        <f>VLOOKUP($I37,[3]Hoja4!$A$103:$K$131,10,0)</f>
        <v>60170818</v>
      </c>
      <c r="U37" s="65">
        <f>VLOOKUP($I37,[3]Hoja4!$A$103:$K$131,11,0)</f>
        <v>17360414</v>
      </c>
      <c r="V37" s="129">
        <v>2</v>
      </c>
      <c r="W37" s="129" t="s">
        <v>304</v>
      </c>
    </row>
    <row r="38" spans="2:23" ht="84.75" customHeight="1" x14ac:dyDescent="0.2">
      <c r="B38" s="150"/>
      <c r="C38" s="152"/>
      <c r="D38" s="155"/>
      <c r="E38" s="155"/>
      <c r="F38" s="156"/>
      <c r="G38" s="143"/>
      <c r="H38" s="165"/>
      <c r="I38" s="63" t="s">
        <v>305</v>
      </c>
      <c r="J38" s="165"/>
      <c r="K38" s="166"/>
      <c r="L38" s="130"/>
      <c r="M38" s="130"/>
      <c r="N38" s="132"/>
      <c r="O38" s="64" t="s">
        <v>183</v>
      </c>
      <c r="P38" s="143"/>
      <c r="Q38" s="66">
        <v>699707278</v>
      </c>
      <c r="R38" s="66">
        <v>789427882</v>
      </c>
      <c r="S38" s="191"/>
      <c r="T38" s="65">
        <f>VLOOKUP($I38,[3]Hoja4!$A$103:$K$131,10,0)</f>
        <v>343180672</v>
      </c>
      <c r="U38" s="65">
        <f>VLOOKUP($I38,[3]Hoja4!$A$103:$K$131,11,0)</f>
        <v>75376334</v>
      </c>
      <c r="V38" s="130"/>
      <c r="W38" s="130"/>
    </row>
    <row r="39" spans="2:23" ht="37.5" customHeight="1" x14ac:dyDescent="0.2">
      <c r="B39" s="167" t="s">
        <v>123</v>
      </c>
      <c r="C39" s="159" t="s">
        <v>10</v>
      </c>
      <c r="D39" s="169" t="s">
        <v>24</v>
      </c>
      <c r="E39" s="169" t="s">
        <v>24</v>
      </c>
      <c r="F39" s="169" t="s">
        <v>25</v>
      </c>
      <c r="G39" s="159" t="s">
        <v>11</v>
      </c>
      <c r="H39" s="159" t="s">
        <v>23</v>
      </c>
      <c r="I39" s="157" t="s">
        <v>5</v>
      </c>
      <c r="J39" s="148" t="s">
        <v>122</v>
      </c>
      <c r="K39" s="157" t="s">
        <v>3</v>
      </c>
      <c r="L39" s="148" t="s">
        <v>6</v>
      </c>
      <c r="M39" s="159" t="s">
        <v>4</v>
      </c>
      <c r="N39" s="148" t="s">
        <v>112</v>
      </c>
      <c r="O39" s="159" t="s">
        <v>7</v>
      </c>
      <c r="P39" s="157" t="s">
        <v>115</v>
      </c>
      <c r="Q39" s="170" t="s">
        <v>17</v>
      </c>
      <c r="R39" s="171"/>
      <c r="S39" s="172"/>
      <c r="T39" s="173" t="s">
        <v>18</v>
      </c>
      <c r="U39" s="174"/>
      <c r="V39" s="148" t="s">
        <v>12</v>
      </c>
      <c r="W39" s="149" t="s">
        <v>13</v>
      </c>
    </row>
    <row r="40" spans="2:23" ht="33.75" customHeight="1" x14ac:dyDescent="0.2">
      <c r="B40" s="168"/>
      <c r="C40" s="160"/>
      <c r="D40" s="169"/>
      <c r="E40" s="169"/>
      <c r="F40" s="169"/>
      <c r="G40" s="160"/>
      <c r="H40" s="160"/>
      <c r="I40" s="158"/>
      <c r="J40" s="148"/>
      <c r="K40" s="158"/>
      <c r="L40" s="148"/>
      <c r="M40" s="160"/>
      <c r="N40" s="161"/>
      <c r="O40" s="160"/>
      <c r="P40" s="158"/>
      <c r="Q40" s="91" t="s">
        <v>8</v>
      </c>
      <c r="R40" s="91"/>
      <c r="S40" s="92" t="s">
        <v>9</v>
      </c>
      <c r="T40" s="62" t="s">
        <v>15</v>
      </c>
      <c r="U40" s="62" t="s">
        <v>16</v>
      </c>
      <c r="V40" s="148"/>
      <c r="W40" s="149"/>
    </row>
    <row r="41" spans="2:23" ht="90.75" customHeight="1" x14ac:dyDescent="0.2">
      <c r="B41" s="150" t="s">
        <v>131</v>
      </c>
      <c r="C41" s="152" t="s">
        <v>249</v>
      </c>
      <c r="D41" s="154">
        <v>203911</v>
      </c>
      <c r="E41" s="154">
        <v>885001</v>
      </c>
      <c r="F41" s="156" t="s">
        <v>206</v>
      </c>
      <c r="G41" s="140" t="s">
        <v>246</v>
      </c>
      <c r="H41" s="162" t="s">
        <v>237</v>
      </c>
      <c r="I41" s="63" t="s">
        <v>145</v>
      </c>
      <c r="J41" s="162" t="s">
        <v>233</v>
      </c>
      <c r="K41" s="133" t="s">
        <v>159</v>
      </c>
      <c r="L41" s="129" t="s">
        <v>203</v>
      </c>
      <c r="M41" s="129" t="s">
        <v>212</v>
      </c>
      <c r="N41" s="131" t="s">
        <v>216</v>
      </c>
      <c r="O41" s="64" t="s">
        <v>184</v>
      </c>
      <c r="P41" s="140" t="s">
        <v>224</v>
      </c>
      <c r="Q41" s="65">
        <v>1052536935.4999999</v>
      </c>
      <c r="R41" s="65">
        <v>1052536935.4999999</v>
      </c>
      <c r="S41" s="144">
        <f>SUM(R41:R47)</f>
        <v>14532873277.5</v>
      </c>
      <c r="T41" s="65">
        <f>VLOOKUP($I41,[3]Hoja4!$A$103:$K$131,10,0)</f>
        <v>535628509</v>
      </c>
      <c r="U41" s="65">
        <f>VLOOKUP($I41,[3]Hoja4!$A$103:$K$131,11,0)</f>
        <v>309548981.74000001</v>
      </c>
      <c r="V41" s="147">
        <v>76445</v>
      </c>
      <c r="W41" s="129" t="s">
        <v>306</v>
      </c>
    </row>
    <row r="42" spans="2:23" ht="90.75" customHeight="1" x14ac:dyDescent="0.2">
      <c r="B42" s="150"/>
      <c r="C42" s="152"/>
      <c r="D42" s="155"/>
      <c r="E42" s="155"/>
      <c r="F42" s="156"/>
      <c r="G42" s="143"/>
      <c r="H42" s="165"/>
      <c r="I42" s="63" t="s">
        <v>307</v>
      </c>
      <c r="J42" s="165"/>
      <c r="K42" s="166"/>
      <c r="L42" s="130"/>
      <c r="M42" s="130"/>
      <c r="N42" s="132"/>
      <c r="O42" s="64" t="s">
        <v>185</v>
      </c>
      <c r="P42" s="143"/>
      <c r="Q42" s="66">
        <v>4136870510</v>
      </c>
      <c r="R42" s="66">
        <v>4136870510</v>
      </c>
      <c r="S42" s="145"/>
      <c r="T42" s="65">
        <f>VLOOKUP($I42,[3]Hoja4!$A$103:$K$131,10,0)</f>
        <v>1214672390.1999998</v>
      </c>
      <c r="U42" s="65">
        <f>VLOOKUP($I42,[3]Hoja4!$A$103:$K$131,11,0)</f>
        <v>661858475.20000005</v>
      </c>
      <c r="V42" s="130"/>
      <c r="W42" s="130"/>
    </row>
    <row r="43" spans="2:23" ht="54" customHeight="1" x14ac:dyDescent="0.2">
      <c r="B43" s="150"/>
      <c r="C43" s="152"/>
      <c r="D43" s="155">
        <v>25</v>
      </c>
      <c r="E43" s="155">
        <v>261</v>
      </c>
      <c r="F43" s="156" t="s">
        <v>206</v>
      </c>
      <c r="G43" s="140" t="s">
        <v>245</v>
      </c>
      <c r="H43" s="162" t="s">
        <v>238</v>
      </c>
      <c r="I43" s="63" t="s">
        <v>146</v>
      </c>
      <c r="J43" s="162" t="s">
        <v>234</v>
      </c>
      <c r="K43" s="133" t="s">
        <v>160</v>
      </c>
      <c r="L43" s="129" t="s">
        <v>204</v>
      </c>
      <c r="M43" s="129" t="s">
        <v>210</v>
      </c>
      <c r="N43" s="131" t="s">
        <v>216</v>
      </c>
      <c r="O43" s="64" t="s">
        <v>186</v>
      </c>
      <c r="P43" s="140" t="s">
        <v>225</v>
      </c>
      <c r="Q43" s="66">
        <v>6094586773</v>
      </c>
      <c r="R43" s="66">
        <v>7787654543</v>
      </c>
      <c r="S43" s="145"/>
      <c r="T43" s="65">
        <f>VLOOKUP($I43,[3]Hoja4!$A$103:$K$131,10,0)</f>
        <v>770506405</v>
      </c>
      <c r="U43" s="65">
        <f>VLOOKUP($I43,[3]Hoja4!$A$103:$K$131,11,0)</f>
        <v>226443378</v>
      </c>
      <c r="V43" s="129">
        <v>261</v>
      </c>
      <c r="W43" s="129" t="s">
        <v>308</v>
      </c>
    </row>
    <row r="44" spans="2:23" ht="54" customHeight="1" x14ac:dyDescent="0.2">
      <c r="B44" s="150"/>
      <c r="C44" s="152"/>
      <c r="D44" s="155"/>
      <c r="E44" s="155"/>
      <c r="F44" s="156"/>
      <c r="G44" s="141"/>
      <c r="H44" s="163"/>
      <c r="I44" s="63" t="s">
        <v>309</v>
      </c>
      <c r="J44" s="163"/>
      <c r="K44" s="134"/>
      <c r="L44" s="136"/>
      <c r="M44" s="136"/>
      <c r="N44" s="138"/>
      <c r="O44" s="64" t="s">
        <v>187</v>
      </c>
      <c r="P44" s="141"/>
      <c r="Q44" s="66">
        <v>530811289</v>
      </c>
      <c r="R44" s="66">
        <v>530811289</v>
      </c>
      <c r="S44" s="145"/>
      <c r="T44" s="65">
        <f>VLOOKUP($I44,[3]Hoja4!$A$103:$K$131,10,0)</f>
        <v>177181917</v>
      </c>
      <c r="U44" s="65">
        <f>VLOOKUP($I44,[3]Hoja4!$A$103:$K$131,11,0)</f>
        <v>49784469</v>
      </c>
      <c r="V44" s="136"/>
      <c r="W44" s="136"/>
    </row>
    <row r="45" spans="2:23" ht="81.75" customHeight="1" x14ac:dyDescent="0.2">
      <c r="B45" s="150"/>
      <c r="C45" s="152"/>
      <c r="D45" s="155"/>
      <c r="E45" s="155"/>
      <c r="F45" s="156"/>
      <c r="G45" s="141"/>
      <c r="H45" s="163"/>
      <c r="I45" s="86" t="s">
        <v>147</v>
      </c>
      <c r="J45" s="163"/>
      <c r="K45" s="134"/>
      <c r="L45" s="136"/>
      <c r="M45" s="136"/>
      <c r="N45" s="138"/>
      <c r="O45" s="64" t="s">
        <v>188</v>
      </c>
      <c r="P45" s="141"/>
      <c r="Q45" s="66">
        <v>0</v>
      </c>
      <c r="R45" s="66"/>
      <c r="S45" s="145"/>
      <c r="T45" s="65">
        <v>0</v>
      </c>
      <c r="U45" s="65">
        <v>0</v>
      </c>
      <c r="V45" s="136"/>
      <c r="W45" s="136"/>
    </row>
    <row r="46" spans="2:23" ht="77.25" customHeight="1" x14ac:dyDescent="0.2">
      <c r="B46" s="150"/>
      <c r="C46" s="152"/>
      <c r="D46" s="155"/>
      <c r="E46" s="155"/>
      <c r="F46" s="156"/>
      <c r="G46" s="141"/>
      <c r="H46" s="163"/>
      <c r="I46" s="63" t="s">
        <v>148</v>
      </c>
      <c r="J46" s="163"/>
      <c r="K46" s="134"/>
      <c r="L46" s="136"/>
      <c r="M46" s="136"/>
      <c r="N46" s="138"/>
      <c r="O46" s="64" t="s">
        <v>189</v>
      </c>
      <c r="P46" s="141"/>
      <c r="Q46" s="66">
        <v>1000000000</v>
      </c>
      <c r="R46" s="66">
        <v>1000000000</v>
      </c>
      <c r="S46" s="145"/>
      <c r="T46" s="65">
        <f>VLOOKUP($I46,[3]Hoja4!$A$103:$K$131,10,0)</f>
        <v>3867880</v>
      </c>
      <c r="U46" s="65">
        <f>VLOOKUP($I46,[3]Hoja4!$A$103:$K$131,11,0)</f>
        <v>3027880</v>
      </c>
      <c r="V46" s="136"/>
      <c r="W46" s="136"/>
    </row>
    <row r="47" spans="2:23" ht="94.5" customHeight="1" thickBot="1" x14ac:dyDescent="0.25">
      <c r="B47" s="151"/>
      <c r="C47" s="153"/>
      <c r="D47" s="155"/>
      <c r="E47" s="155"/>
      <c r="F47" s="156"/>
      <c r="G47" s="142"/>
      <c r="H47" s="164"/>
      <c r="I47" s="67" t="s">
        <v>149</v>
      </c>
      <c r="J47" s="164"/>
      <c r="K47" s="135"/>
      <c r="L47" s="137"/>
      <c r="M47" s="137"/>
      <c r="N47" s="139"/>
      <c r="O47" s="68" t="s">
        <v>190</v>
      </c>
      <c r="P47" s="142"/>
      <c r="Q47" s="85">
        <v>25000000</v>
      </c>
      <c r="R47" s="85">
        <v>25000000</v>
      </c>
      <c r="S47" s="146"/>
      <c r="T47" s="65">
        <v>0</v>
      </c>
      <c r="U47" s="65">
        <v>0</v>
      </c>
      <c r="V47" s="137"/>
      <c r="W47" s="137"/>
    </row>
    <row r="48" spans="2:23" s="73" customFormat="1" ht="30" customHeight="1" x14ac:dyDescent="0.25">
      <c r="B48" s="73" t="s">
        <v>14</v>
      </c>
      <c r="N48" s="74"/>
      <c r="P48" s="75"/>
      <c r="Q48" s="84">
        <f>SUM(Q10:Q47)</f>
        <v>62334940158</v>
      </c>
      <c r="R48" s="84">
        <f>SUM(R10:R47)</f>
        <v>62334940158.480003</v>
      </c>
      <c r="S48" s="84">
        <f>SUM(S10:S47)</f>
        <v>62334940158.479996</v>
      </c>
      <c r="T48" s="84">
        <f>SUM(T10:T47)</f>
        <v>16905642299.330002</v>
      </c>
      <c r="U48" s="84">
        <f>SUM(U10:U47)</f>
        <v>4862427906.1300001</v>
      </c>
    </row>
    <row r="49" spans="2:23" s="73" customFormat="1" ht="18" customHeight="1" x14ac:dyDescent="0.25">
      <c r="B49" s="90" t="s">
        <v>254</v>
      </c>
      <c r="P49" s="77"/>
      <c r="Q49" s="78"/>
      <c r="R49" s="78"/>
    </row>
    <row r="50" spans="2:23" s="73" customFormat="1" ht="30" customHeight="1" x14ac:dyDescent="0.25">
      <c r="B50" s="90" t="s">
        <v>261</v>
      </c>
      <c r="P50" s="79" t="s">
        <v>19</v>
      </c>
      <c r="Q50" s="76">
        <f>+Q48+Q49</f>
        <v>62334940158</v>
      </c>
      <c r="R50" s="75"/>
      <c r="S50" s="80"/>
      <c r="T50" s="81"/>
      <c r="U50" s="81"/>
    </row>
    <row r="51" spans="2:23" ht="18.95" customHeight="1" x14ac:dyDescent="0.2">
      <c r="B51" s="90" t="s">
        <v>262</v>
      </c>
      <c r="S51" s="5"/>
      <c r="T51" s="3"/>
      <c r="U51" s="3"/>
    </row>
    <row r="52" spans="2:23" x14ac:dyDescent="0.2">
      <c r="B52" s="90" t="s">
        <v>255</v>
      </c>
      <c r="S52" s="4"/>
      <c r="T52" s="4"/>
      <c r="U52" s="4"/>
    </row>
    <row r="53" spans="2:23" x14ac:dyDescent="0.2">
      <c r="B53" s="90" t="s">
        <v>310</v>
      </c>
    </row>
    <row r="54" spans="2:23" x14ac:dyDescent="0.2"/>
    <row r="56" spans="2:23" hidden="1" x14ac:dyDescent="0.2">
      <c r="P56" s="1"/>
    </row>
    <row r="57" spans="2:23" hidden="1" x14ac:dyDescent="0.2">
      <c r="P57" s="1"/>
    </row>
    <row r="58" spans="2:23" hidden="1" x14ac:dyDescent="0.2">
      <c r="W58" s="2" t="s">
        <v>20</v>
      </c>
    </row>
    <row r="59" spans="2:23" hidden="1" x14ac:dyDescent="0.2">
      <c r="W59" s="2" t="s">
        <v>21</v>
      </c>
    </row>
  </sheetData>
  <protectedRanges>
    <protectedRange password="C9BB" sqref="D10:E13 D16:E19 D22:E31 D33:E38 D41:E47" name="Rango1_3_1"/>
  </protectedRanges>
  <dataConsolidate/>
  <mergeCells count="234">
    <mergeCell ref="V31:V32"/>
    <mergeCell ref="V33:V34"/>
    <mergeCell ref="V35:V36"/>
    <mergeCell ref="V37:V38"/>
    <mergeCell ref="V39:V40"/>
    <mergeCell ref="V41:V42"/>
    <mergeCell ref="V43:V47"/>
    <mergeCell ref="V3:W4"/>
    <mergeCell ref="V5:W5"/>
    <mergeCell ref="V8:V9"/>
    <mergeCell ref="V14:V15"/>
    <mergeCell ref="V16:V17"/>
    <mergeCell ref="V18:V19"/>
    <mergeCell ref="V20:V21"/>
    <mergeCell ref="V22:V28"/>
    <mergeCell ref="V29:V30"/>
    <mergeCell ref="W31:W32"/>
    <mergeCell ref="W33:W34"/>
    <mergeCell ref="W22:W28"/>
    <mergeCell ref="W29:W30"/>
    <mergeCell ref="W35:W36"/>
    <mergeCell ref="W37:W38"/>
    <mergeCell ref="W41:W42"/>
    <mergeCell ref="W43:W47"/>
    <mergeCell ref="F20:F21"/>
    <mergeCell ref="D31:D32"/>
    <mergeCell ref="F33:F34"/>
    <mergeCell ref="E33:E34"/>
    <mergeCell ref="D33:D34"/>
    <mergeCell ref="E18:E19"/>
    <mergeCell ref="E22:E28"/>
    <mergeCell ref="E29:E30"/>
    <mergeCell ref="G31:G34"/>
    <mergeCell ref="D22:D28"/>
    <mergeCell ref="D29:D30"/>
    <mergeCell ref="D35:D36"/>
    <mergeCell ref="G29:G30"/>
    <mergeCell ref="G35:G36"/>
    <mergeCell ref="G37:G38"/>
    <mergeCell ref="G41:G42"/>
    <mergeCell ref="F35:F36"/>
    <mergeCell ref="F37:F38"/>
    <mergeCell ref="F43:F47"/>
    <mergeCell ref="J43:J47"/>
    <mergeCell ref="H41:H42"/>
    <mergeCell ref="H43:H47"/>
    <mergeCell ref="G43:G47"/>
    <mergeCell ref="W39:W40"/>
    <mergeCell ref="D37:D38"/>
    <mergeCell ref="D41:D42"/>
    <mergeCell ref="D43:D47"/>
    <mergeCell ref="E41:E42"/>
    <mergeCell ref="E39:E40"/>
    <mergeCell ref="J35:J36"/>
    <mergeCell ref="J37:J38"/>
    <mergeCell ref="H35:H36"/>
    <mergeCell ref="H37:H38"/>
    <mergeCell ref="E31:E32"/>
    <mergeCell ref="J22:J28"/>
    <mergeCell ref="H31:H34"/>
    <mergeCell ref="F41:F42"/>
    <mergeCell ref="N43:N47"/>
    <mergeCell ref="N16:N17"/>
    <mergeCell ref="N18:N19"/>
    <mergeCell ref="N22:N28"/>
    <mergeCell ref="N29:N30"/>
    <mergeCell ref="N12:N13"/>
    <mergeCell ref="M20:M21"/>
    <mergeCell ref="L35:L36"/>
    <mergeCell ref="L37:L38"/>
    <mergeCell ref="L20:L21"/>
    <mergeCell ref="N35:N36"/>
    <mergeCell ref="N37:N38"/>
    <mergeCell ref="N41:N42"/>
    <mergeCell ref="N31:N34"/>
    <mergeCell ref="M43:M47"/>
    <mergeCell ref="M33:M34"/>
    <mergeCell ref="L33:L34"/>
    <mergeCell ref="M31:M32"/>
    <mergeCell ref="L31:L32"/>
    <mergeCell ref="L22:L28"/>
    <mergeCell ref="L29:L30"/>
    <mergeCell ref="S22:S38"/>
    <mergeCell ref="S41:S47"/>
    <mergeCell ref="P10:P11"/>
    <mergeCell ref="P12:P13"/>
    <mergeCell ref="P16:P17"/>
    <mergeCell ref="P18:P19"/>
    <mergeCell ref="P22:P28"/>
    <mergeCell ref="P29:P30"/>
    <mergeCell ref="P35:P36"/>
    <mergeCell ref="P37:P38"/>
    <mergeCell ref="P41:P42"/>
    <mergeCell ref="P43:P47"/>
    <mergeCell ref="P31:P34"/>
    <mergeCell ref="K41:K42"/>
    <mergeCell ref="K43:K47"/>
    <mergeCell ref="L41:L42"/>
    <mergeCell ref="L43:L47"/>
    <mergeCell ref="J41:J42"/>
    <mergeCell ref="M41:M42"/>
    <mergeCell ref="M39:M40"/>
    <mergeCell ref="F31:F32"/>
    <mergeCell ref="B16:B19"/>
    <mergeCell ref="C16:C19"/>
    <mergeCell ref="K16:K17"/>
    <mergeCell ref="K18:K19"/>
    <mergeCell ref="K31:K34"/>
    <mergeCell ref="J31:J34"/>
    <mergeCell ref="J16:J17"/>
    <mergeCell ref="J18:J19"/>
    <mergeCell ref="E20:E21"/>
    <mergeCell ref="G22:G28"/>
    <mergeCell ref="J29:J30"/>
    <mergeCell ref="H22:H28"/>
    <mergeCell ref="H29:H30"/>
    <mergeCell ref="E43:E47"/>
    <mergeCell ref="E35:E36"/>
    <mergeCell ref="E37:E38"/>
    <mergeCell ref="B10:B13"/>
    <mergeCell ref="C10:C13"/>
    <mergeCell ref="K14:K15"/>
    <mergeCell ref="L14:L15"/>
    <mergeCell ref="L16:L17"/>
    <mergeCell ref="L18:L19"/>
    <mergeCell ref="M14:M15"/>
    <mergeCell ref="G10:G11"/>
    <mergeCell ref="G12:G13"/>
    <mergeCell ref="F12:F13"/>
    <mergeCell ref="M16:M17"/>
    <mergeCell ref="F16:F17"/>
    <mergeCell ref="F18:F19"/>
    <mergeCell ref="M18:M19"/>
    <mergeCell ref="H10:H11"/>
    <mergeCell ref="H12:H13"/>
    <mergeCell ref="H16:H17"/>
    <mergeCell ref="H18:H19"/>
    <mergeCell ref="J10:J11"/>
    <mergeCell ref="J12:J13"/>
    <mergeCell ref="K10:K11"/>
    <mergeCell ref="K12:K13"/>
    <mergeCell ref="D16:D17"/>
    <mergeCell ref="D18:D19"/>
    <mergeCell ref="W14:W15"/>
    <mergeCell ref="S10:S13"/>
    <mergeCell ref="S16:S19"/>
    <mergeCell ref="N10:N11"/>
    <mergeCell ref="B20:B21"/>
    <mergeCell ref="B14:B15"/>
    <mergeCell ref="C14:C15"/>
    <mergeCell ref="D14:D15"/>
    <mergeCell ref="F14:F15"/>
    <mergeCell ref="G14:G15"/>
    <mergeCell ref="H14:H15"/>
    <mergeCell ref="I14:I15"/>
    <mergeCell ref="J14:J15"/>
    <mergeCell ref="H20:H21"/>
    <mergeCell ref="E14:E15"/>
    <mergeCell ref="E16:E17"/>
    <mergeCell ref="O14:O15"/>
    <mergeCell ref="W20:W21"/>
    <mergeCell ref="K20:K21"/>
    <mergeCell ref="N20:N21"/>
    <mergeCell ref="O20:O21"/>
    <mergeCell ref="P14:P15"/>
    <mergeCell ref="Q14:S14"/>
    <mergeCell ref="T14:U14"/>
    <mergeCell ref="C8:C9"/>
    <mergeCell ref="W8:W9"/>
    <mergeCell ref="D8:D9"/>
    <mergeCell ref="B5:C5"/>
    <mergeCell ref="D5:U5"/>
    <mergeCell ref="I8:I9"/>
    <mergeCell ref="B8:B9"/>
    <mergeCell ref="C6:U6"/>
    <mergeCell ref="C7:U7"/>
    <mergeCell ref="H8:H9"/>
    <mergeCell ref="J8:J9"/>
    <mergeCell ref="N8:N9"/>
    <mergeCell ref="G8:G9"/>
    <mergeCell ref="F8:F9"/>
    <mergeCell ref="K8:K9"/>
    <mergeCell ref="L8:L9"/>
    <mergeCell ref="M8:M9"/>
    <mergeCell ref="E8:E9"/>
    <mergeCell ref="P8:P9"/>
    <mergeCell ref="W16:W17"/>
    <mergeCell ref="W18:W19"/>
    <mergeCell ref="Q39:S39"/>
    <mergeCell ref="C39:C40"/>
    <mergeCell ref="D39:D40"/>
    <mergeCell ref="F39:F40"/>
    <mergeCell ref="G39:G40"/>
    <mergeCell ref="P39:P40"/>
    <mergeCell ref="C22:C38"/>
    <mergeCell ref="P20:P21"/>
    <mergeCell ref="Q20:S20"/>
    <mergeCell ref="K22:K28"/>
    <mergeCell ref="K29:K30"/>
    <mergeCell ref="K35:K36"/>
    <mergeCell ref="K37:K38"/>
    <mergeCell ref="M22:M28"/>
    <mergeCell ref="F22:F28"/>
    <mergeCell ref="M29:M30"/>
    <mergeCell ref="M35:M36"/>
    <mergeCell ref="M37:M38"/>
    <mergeCell ref="F29:F30"/>
    <mergeCell ref="G16:G17"/>
    <mergeCell ref="G18:G19"/>
    <mergeCell ref="O39:O40"/>
    <mergeCell ref="B3:C4"/>
    <mergeCell ref="D3:U3"/>
    <mergeCell ref="D4:U4"/>
    <mergeCell ref="B39:B40"/>
    <mergeCell ref="B41:B47"/>
    <mergeCell ref="N39:N40"/>
    <mergeCell ref="B22:B38"/>
    <mergeCell ref="T20:U20"/>
    <mergeCell ref="C20:C21"/>
    <mergeCell ref="Q8:S8"/>
    <mergeCell ref="D20:D21"/>
    <mergeCell ref="G20:G21"/>
    <mergeCell ref="I20:I21"/>
    <mergeCell ref="J20:J21"/>
    <mergeCell ref="T8:U8"/>
    <mergeCell ref="O8:O9"/>
    <mergeCell ref="N14:N15"/>
    <mergeCell ref="C41:C47"/>
    <mergeCell ref="T39:U39"/>
    <mergeCell ref="H39:H40"/>
    <mergeCell ref="I39:I40"/>
    <mergeCell ref="J39:J40"/>
    <mergeCell ref="K39:K40"/>
    <mergeCell ref="L39:L40"/>
  </mergeCells>
  <conditionalFormatting sqref="V10:V48">
    <cfRule type="cellIs" dxfId="0" priority="1" operator="lessThan">
      <formula>0</formula>
    </cfRule>
  </conditionalFormatting>
  <pageMargins left="0.31496062992125984" right="0.31496062992125984" top="0.74803149606299213" bottom="0.74803149606299213" header="0.31496062992125984" footer="0.31496062992125984"/>
  <pageSetup scale="18" fitToWidth="2" fitToHeight="4"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58F966FF487D4EAD30C72ADCEB008C" ma:contentTypeVersion="8" ma:contentTypeDescription="Create a new document." ma:contentTypeScope="" ma:versionID="0c122e127bfaa4e97e1380f33897120c">
  <xsd:schema xmlns:xsd="http://www.w3.org/2001/XMLSchema" xmlns:xs="http://www.w3.org/2001/XMLSchema" xmlns:p="http://schemas.microsoft.com/office/2006/metadata/properties" xmlns:ns3="cd99768a-9c7d-4f5e-96e9-85eab9659603" targetNamespace="http://schemas.microsoft.com/office/2006/metadata/properties" ma:root="true" ma:fieldsID="b902ba84f0ca5edd34581bf545ea1fd1" ns3:_="">
    <xsd:import namespace="cd99768a-9c7d-4f5e-96e9-85eab965960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9768a-9c7d-4f5e-96e9-85eab96596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A627AF-B0C2-4644-96BB-D23A842456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9768a-9c7d-4f5e-96e9-85eab9659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BF5F22-BBFB-44EE-81E6-F8543D841248}">
  <ds:schemaRefs>
    <ds:schemaRef ds:uri="http://schemas.microsoft.com/sharepoint/v3/contenttype/forms"/>
  </ds:schemaRefs>
</ds:datastoreItem>
</file>

<file path=customXml/itemProps3.xml><?xml version="1.0" encoding="utf-8"?>
<ds:datastoreItem xmlns:ds="http://schemas.openxmlformats.org/officeDocument/2006/customXml" ds:itemID="{89B9A6AE-F461-4F6A-A7BF-082A48F5828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Instrucciones</vt:lpstr>
      <vt:lpstr>Estrategias y Metas PND </vt:lpstr>
      <vt:lpstr>F-E-GIP-31-V5 IV Trim (2)</vt:lpstr>
      <vt:lpstr>F-E-GIP-31-V5 IV Trim</vt:lpstr>
      <vt:lpstr>F-E-GIP-31-V5</vt:lpstr>
      <vt:lpstr>'F-E-GIP-31-V5'!Área_de_impresión</vt:lpstr>
      <vt:lpstr>'F-E-GIP-31-V5 IV Trim'!Área_de_impresión</vt:lpstr>
      <vt:lpstr>'F-E-GIP-31-V5 IV Trim (2)'!Área_de_impresión</vt:lpstr>
      <vt:lpstr>Instrucciones!OLE_LINK1</vt:lpstr>
      <vt:lpstr>Instrucciones!OLE_LINK4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WG</dc:creator>
  <cp:lastModifiedBy>LADY JOHANA POLANCO CHAVARRO</cp:lastModifiedBy>
  <cp:lastPrinted>2023-12-03T22:38:26Z</cp:lastPrinted>
  <dcterms:created xsi:type="dcterms:W3CDTF">2012-11-26T14:41:24Z</dcterms:created>
  <dcterms:modified xsi:type="dcterms:W3CDTF">2025-02-20T20:04:29Z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0x0101009A58F966FF487D4EAD30C72ADCEB008C</vt:lpwstr>
  </property>
</Properties>
</file>