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csalc\OneDrive\Escritorio\2024\PARQUES NNC\FONAM\2023\FONAM IV TRIMESTRE\"/>
    </mc:Choice>
  </mc:AlternateContent>
  <bookViews>
    <workbookView xWindow="0" yWindow="0" windowWidth="19200" windowHeight="6430" firstSheet="2" activeTab="2"/>
  </bookViews>
  <sheets>
    <sheet name="Instrucciones" sheetId="10" state="hidden" r:id="rId1"/>
    <sheet name="Estrategias y Metas PND " sheetId="11" state="hidden" r:id="rId2"/>
    <sheet name="F-E-GIP-31-V4" sheetId="9" r:id="rId3"/>
    <sheet name="F-E-GIP-31-V4 AVANCE" sheetId="12" state="hidden" r:id="rId4"/>
  </sheets>
  <definedNames>
    <definedName name="_xlnm._FilterDatabase" localSheetId="2" hidden="1">'F-E-GIP-31-V4'!$B$3:$AA$64</definedName>
    <definedName name="_xlnm.Print_Area" localSheetId="2">'F-E-GIP-31-V4'!$A$1:$AB$76</definedName>
    <definedName name="_xlnm.Print_Area" localSheetId="3">'F-E-GIP-31-V4 AVANCE'!$A$1:$AB$76</definedName>
    <definedName name="OLE_LINK1" localSheetId="0">Instrucciones!$B$6</definedName>
    <definedName name="OLE_LINK2" localSheetId="0">Instrucciones!#REF!</definedName>
    <definedName name="OLE_LINK4" localSheetId="0">Instrucciones!$B$5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48" i="9" l="1"/>
  <c r="Z53" i="9"/>
  <c r="Z51" i="9"/>
  <c r="W64" i="9" l="1"/>
  <c r="V64" i="9"/>
  <c r="Z23" i="12"/>
  <c r="F23" i="12" s="1"/>
  <c r="F56" i="12"/>
  <c r="F55" i="12"/>
  <c r="F54" i="12"/>
  <c r="F53" i="12"/>
  <c r="F51" i="12"/>
  <c r="F50" i="12"/>
  <c r="F48" i="12"/>
  <c r="F45" i="12"/>
  <c r="F40" i="12"/>
  <c r="F32" i="12"/>
  <c r="F31" i="12"/>
  <c r="F30" i="12"/>
  <c r="F27" i="12"/>
  <c r="F19" i="12"/>
  <c r="F14" i="12"/>
  <c r="F12" i="12"/>
  <c r="F11" i="12"/>
  <c r="F9" i="12"/>
  <c r="E66" i="12"/>
  <c r="E56" i="12" a="1"/>
  <c r="E56" i="12" s="1"/>
  <c r="E55" i="12"/>
  <c r="E54" i="12"/>
  <c r="E53" i="12"/>
  <c r="E52" i="12"/>
  <c r="E51" i="12"/>
  <c r="E50" i="12"/>
  <c r="E49" i="12"/>
  <c r="E48" i="12"/>
  <c r="E47" i="12"/>
  <c r="E46" i="12"/>
  <c r="E45" i="12"/>
  <c r="E44" i="12"/>
  <c r="E40" i="12" a="1"/>
  <c r="E40" i="12" s="1"/>
  <c r="E32" i="12" a="1"/>
  <c r="E32" i="12" s="1"/>
  <c r="E31" i="12"/>
  <c r="E30" i="12"/>
  <c r="E27" i="12" a="1"/>
  <c r="E27" i="12" s="1"/>
  <c r="E23" i="12" a="1"/>
  <c r="E23" i="12" s="1"/>
  <c r="E19" i="12"/>
  <c r="E14" i="12" a="1"/>
  <c r="E14" i="12" s="1"/>
  <c r="E12" i="12" a="1"/>
  <c r="E12" i="12" s="1"/>
  <c r="E11" i="12"/>
  <c r="E9" i="12" a="1"/>
  <c r="E9" i="12" s="1"/>
  <c r="R66" i="12"/>
  <c r="F66" i="12" l="1"/>
  <c r="Y64" i="12" l="1"/>
  <c r="X64" i="12"/>
  <c r="W64" i="12"/>
  <c r="V64" i="12"/>
  <c r="U64" i="12"/>
  <c r="T64" i="12"/>
  <c r="R64" i="12"/>
  <c r="Z56" i="12"/>
  <c r="Z55" i="12"/>
  <c r="Z54" i="12"/>
  <c r="Z53" i="12"/>
  <c r="Z51" i="12"/>
  <c r="Z50" i="12"/>
  <c r="Z48" i="12"/>
  <c r="Z45" i="12"/>
  <c r="Z40" i="12"/>
  <c r="S40" i="12"/>
  <c r="Z32" i="12"/>
  <c r="Z31" i="12"/>
  <c r="Z30" i="12"/>
  <c r="Z27" i="12"/>
  <c r="S23" i="12"/>
  <c r="Z19" i="12"/>
  <c r="S19" i="12"/>
  <c r="Z14" i="12"/>
  <c r="Z12" i="12"/>
  <c r="Z11" i="12"/>
  <c r="Z9" i="12"/>
  <c r="S9" i="12"/>
  <c r="S64" i="12" l="1"/>
  <c r="Y67" i="12"/>
  <c r="Z27" i="9"/>
  <c r="Y64" i="9" l="1"/>
  <c r="X64" i="9"/>
  <c r="U64" i="9"/>
  <c r="T64" i="9"/>
  <c r="R64" i="9" l="1"/>
  <c r="S64" i="9"/>
  <c r="P64" i="9"/>
  <c r="Q40" i="9"/>
  <c r="Q23" i="9"/>
  <c r="Q19" i="9"/>
  <c r="Q9" i="9"/>
  <c r="Q64" i="9" l="1"/>
  <c r="P66" i="9"/>
  <c r="H38" i="11"/>
  <c r="H37" i="11"/>
  <c r="H28" i="11"/>
  <c r="H25" i="11"/>
  <c r="H24" i="11"/>
  <c r="H23" i="11"/>
  <c r="H19" i="11"/>
  <c r="H18" i="11"/>
  <c r="H16" i="11"/>
  <c r="H15" i="11"/>
  <c r="H14" i="11"/>
  <c r="H13" i="11"/>
  <c r="H12" i="11"/>
  <c r="H10" i="11"/>
  <c r="H6" i="11"/>
  <c r="H5" i="11"/>
</calcChain>
</file>

<file path=xl/comments1.xml><?xml version="1.0" encoding="utf-8"?>
<comments xmlns="http://schemas.openxmlformats.org/spreadsheetml/2006/main">
  <authors>
    <author>Jekita</author>
  </authors>
  <commentList>
    <comment ref="E18" authorId="0" shapeId="0">
      <text>
        <r>
          <rPr>
            <b/>
            <sz val="9"/>
            <color indexed="81"/>
            <rFont val="Tahoma"/>
            <family val="2"/>
          </rPr>
          <t>Jekita:</t>
        </r>
        <r>
          <rPr>
            <sz val="9"/>
            <color indexed="81"/>
            <rFont val="Tahoma"/>
            <family val="2"/>
          </rPr>
          <t xml:space="preserve">
Programa: 
Fortalecimiento
del desempeño
ambiental de
los sectores
productivos</t>
        </r>
      </text>
    </comment>
    <comment ref="E19" authorId="0" shapeId="0">
      <text>
        <r>
          <rPr>
            <b/>
            <sz val="9"/>
            <color indexed="81"/>
            <rFont val="Tahoma"/>
            <family val="2"/>
          </rPr>
          <t>Jekita:</t>
        </r>
        <r>
          <rPr>
            <sz val="9"/>
            <color indexed="81"/>
            <rFont val="Tahoma"/>
            <family val="2"/>
          </rPr>
          <t xml:space="preserve">
Conservación
de la
biodiversidad y
sus servicios
ecosistémicos</t>
        </r>
      </text>
    </comment>
    <comment ref="E22" authorId="0" shapeId="0">
      <text>
        <r>
          <rPr>
            <b/>
            <sz val="9"/>
            <color indexed="81"/>
            <rFont val="Tahoma"/>
            <family val="2"/>
          </rPr>
          <t>Jekita:</t>
        </r>
        <r>
          <rPr>
            <sz val="9"/>
            <color indexed="81"/>
            <rFont val="Tahoma"/>
            <family val="2"/>
          </rPr>
          <t xml:space="preserve">
Gestión de la
información y
el
conocimiento
ambiental</t>
        </r>
      </text>
    </comment>
    <comment ref="E25" authorId="0" shapeId="0">
      <text>
        <r>
          <rPr>
            <b/>
            <sz val="9"/>
            <color indexed="81"/>
            <rFont val="Tahoma"/>
            <family val="2"/>
          </rPr>
          <t>Jekita:</t>
        </r>
        <r>
          <rPr>
            <sz val="9"/>
            <color indexed="81"/>
            <rFont val="Tahoma"/>
            <family val="2"/>
          </rPr>
          <t xml:space="preserve">
Fortalecimiento
de la gestión y
dirección del
Sector
Ambiente y
Desarrollo
Sostenible</t>
        </r>
      </text>
    </comment>
  </commentList>
</comments>
</file>

<file path=xl/comments2.xml><?xml version="1.0" encoding="utf-8"?>
<comments xmlns="http://schemas.openxmlformats.org/spreadsheetml/2006/main">
  <authors>
    <author>Jorge Enrique Jimenez Guacaneme</author>
    <author>Claudia Patricia Carvajal Diosa</author>
    <author>Juan Carlos Mojica Mejia</author>
    <author>cpcarvajal</author>
  </authors>
  <commentList>
    <comment ref="B5" authorId="0" shapeId="0">
      <text>
        <r>
          <rPr>
            <b/>
            <sz val="11"/>
            <color indexed="81"/>
            <rFont val="Tahoma"/>
            <family val="2"/>
          </rPr>
          <t>OAP-MADS: El nombre debe coincidir con el titulo del proyecto registrado.</t>
        </r>
      </text>
    </comment>
    <comment ref="B6" authorId="1" shapeId="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7"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7" authorId="0" shapeId="0">
      <text>
        <r>
          <rPr>
            <b/>
            <sz val="11"/>
            <color indexed="81"/>
            <rFont val="Tahoma"/>
            <family val="2"/>
          </rPr>
          <t xml:space="preserve">OAP MADS: </t>
        </r>
        <r>
          <rPr>
            <sz val="11"/>
            <color indexed="81"/>
            <rFont val="Tahoma"/>
            <family val="2"/>
          </rPr>
          <t>Ver bases del PND</t>
        </r>
      </text>
    </comment>
    <comment ref="D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7" authorId="3" shapeId="0">
      <text>
        <r>
          <rPr>
            <sz val="11"/>
            <color indexed="81"/>
            <rFont val="Tahoma"/>
            <family val="2"/>
          </rPr>
          <t>El indicador de la meta se constituye en la escala numérica para medir el cumplimiento de la meta propuesta.</t>
        </r>
      </text>
    </comment>
    <comment ref="F7" authorId="0" shapeId="0">
      <text>
        <r>
          <rPr>
            <b/>
            <sz val="11"/>
            <color indexed="81"/>
            <rFont val="Tahoma"/>
            <family val="2"/>
          </rPr>
          <t>OAP MADS: Enuncie la Meta:</t>
        </r>
        <r>
          <rPr>
            <sz val="11"/>
            <color indexed="81"/>
            <rFont val="Tahoma"/>
            <family val="2"/>
          </rPr>
          <t xml:space="preserve"> Ver bases del PND</t>
        </r>
      </text>
    </comment>
    <comment ref="G7"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7"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J7"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K7"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7"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O7"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7" authorId="0" shapeId="0">
      <text>
        <r>
          <rPr>
            <b/>
            <sz val="9"/>
            <color indexed="81"/>
            <rFont val="Tahoma"/>
            <family val="2"/>
          </rPr>
          <t xml:space="preserve">OAP - MADS: </t>
        </r>
        <r>
          <rPr>
            <sz val="11"/>
            <color indexed="81"/>
            <rFont val="Tahoma"/>
            <family val="2"/>
          </rPr>
          <t>Describir avance semestral conforme al indicador del producto</t>
        </r>
      </text>
    </comment>
    <comment ref="AA7"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P8" authorId="0" shapeId="0">
      <text>
        <r>
          <rPr>
            <sz val="11"/>
            <color indexed="81"/>
            <rFont val="Tahoma"/>
            <family val="2"/>
          </rPr>
          <t>OAP-MADS: Se identifica el valor por cada una de las actividades.</t>
        </r>
      </text>
    </comment>
    <comment ref="Q8" authorId="0" shapeId="0">
      <text>
        <r>
          <rPr>
            <sz val="11"/>
            <color indexed="81"/>
            <rFont val="Tahoma"/>
            <family val="2"/>
          </rPr>
          <t>OAP-MADS: Se identifica el valor por cada objetivo- sumatoria de los valores de cada una de las actividades que correspondan al objetivo.</t>
        </r>
      </text>
    </comment>
    <comment ref="R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S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T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B17"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7" authorId="0" shapeId="0">
      <text>
        <r>
          <rPr>
            <b/>
            <sz val="11"/>
            <color indexed="81"/>
            <rFont val="Tahoma"/>
            <family val="2"/>
          </rPr>
          <t xml:space="preserve">OAP MADS: </t>
        </r>
        <r>
          <rPr>
            <sz val="11"/>
            <color indexed="81"/>
            <rFont val="Tahoma"/>
            <family val="2"/>
          </rPr>
          <t>Ver bases del PND</t>
        </r>
      </text>
    </comment>
    <comment ref="D1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7" authorId="3" shapeId="0">
      <text>
        <r>
          <rPr>
            <sz val="11"/>
            <color indexed="81"/>
            <rFont val="Tahoma"/>
            <family val="2"/>
          </rPr>
          <t>El indicador de la meta se constituye en la escala numérica para medir el cumplimiento de la meta propuesta.</t>
        </r>
      </text>
    </comment>
    <comment ref="F17" authorId="0" shapeId="0">
      <text>
        <r>
          <rPr>
            <b/>
            <sz val="11"/>
            <color indexed="81"/>
            <rFont val="Tahoma"/>
            <family val="2"/>
          </rPr>
          <t>OAP MADS: Enuncie la Meta:</t>
        </r>
        <r>
          <rPr>
            <sz val="11"/>
            <color indexed="81"/>
            <rFont val="Tahoma"/>
            <family val="2"/>
          </rPr>
          <t xml:space="preserve"> Ver bases del PND</t>
        </r>
      </text>
    </comment>
    <comment ref="G17"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17"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J17"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K17"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17"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O17"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17" authorId="0" shapeId="0">
      <text>
        <r>
          <rPr>
            <b/>
            <sz val="9"/>
            <color indexed="81"/>
            <rFont val="Tahoma"/>
            <family val="2"/>
          </rPr>
          <t xml:space="preserve">OAP - MADS: </t>
        </r>
        <r>
          <rPr>
            <sz val="11"/>
            <color indexed="81"/>
            <rFont val="Tahoma"/>
            <family val="2"/>
          </rPr>
          <t>Describir avance semestral conforme al indicador del producto</t>
        </r>
      </text>
    </comment>
    <comment ref="AA17"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P18" authorId="0" shapeId="0">
      <text>
        <r>
          <rPr>
            <sz val="11"/>
            <color indexed="81"/>
            <rFont val="Tahoma"/>
            <family val="2"/>
          </rPr>
          <t>OAP-MADS: Se identifica el valor por cada una de las actividades.</t>
        </r>
      </text>
    </comment>
    <comment ref="Q18" authorId="0" shapeId="0">
      <text>
        <r>
          <rPr>
            <sz val="11"/>
            <color indexed="81"/>
            <rFont val="Tahoma"/>
            <family val="2"/>
          </rPr>
          <t>OAP-MADS: Se identifica el valor por cada objetivo- sumatoria de los valores de cada una de las actividades que correspondan al objetivo.</t>
        </r>
      </text>
    </comment>
    <comment ref="R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S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T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B21"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1" authorId="0" shapeId="0">
      <text>
        <r>
          <rPr>
            <b/>
            <sz val="11"/>
            <color indexed="81"/>
            <rFont val="Tahoma"/>
            <family val="2"/>
          </rPr>
          <t xml:space="preserve">OAP MADS: </t>
        </r>
        <r>
          <rPr>
            <sz val="11"/>
            <color indexed="81"/>
            <rFont val="Tahoma"/>
            <family val="2"/>
          </rPr>
          <t>Ver bases del PND</t>
        </r>
      </text>
    </comment>
    <comment ref="D21"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1" authorId="3" shapeId="0">
      <text>
        <r>
          <rPr>
            <sz val="11"/>
            <color indexed="81"/>
            <rFont val="Tahoma"/>
            <family val="2"/>
          </rPr>
          <t>El indicador de la meta se constituye en la escala numérica para medir el cumplimiento de la meta propuesta.</t>
        </r>
      </text>
    </comment>
    <comment ref="F21" authorId="0" shapeId="0">
      <text>
        <r>
          <rPr>
            <b/>
            <sz val="11"/>
            <color indexed="81"/>
            <rFont val="Tahoma"/>
            <family val="2"/>
          </rPr>
          <t>OAP MADS: Enuncie la Meta:</t>
        </r>
        <r>
          <rPr>
            <sz val="11"/>
            <color indexed="81"/>
            <rFont val="Tahoma"/>
            <family val="2"/>
          </rPr>
          <t xml:space="preserve"> Ver bases del PND</t>
        </r>
      </text>
    </comment>
    <comment ref="G21"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21"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J21"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K21"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21"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O21"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21" authorId="0" shapeId="0">
      <text>
        <r>
          <rPr>
            <b/>
            <sz val="9"/>
            <color indexed="81"/>
            <rFont val="Tahoma"/>
            <family val="2"/>
          </rPr>
          <t xml:space="preserve">OAP - MADS: </t>
        </r>
        <r>
          <rPr>
            <sz val="11"/>
            <color indexed="81"/>
            <rFont val="Tahoma"/>
            <family val="2"/>
          </rPr>
          <t>Describir avance semestral conforme al indicador del producto</t>
        </r>
      </text>
    </comment>
    <comment ref="AA21"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P22" authorId="0" shapeId="0">
      <text>
        <r>
          <rPr>
            <sz val="11"/>
            <color indexed="81"/>
            <rFont val="Tahoma"/>
            <family val="2"/>
          </rPr>
          <t>OAP-MADS: Se identifica el valor por cada una de las actividades.</t>
        </r>
      </text>
    </comment>
    <comment ref="Q22" authorId="0" shapeId="0">
      <text>
        <r>
          <rPr>
            <sz val="11"/>
            <color indexed="81"/>
            <rFont val="Tahoma"/>
            <family val="2"/>
          </rPr>
          <t>OAP-MADS: Se identifica el valor por cada objetivo- sumatoria de los valores de cada una de las actividades que correspondan al objetivo.</t>
        </r>
      </text>
    </comment>
    <comment ref="R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S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T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B38"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8" authorId="0" shapeId="0">
      <text>
        <r>
          <rPr>
            <b/>
            <sz val="11"/>
            <color indexed="81"/>
            <rFont val="Tahoma"/>
            <family val="2"/>
          </rPr>
          <t xml:space="preserve">OAP MADS: </t>
        </r>
        <r>
          <rPr>
            <sz val="11"/>
            <color indexed="81"/>
            <rFont val="Tahoma"/>
            <family val="2"/>
          </rPr>
          <t>Ver bases del PND</t>
        </r>
      </text>
    </comment>
    <comment ref="D38"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8" authorId="3" shapeId="0">
      <text>
        <r>
          <rPr>
            <sz val="11"/>
            <color indexed="81"/>
            <rFont val="Tahoma"/>
            <family val="2"/>
          </rPr>
          <t>El indicador de la meta se constituye en la escala numérica para medir el cumplimiento de la meta propuesta.</t>
        </r>
      </text>
    </comment>
    <comment ref="F38" authorId="0" shapeId="0">
      <text>
        <r>
          <rPr>
            <b/>
            <sz val="11"/>
            <color indexed="81"/>
            <rFont val="Tahoma"/>
            <family val="2"/>
          </rPr>
          <t>OAP MADS: Enuncie la Meta:</t>
        </r>
        <r>
          <rPr>
            <sz val="11"/>
            <color indexed="81"/>
            <rFont val="Tahoma"/>
            <family val="2"/>
          </rPr>
          <t xml:space="preserve"> Ver bases del PND</t>
        </r>
      </text>
    </comment>
    <comment ref="G38"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H38"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J38"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K38"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L38"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O38"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38" authorId="0" shapeId="0">
      <text>
        <r>
          <rPr>
            <b/>
            <sz val="9"/>
            <color indexed="81"/>
            <rFont val="Tahoma"/>
            <family val="2"/>
          </rPr>
          <t xml:space="preserve">OAP - MADS: </t>
        </r>
        <r>
          <rPr>
            <sz val="11"/>
            <color indexed="81"/>
            <rFont val="Tahoma"/>
            <family val="2"/>
          </rPr>
          <t>Describir avance semestral conforme al indicador del producto</t>
        </r>
      </text>
    </comment>
    <comment ref="AA38"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P39" authorId="0" shapeId="0">
      <text>
        <r>
          <rPr>
            <sz val="11"/>
            <color indexed="81"/>
            <rFont val="Tahoma"/>
            <family val="2"/>
          </rPr>
          <t>OAP-MADS: Se identifica el valor por cada una de las actividades.</t>
        </r>
      </text>
    </comment>
    <comment ref="Q39" authorId="0" shapeId="0">
      <text>
        <r>
          <rPr>
            <sz val="11"/>
            <color indexed="81"/>
            <rFont val="Tahoma"/>
            <family val="2"/>
          </rPr>
          <t>OAP-MADS: Se identifica el valor por cada objetivo- sumatoria de los valores de cada una de las actividades que correspondan al objetivo.</t>
        </r>
      </text>
    </comment>
    <comment ref="R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S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T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comments3.xml><?xml version="1.0" encoding="utf-8"?>
<comments xmlns="http://schemas.openxmlformats.org/spreadsheetml/2006/main">
  <authors>
    <author>Jorge Enrique Jimenez Guacaneme</author>
    <author>Claudia Patricia Carvajal Diosa</author>
    <author>Juan Carlos Mojica Mejia</author>
    <author>cpcarvajal</author>
  </authors>
  <commentList>
    <comment ref="B5" authorId="0" shapeId="0">
      <text>
        <r>
          <rPr>
            <b/>
            <sz val="11"/>
            <color indexed="81"/>
            <rFont val="Tahoma"/>
            <family val="2"/>
          </rPr>
          <t>OAP-MADS: El nombre debe coincidir con el titulo del proyecto registrado.</t>
        </r>
      </text>
    </comment>
    <comment ref="B6" authorId="1" shapeId="0">
      <text>
        <r>
          <rPr>
            <b/>
            <sz val="11"/>
            <color indexed="81"/>
            <rFont val="Tahoma"/>
            <family val="2"/>
          </rPr>
          <t>OAP - MADS:</t>
        </r>
        <r>
          <rPr>
            <sz val="11"/>
            <color indexed="81"/>
            <rFont val="Tahoma"/>
            <family val="2"/>
          </rPr>
          <t xml:space="preserve">
El objetivo general debe contener como mínimo:
(1) la acción que se espera realizar, (2) el objeto sobre el cual recae la acción y (3) elementos adicionales de contexto o descriptivos. 
Debe proveer una solución al problema o necesidad previamente identificada. Debe iniciar con verbo en infinitivo (ar, er, ir).
 Ver guía de los 7 pasos 2014.
</t>
        </r>
      </text>
    </comment>
    <comment ref="B7"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7" authorId="0" shapeId="0">
      <text>
        <r>
          <rPr>
            <b/>
            <sz val="11"/>
            <color indexed="81"/>
            <rFont val="Tahoma"/>
            <family val="2"/>
          </rPr>
          <t xml:space="preserve">OAP MADS: </t>
        </r>
        <r>
          <rPr>
            <sz val="11"/>
            <color indexed="81"/>
            <rFont val="Tahoma"/>
            <family val="2"/>
          </rPr>
          <t>Ver bases del PND</t>
        </r>
      </text>
    </comment>
    <comment ref="D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G7" authorId="3" shapeId="0">
      <text>
        <r>
          <rPr>
            <sz val="11"/>
            <color indexed="81"/>
            <rFont val="Tahoma"/>
            <family val="2"/>
          </rPr>
          <t>El indicador de la meta se constituye en la escala numérica para medir el cumplimiento de la meta propuesta.</t>
        </r>
      </text>
    </comment>
    <comment ref="H7" authorId="0" shapeId="0">
      <text>
        <r>
          <rPr>
            <b/>
            <sz val="11"/>
            <color indexed="81"/>
            <rFont val="Tahoma"/>
            <family val="2"/>
          </rPr>
          <t>OAP MADS: Enuncie la Meta:</t>
        </r>
        <r>
          <rPr>
            <sz val="11"/>
            <color indexed="81"/>
            <rFont val="Tahoma"/>
            <family val="2"/>
          </rPr>
          <t xml:space="preserve"> Ver bases del PND</t>
        </r>
      </text>
    </comment>
    <comment ref="I7"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J7"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L7"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M7"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N7"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Q7"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7" authorId="0" shapeId="0">
      <text>
        <r>
          <rPr>
            <b/>
            <sz val="9"/>
            <color indexed="81"/>
            <rFont val="Tahoma"/>
            <family val="2"/>
          </rPr>
          <t xml:space="preserve">OAP - MADS: </t>
        </r>
        <r>
          <rPr>
            <sz val="11"/>
            <color indexed="81"/>
            <rFont val="Tahoma"/>
            <family val="2"/>
          </rPr>
          <t>Describir avance semestral conforme al indicador del producto</t>
        </r>
      </text>
    </comment>
    <comment ref="AA7"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R8" authorId="0" shapeId="0">
      <text>
        <r>
          <rPr>
            <sz val="11"/>
            <color indexed="81"/>
            <rFont val="Tahoma"/>
            <family val="2"/>
          </rPr>
          <t>OAP-MADS: Se identifica el valor por cada una de las actividades.</t>
        </r>
      </text>
    </comment>
    <comment ref="S8" authorId="0" shapeId="0">
      <text>
        <r>
          <rPr>
            <sz val="11"/>
            <color indexed="81"/>
            <rFont val="Tahoma"/>
            <family val="2"/>
          </rPr>
          <t>OAP-MADS: Se identifica el valor por cada objetivo- sumatoria de los valores de cada una de las actividades que correspondan al objetivo.</t>
        </r>
      </text>
    </comment>
    <comment ref="T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B17"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17" authorId="0" shapeId="0">
      <text>
        <r>
          <rPr>
            <b/>
            <sz val="11"/>
            <color indexed="81"/>
            <rFont val="Tahoma"/>
            <family val="2"/>
          </rPr>
          <t xml:space="preserve">OAP MADS: </t>
        </r>
        <r>
          <rPr>
            <sz val="11"/>
            <color indexed="81"/>
            <rFont val="Tahoma"/>
            <family val="2"/>
          </rPr>
          <t>Ver bases del PND</t>
        </r>
      </text>
    </comment>
    <comment ref="D1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1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17"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G17" authorId="3" shapeId="0">
      <text>
        <r>
          <rPr>
            <sz val="11"/>
            <color indexed="81"/>
            <rFont val="Tahoma"/>
            <family val="2"/>
          </rPr>
          <t>El indicador de la meta se constituye en la escala numérica para medir el cumplimiento de la meta propuesta.</t>
        </r>
      </text>
    </comment>
    <comment ref="H17" authorId="0" shapeId="0">
      <text>
        <r>
          <rPr>
            <b/>
            <sz val="11"/>
            <color indexed="81"/>
            <rFont val="Tahoma"/>
            <family val="2"/>
          </rPr>
          <t>OAP MADS: Enuncie la Meta:</t>
        </r>
        <r>
          <rPr>
            <sz val="11"/>
            <color indexed="81"/>
            <rFont val="Tahoma"/>
            <family val="2"/>
          </rPr>
          <t xml:space="preserve"> Ver bases del PND</t>
        </r>
      </text>
    </comment>
    <comment ref="I17"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J17"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L17"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M17"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N17"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Q17"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17" authorId="0" shapeId="0">
      <text>
        <r>
          <rPr>
            <b/>
            <sz val="9"/>
            <color indexed="81"/>
            <rFont val="Tahoma"/>
            <family val="2"/>
          </rPr>
          <t xml:space="preserve">OAP - MADS: </t>
        </r>
        <r>
          <rPr>
            <sz val="11"/>
            <color indexed="81"/>
            <rFont val="Tahoma"/>
            <family val="2"/>
          </rPr>
          <t>Describir avance semestral conforme al indicador del producto</t>
        </r>
      </text>
    </comment>
    <comment ref="AA17"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R18" authorId="0" shapeId="0">
      <text>
        <r>
          <rPr>
            <sz val="11"/>
            <color indexed="81"/>
            <rFont val="Tahoma"/>
            <family val="2"/>
          </rPr>
          <t>OAP-MADS: Se identifica el valor por cada una de las actividades.</t>
        </r>
      </text>
    </comment>
    <comment ref="S18" authorId="0" shapeId="0">
      <text>
        <r>
          <rPr>
            <sz val="11"/>
            <color indexed="81"/>
            <rFont val="Tahoma"/>
            <family val="2"/>
          </rPr>
          <t>OAP-MADS: Se identifica el valor por cada objetivo- sumatoria de los valores de cada una de las actividades que correspondan al objetivo.</t>
        </r>
      </text>
    </comment>
    <comment ref="T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18"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18"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B21"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21" authorId="0" shapeId="0">
      <text>
        <r>
          <rPr>
            <b/>
            <sz val="11"/>
            <color indexed="81"/>
            <rFont val="Tahoma"/>
            <family val="2"/>
          </rPr>
          <t xml:space="preserve">OAP MADS: </t>
        </r>
        <r>
          <rPr>
            <sz val="11"/>
            <color indexed="81"/>
            <rFont val="Tahoma"/>
            <family val="2"/>
          </rPr>
          <t>Ver bases del PND</t>
        </r>
      </text>
    </comment>
    <comment ref="D21"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21"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21"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G21" authorId="3" shapeId="0">
      <text>
        <r>
          <rPr>
            <sz val="11"/>
            <color indexed="81"/>
            <rFont val="Tahoma"/>
            <family val="2"/>
          </rPr>
          <t>El indicador de la meta se constituye en la escala numérica para medir el cumplimiento de la meta propuesta.</t>
        </r>
      </text>
    </comment>
    <comment ref="H21" authorId="0" shapeId="0">
      <text>
        <r>
          <rPr>
            <b/>
            <sz val="11"/>
            <color indexed="81"/>
            <rFont val="Tahoma"/>
            <family val="2"/>
          </rPr>
          <t>OAP MADS: Enuncie la Meta:</t>
        </r>
        <r>
          <rPr>
            <sz val="11"/>
            <color indexed="81"/>
            <rFont val="Tahoma"/>
            <family val="2"/>
          </rPr>
          <t xml:space="preserve"> Ver bases del PND</t>
        </r>
      </text>
    </comment>
    <comment ref="I21"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J21"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L21"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M21"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N21"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Q21"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21" authorId="0" shapeId="0">
      <text>
        <r>
          <rPr>
            <b/>
            <sz val="9"/>
            <color indexed="81"/>
            <rFont val="Tahoma"/>
            <family val="2"/>
          </rPr>
          <t xml:space="preserve">OAP - MADS: </t>
        </r>
        <r>
          <rPr>
            <sz val="11"/>
            <color indexed="81"/>
            <rFont val="Tahoma"/>
            <family val="2"/>
          </rPr>
          <t>Describir avance semestral conforme al indicador del producto</t>
        </r>
      </text>
    </comment>
    <comment ref="AA21"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R22" authorId="0" shapeId="0">
      <text>
        <r>
          <rPr>
            <sz val="11"/>
            <color indexed="81"/>
            <rFont val="Tahoma"/>
            <family val="2"/>
          </rPr>
          <t>OAP-MADS: Se identifica el valor por cada una de las actividades.</t>
        </r>
      </text>
    </comment>
    <comment ref="S22" authorId="0" shapeId="0">
      <text>
        <r>
          <rPr>
            <sz val="11"/>
            <color indexed="81"/>
            <rFont val="Tahoma"/>
            <family val="2"/>
          </rPr>
          <t>OAP-MADS: Se identifica el valor por cada objetivo- sumatoria de los valores de cada una de las actividades que correspondan al objetivo.</t>
        </r>
      </text>
    </comment>
    <comment ref="T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22"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22"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B38" authorId="0" shapeId="0">
      <text>
        <r>
          <rPr>
            <b/>
            <sz val="11"/>
            <color indexed="81"/>
            <rFont val="Tahoma"/>
            <family val="2"/>
          </rPr>
          <t xml:space="preserve">OAP-MADS:
</t>
        </r>
        <r>
          <rPr>
            <sz val="11"/>
            <color indexed="81"/>
            <rFont val="Tahoma"/>
            <family val="2"/>
          </rPr>
          <t>son los medios cuantificables que llevarán al cumplimiento del objetivo general. Surgen de pasar a positivo las causas del problema.</t>
        </r>
      </text>
    </comment>
    <comment ref="C38" authorId="0" shapeId="0">
      <text>
        <r>
          <rPr>
            <b/>
            <sz val="11"/>
            <color indexed="81"/>
            <rFont val="Tahoma"/>
            <family val="2"/>
          </rPr>
          <t xml:space="preserve">OAP MADS: </t>
        </r>
        <r>
          <rPr>
            <sz val="11"/>
            <color indexed="81"/>
            <rFont val="Tahoma"/>
            <family val="2"/>
          </rPr>
          <t>Ver bases del PND</t>
        </r>
      </text>
    </comment>
    <comment ref="D38"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E38"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F38" authorId="2" shapeId="0">
      <text>
        <r>
          <rPr>
            <b/>
            <sz val="11"/>
            <color indexed="81"/>
            <rFont val="Tahoma"/>
            <family val="2"/>
          </rPr>
          <t>Enuncie la meta a obtener</t>
        </r>
        <r>
          <rPr>
            <sz val="11"/>
            <color indexed="81"/>
            <rFont val="Tahoma"/>
            <family val="2"/>
          </rPr>
          <t xml:space="preserve"> por la entidad con el desarrollo de las actividades, que permita cumplir con el objetivo propuesto.</t>
        </r>
      </text>
    </comment>
    <comment ref="G38" authorId="3" shapeId="0">
      <text>
        <r>
          <rPr>
            <sz val="11"/>
            <color indexed="81"/>
            <rFont val="Tahoma"/>
            <family val="2"/>
          </rPr>
          <t>El indicador de la meta se constituye en la escala numérica para medir el cumplimiento de la meta propuesta.</t>
        </r>
      </text>
    </comment>
    <comment ref="H38" authorId="0" shapeId="0">
      <text>
        <r>
          <rPr>
            <b/>
            <sz val="11"/>
            <color indexed="81"/>
            <rFont val="Tahoma"/>
            <family val="2"/>
          </rPr>
          <t>OAP MADS: Enuncie la Meta:</t>
        </r>
        <r>
          <rPr>
            <sz val="11"/>
            <color indexed="81"/>
            <rFont val="Tahoma"/>
            <family val="2"/>
          </rPr>
          <t xml:space="preserve"> Ver bases del PND</t>
        </r>
      </text>
    </comment>
    <comment ref="I38" authorId="0" shapeId="0">
      <text>
        <r>
          <rPr>
            <b/>
            <sz val="11"/>
            <color indexed="81"/>
            <rFont val="Tahoma"/>
            <family val="2"/>
          </rPr>
          <t>OAP- MADS</t>
        </r>
        <r>
          <rPr>
            <sz val="11"/>
            <color indexed="81"/>
            <rFont val="Tahoma"/>
            <family val="2"/>
          </rPr>
          <t xml:space="preserve">: Describir la actividad del Plan Estratégico Institucional de la Entidad, que se encuentra articulado con el producto </t>
        </r>
      </text>
    </comment>
    <comment ref="J38" authorId="0" shapeId="0">
      <text>
        <r>
          <rPr>
            <b/>
            <sz val="11"/>
            <color indexed="81"/>
            <rFont val="Tahoma"/>
            <family val="2"/>
          </rPr>
          <t xml:space="preserve">OAP-MADS. </t>
        </r>
        <r>
          <rPr>
            <sz val="11"/>
            <color indexed="81"/>
            <rFont val="Tahoma"/>
            <family val="2"/>
          </rPr>
          <t>es la acción que contribuye a la transformación de insumos en productos</t>
        </r>
      </text>
    </comment>
    <comment ref="L38" authorId="3" shapeId="0">
      <text>
        <r>
          <rPr>
            <b/>
            <sz val="11"/>
            <color indexed="81"/>
            <rFont val="Tahoma"/>
            <family val="2"/>
          </rPr>
          <t>OAP - MADS:</t>
        </r>
        <r>
          <rPr>
            <sz val="11"/>
            <color indexed="81"/>
            <rFont val="Tahoma"/>
            <family val="2"/>
          </rPr>
          <t xml:space="preserve">
Identifique cual es el producto que le permite alcanzar el objetivo específico.</t>
        </r>
      </text>
    </comment>
    <comment ref="M38" authorId="3" shapeId="0">
      <text>
        <r>
          <rPr>
            <b/>
            <sz val="11"/>
            <color indexed="81"/>
            <rFont val="Tahoma"/>
            <family val="2"/>
          </rPr>
          <t>OAP - MADS:</t>
        </r>
        <r>
          <rPr>
            <sz val="11"/>
            <color indexed="81"/>
            <rFont val="Tahoma"/>
            <family val="2"/>
          </rPr>
          <t xml:space="preserve">
El indicador de producto se construye a partir del producto que le permite alcanzar el objetivo específico adicionando la condición deseada según opciones del SUIFP ( Ejm: realizada(o), implementada(o), etc).</t>
        </r>
        <r>
          <rPr>
            <sz val="9"/>
            <color indexed="81"/>
            <rFont val="Tahoma"/>
            <family val="2"/>
          </rPr>
          <t xml:space="preserve">
</t>
        </r>
      </text>
    </comment>
    <comment ref="N38" authorId="3" shapeId="0">
      <text>
        <r>
          <rPr>
            <b/>
            <sz val="11"/>
            <color indexed="81"/>
            <rFont val="Tahoma"/>
            <family val="2"/>
          </rPr>
          <t>OAP - MADS:</t>
        </r>
        <r>
          <rPr>
            <sz val="11"/>
            <color indexed="81"/>
            <rFont val="Tahoma"/>
            <family val="2"/>
          </rPr>
          <t xml:space="preserve">
Unidad de medida en la que está expresado el indicador de producto</t>
        </r>
      </text>
    </comment>
    <comment ref="Q38" authorId="0" shapeId="0">
      <text>
        <r>
          <rPr>
            <b/>
            <sz val="9"/>
            <color indexed="81"/>
            <rFont val="Tahoma"/>
            <family val="2"/>
          </rPr>
          <t xml:space="preserve">OAP- MADS: </t>
        </r>
        <r>
          <rPr>
            <sz val="11"/>
            <color indexed="81"/>
            <rFont val="Tahoma"/>
            <family val="2"/>
          </rPr>
          <t xml:space="preserve">Descripción del impacto que puede generar el producto en corto, mediano plazo.
</t>
        </r>
        <r>
          <rPr>
            <b/>
            <sz val="11"/>
            <color indexed="81"/>
            <rFont val="Tahoma"/>
            <family val="2"/>
          </rPr>
          <t>Informe Primer semestre</t>
        </r>
        <r>
          <rPr>
            <sz val="11"/>
            <color indexed="81"/>
            <rFont val="Tahoma"/>
            <family val="2"/>
          </rPr>
          <t xml:space="preserve"> . Avance a la consecución de los resultados.
</t>
        </r>
        <r>
          <rPr>
            <b/>
            <sz val="11"/>
            <color indexed="81"/>
            <rFont val="Tahoma"/>
            <family val="2"/>
          </rPr>
          <t>Informe final o segundo semestre</t>
        </r>
        <r>
          <rPr>
            <sz val="11"/>
            <color indexed="81"/>
            <rFont val="Tahoma"/>
            <family val="2"/>
          </rPr>
          <t>. Resultados obtenidos de la ejecución del proyecto.</t>
        </r>
      </text>
    </comment>
    <comment ref="Z38" authorId="0" shapeId="0">
      <text>
        <r>
          <rPr>
            <b/>
            <sz val="9"/>
            <color indexed="81"/>
            <rFont val="Tahoma"/>
            <family val="2"/>
          </rPr>
          <t xml:space="preserve">OAP - MADS: </t>
        </r>
        <r>
          <rPr>
            <sz val="11"/>
            <color indexed="81"/>
            <rFont val="Tahoma"/>
            <family val="2"/>
          </rPr>
          <t>Describir avance semestral conforme al indicador del producto</t>
        </r>
      </text>
    </comment>
    <comment ref="AA38" authorId="0" shapeId="0">
      <text>
        <r>
          <rPr>
            <b/>
            <sz val="11"/>
            <color indexed="81"/>
            <rFont val="Tahoma"/>
            <family val="2"/>
          </rPr>
          <t xml:space="preserve">OAP - MADS: </t>
        </r>
        <r>
          <rPr>
            <sz val="11"/>
            <color indexed="81"/>
            <rFont val="Tahoma"/>
            <family val="2"/>
          </rPr>
          <t>Describir brevemente  el avance semestral referente al producto y los resultados.</t>
        </r>
      </text>
    </comment>
    <comment ref="R39" authorId="0" shapeId="0">
      <text>
        <r>
          <rPr>
            <sz val="11"/>
            <color indexed="81"/>
            <rFont val="Tahoma"/>
            <family val="2"/>
          </rPr>
          <t>OAP-MADS: Se identifica el valor por cada una de las actividades.</t>
        </r>
      </text>
    </comment>
    <comment ref="S39" authorId="0" shapeId="0">
      <text>
        <r>
          <rPr>
            <sz val="11"/>
            <color indexed="81"/>
            <rFont val="Tahoma"/>
            <family val="2"/>
          </rPr>
          <t>OAP-MADS: Se identifica el valor por cada objetivo- sumatoria de los valores de cada una de las actividades que correspondan al objetivo.</t>
        </r>
      </text>
    </comment>
    <comment ref="T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U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V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W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 ref="X39" authorId="0" shapeId="0">
      <text>
        <r>
          <rPr>
            <sz val="11"/>
            <color indexed="81"/>
            <rFont val="Tahoma"/>
            <family val="2"/>
          </rPr>
          <t>OAP-MADS: escribir el valor de acuerdo a los contratos ya suscritos para la ejecución del proyecto</t>
        </r>
        <r>
          <rPr>
            <b/>
            <sz val="9"/>
            <color indexed="81"/>
            <rFont val="Tahoma"/>
            <family val="2"/>
          </rPr>
          <t>.</t>
        </r>
      </text>
    </comment>
    <comment ref="Y39" authorId="0" shapeId="0">
      <text>
        <r>
          <rPr>
            <sz val="11"/>
            <color indexed="81"/>
            <rFont val="Tahoma"/>
            <family val="2"/>
          </rPr>
          <t>OPA-MADS: Escribir el valor realmente pagado por los anticipos, productos o servicios recibidos</t>
        </r>
        <r>
          <rPr>
            <sz val="9"/>
            <color indexed="81"/>
            <rFont val="Tahoma"/>
            <family val="2"/>
          </rPr>
          <t xml:space="preserve">
</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<sst xmlns="http://schemas.openxmlformats.org/spreadsheetml/2006/main" count="1034" uniqueCount="382">
  <si>
    <t>Nombre del Proyecto</t>
  </si>
  <si>
    <t>Objetivo General Proyecto</t>
  </si>
  <si>
    <t>Objetivo específico (1)</t>
  </si>
  <si>
    <t xml:space="preserve">Producto  </t>
  </si>
  <si>
    <t>Unidad de Medida</t>
  </si>
  <si>
    <t xml:space="preserve">Actividad </t>
  </si>
  <si>
    <t>Indicador de Producto</t>
  </si>
  <si>
    <t>No.</t>
  </si>
  <si>
    <t>Total</t>
  </si>
  <si>
    <t>Valor por objetivo</t>
  </si>
  <si>
    <t>Articulación del objetivo específico con la estrategia del PND</t>
  </si>
  <si>
    <t>Articulación del Producto con la Meta del PND</t>
  </si>
  <si>
    <t>Avance Cuantitativo</t>
  </si>
  <si>
    <t>Avance Cualitativo</t>
  </si>
  <si>
    <t>OAP - MADS</t>
  </si>
  <si>
    <t>Valor comprometido</t>
  </si>
  <si>
    <t>Valor pagado</t>
  </si>
  <si>
    <t xml:space="preserve">EJECUCION PRESUPUESTO </t>
  </si>
  <si>
    <t>Total PROYECTO</t>
  </si>
  <si>
    <t>SEMESTRE 1</t>
  </si>
  <si>
    <t>SEMESTRE 2 O ACUMULADO</t>
  </si>
  <si>
    <t>* INSERTE LAS FILAS QUE REQUIERA PARA GENERAR EL REPORTE SIN MODIFICAR COLUMNAS</t>
  </si>
  <si>
    <t>* Dar doble Clic en el siguiente cuadro de texto para verlo completo.</t>
  </si>
  <si>
    <t>Articulación del Producto con el Plan Estratégico Institucional</t>
  </si>
  <si>
    <t>Meta de la Entidad</t>
  </si>
  <si>
    <t>Indicador de la Meta</t>
  </si>
  <si>
    <t>MINISTERIO DE AMBIENTE Y DESARROLLO SOSTENIBLE
METAS SECTOR AMBIENTAL - PND 2018-2022</t>
  </si>
  <si>
    <t>Pacto</t>
  </si>
  <si>
    <t>Línea</t>
  </si>
  <si>
    <t>Tipo de Indicador</t>
  </si>
  <si>
    <t>Indicador</t>
  </si>
  <si>
    <t>Linea Base</t>
  </si>
  <si>
    <t>Meta del cuatrenio</t>
  </si>
  <si>
    <t>Meta Real</t>
  </si>
  <si>
    <t>IV. Pacto por la sostenibilidad: producir conservando y conservar produciendo</t>
  </si>
  <si>
    <t>A. Sectores comprometidos con la sostenibilidad y la mitigación del cambio climático</t>
  </si>
  <si>
    <t>Indicadores de resultado</t>
  </si>
  <si>
    <t>Tasa de reciclaje y nueva utilización de residuos</t>
  </si>
  <si>
    <t>Residuos peligrosos y especiales sujetos a gestión posconsumo</t>
  </si>
  <si>
    <t>218.427 ton</t>
  </si>
  <si>
    <t>565.995 ton</t>
  </si>
  <si>
    <t>Reducción acumulada de las emisiones de Gases Efecto Invernadero, con respecto al escenario de referencia nacional*(T)</t>
  </si>
  <si>
    <t>0 millones de tCO2eq</t>
  </si>
  <si>
    <t>36 millones de tCO2eq</t>
  </si>
  <si>
    <t>Indicadores de gestión</t>
  </si>
  <si>
    <t>Porcentaje de avance en la implementación de las medidas acordadas para la reducción de gases de efecto invernadero</t>
  </si>
  <si>
    <t>Puntos de monitoreo con Índice de Calidad de Agua (ICA) malo**</t>
  </si>
  <si>
    <t>Porcentaje de estaciones de calidad del aire que registran concentraciones anuales por debajo de 30 μg/m3 de partículas inferiores a 10 micras (PM10)***</t>
  </si>
  <si>
    <t>Porcentaje de avance del Plan Acción sectorial Ambiental de Mercurio </t>
  </si>
  <si>
    <t>B. Biodiversidad y riqueza natural: activos estratégicos de la Nación</t>
  </si>
  <si>
    <t>Áreas bajo esquemas de Pagos por Servicios Ambientales (PSA) e incentivos a la conservación</t>
  </si>
  <si>
    <t>65.000 ha</t>
  </si>
  <si>
    <t>260.000 ha</t>
  </si>
  <si>
    <t>Porcentaje de ecosistemas o unidades de análisis ecosistémicas no representados o subrepresentados incluidos en el SINAP en el cuatrienio</t>
  </si>
  <si>
    <t>Negocios verdes verificados</t>
  </si>
  <si>
    <t>Áreas bajo sistemas sostenibles de conservación (restauración*, sistemas agroforestales, manejo forestal sostenible)</t>
  </si>
  <si>
    <t>701.000 ha</t>
  </si>
  <si>
    <t>1.402.900 ha</t>
  </si>
  <si>
    <t>Porcentaje de mejora en el índice de efectividad de manejo de las áreas protegidas públicas</t>
  </si>
  <si>
    <t>Reducir la tendencia de crecimiento de la deforestación proyectada por el IDEAM</t>
  </si>
  <si>
    <t>Indicadores de producto</t>
  </si>
  <si>
    <t>Acuerdos de cero deforestación para las cadenas productivas del sector agropecuario en implementación (T)</t>
  </si>
  <si>
    <t>Plataformas colaborativas conformadas para la articulación de las inversiones y acciones públicas y privadas alrededor de las cuencas hidrográficas</t>
  </si>
  <si>
    <t>C. Colombia resiliente: conocimiento y prevención para la gestión del riesgo de desastres y la adaptación al cambio climático</t>
  </si>
  <si>
    <t>Autoridades ambientales que adoptan la Metodología de Evaluación de Daños y Análisis de Necesidades Ambientales</t>
  </si>
  <si>
    <t>Porcentaje de departamentos que implementan iniciativas de adaptación al cambio climático orientadas por las autoridades ambientales</t>
  </si>
  <si>
    <t>Porcentaje de implementación del Sistema Nacional de Información de Cambio Climático</t>
  </si>
  <si>
    <t>D. Instituciones ambientales modernas, apropiación social de la biodiversidad y manejo efectivo de los conflictos socioambientales</t>
  </si>
  <si>
    <t>Índice de Evaluación del Desempeño Institucional de las Corporaciones Autónomas Regionales</t>
  </si>
  <si>
    <t>Acuerdos y agendas interministeriales y productivos implementados</t>
  </si>
  <si>
    <t>Porcentaje de las solicitudes de licencias ambientales competencia de la ANLA resueltas dentro de los tiempos establecidos en la normatividad vigente</t>
  </si>
  <si>
    <t>XVII. Pacto Región Pacífico: Diversidad para la equidad, la convivencia pacífica y el desarrollo sostenible</t>
  </si>
  <si>
    <t>Indicadores trazadores del Pacto Región Pacífico</t>
  </si>
  <si>
    <t>Área en proceso de restauración en la Cuenca del Río Atrato*</t>
  </si>
  <si>
    <t>0 ha</t>
  </si>
  <si>
    <t>3.300 ha</t>
  </si>
  <si>
    <t>3300 ha</t>
  </si>
  <si>
    <t>Áreas bajo esquemas de producción sostenible (restauración, conservación, sistemas silvopastoriles, sistemas agroforestales, piscicultura, reconversión productiva)</t>
  </si>
  <si>
    <t>10.000 ha</t>
  </si>
  <si>
    <t>XVIII. Pacto Región Caribe: Una transformación para la igualdad de oportunidades y la equidad</t>
  </si>
  <si>
    <t>Indicadores trazadores del Pacto Región Caribe</t>
  </si>
  <si>
    <t>Iniciativas de carbono azul para el uso sostenible de los manglares en implementación</t>
  </si>
  <si>
    <t>1.000 ha</t>
  </si>
  <si>
    <t>23.000 ha</t>
  </si>
  <si>
    <t>22.000 ha</t>
  </si>
  <si>
    <t>XIX. Pacto Seaflower Region: Por una región próspera, segura y sostenible San Andrés</t>
  </si>
  <si>
    <t>Indicadores trazadores del Pacto Seaflower Region</t>
  </si>
  <si>
    <t>Iniciativas de biotecnología y bioprospección iniciadas en la reserva de Biosfera Seaflower</t>
  </si>
  <si>
    <t>XX. Pacto Región Central: Centro de innovación y nodo logístico de integración productiva nacional e internacional</t>
  </si>
  <si>
    <t>Indicadores trazadores del Pacto Región Central</t>
  </si>
  <si>
    <t>Puntos de monitoreo en ríos  Bogotá y Chicamocha con índice de calidad del agua (ICA) "malo"</t>
  </si>
  <si>
    <t>XXI. Pacto Región Santanderes: Eje logístico, competitivo y sostenible de Colombia</t>
  </si>
  <si>
    <t>Indicadores trazadores del Pacto Región Santanderes</t>
  </si>
  <si>
    <t>Puntos de monitoreo con índice de calidad del agua (ICA) "malo"  (ríos suarez, Pamplonita y Opón)</t>
  </si>
  <si>
    <t>Áreas bajo esquemas de conservación y producción sostenible (restauración, conservación, sistemas silvopastoriles, sistemas agroforestales, piscicultura, reconversión productiva)</t>
  </si>
  <si>
    <t xml:space="preserve">150.000 ha </t>
  </si>
  <si>
    <t>XXII. Pacto Región Amazonia: Desarrollo sostenible por una Amazonia viva</t>
  </si>
  <si>
    <t>Indicadores trazadores del Pacto Región Amazonia</t>
  </si>
  <si>
    <t>Familias campesinas beneficiadas por actividades agroambientales con acuerdos de conservación de bosques</t>
  </si>
  <si>
    <t>212.500 ha</t>
  </si>
  <si>
    <t>XXIII. Pacto Eje Cafetero y Antioquia: Conectar para la competitividad y el desarrollo logístico sostenible</t>
  </si>
  <si>
    <t>Indicadores trazadores del Pacto Eje Cafetero y Antioquia</t>
  </si>
  <si>
    <t>Áreas afectadas por el desarrollo de actividades ilegales en proceso de restauración</t>
  </si>
  <si>
    <t>XXIV. Pacto Región Llanos-Orinoquia: Conectar y potenciar la despensa sostenible de la región con el país y el mundo</t>
  </si>
  <si>
    <t>Indicadores trazadores del Pacto Llanos-Orinoquia</t>
  </si>
  <si>
    <t>4.000 ha</t>
  </si>
  <si>
    <t>300.000 ha</t>
  </si>
  <si>
    <t>XXV. Pacto Región Océanos: Colombia, potencia bioceánica</t>
  </si>
  <si>
    <t>Indicadores trazadores del Pacto Región Océanos</t>
  </si>
  <si>
    <t>Porcentaje de estaciones de monitoreo de aguas marinas con categorías aceptable y óptima</t>
  </si>
  <si>
    <t>Acuerdos para el aprovechamiento local de plásticos y otros materiales reciclables en municipios costeros de los litorales Pacífico y Caribe (continental e insular) en implementación</t>
  </si>
  <si>
    <t>1*</t>
  </si>
  <si>
    <t>Meta de producto 
(identifique metas especificas al indicador de producto)</t>
  </si>
  <si>
    <t xml:space="preserve">AÑO </t>
  </si>
  <si>
    <t>PERIODO REPORTE</t>
  </si>
  <si>
    <t>Objetivo específico (2)</t>
  </si>
  <si>
    <t>Objetivo específico (3)</t>
  </si>
  <si>
    <t>Resultados Esperados</t>
  </si>
  <si>
    <t xml:space="preserve">MINISTERIO DE AMBIENTE 
Y DESARROLLO SOSTENIBLE </t>
  </si>
  <si>
    <r>
      <t xml:space="preserve">CODIGO: </t>
    </r>
    <r>
      <rPr>
        <sz val="11"/>
        <rFont val="Arial Narrow"/>
        <family val="2"/>
      </rPr>
      <t>F-E-GIP-31</t>
    </r>
  </si>
  <si>
    <r>
      <t>FONDO NACIONAL AMBIENTAL - FONAM
 PLAN OPERATIVO ANUAL</t>
    </r>
    <r>
      <rPr>
        <b/>
        <sz val="20"/>
        <color indexed="9"/>
        <rFont val="Arial Narrow"/>
        <family val="2"/>
      </rPr>
      <t xml:space="preserve">
</t>
    </r>
  </si>
  <si>
    <r>
      <t>Versión :</t>
    </r>
    <r>
      <rPr>
        <sz val="12"/>
        <color indexed="8"/>
        <rFont val="Verdana"/>
        <family val="2"/>
      </rPr>
      <t>4</t>
    </r>
  </si>
  <si>
    <r>
      <t xml:space="preserve">Vigencia: </t>
    </r>
    <r>
      <rPr>
        <sz val="12"/>
        <rFont val="Arial Narrow"/>
        <family val="2"/>
      </rPr>
      <t>12/12/2022</t>
    </r>
  </si>
  <si>
    <t>Descripción de  actividad 
(Detallar las cantidades de actividad vs los recursos programados)</t>
  </si>
  <si>
    <t xml:space="preserve">Disminuir las presiones por uso, ocupación y tenencia en las áreas protegidas que afectan su conservación. </t>
  </si>
  <si>
    <r>
      <rPr>
        <b/>
        <sz val="11"/>
        <rFont val="Arial Narrow"/>
        <family val="2"/>
      </rPr>
      <t xml:space="preserve">Transformación
</t>
    </r>
    <r>
      <rPr>
        <sz val="11"/>
        <rFont val="Arial Narrow"/>
        <family val="2"/>
      </rPr>
      <t xml:space="preserve">
</t>
    </r>
    <r>
      <rPr>
        <b/>
        <sz val="11"/>
        <rFont val="Arial Narrow"/>
        <family val="2"/>
      </rPr>
      <t xml:space="preserve">Ordenamiento del territorio alrededor del agua y justicia ambiental 
</t>
    </r>
    <r>
      <rPr>
        <sz val="11"/>
        <rFont val="Arial Narrow"/>
        <family val="2"/>
      </rPr>
      <t xml:space="preserve">A. Fortalecimiento de la justicia ambiental e inclusiva.
B. Definición precisa, jerarquizada y armonizada de los determinantes del ordenamiento territorial, tanto en las áreas rurales, como en las zonas urbanas.
</t>
    </r>
    <r>
      <rPr>
        <b/>
        <sz val="11"/>
        <rFont val="Arial Narrow"/>
        <family val="2"/>
      </rPr>
      <t xml:space="preserve">
Internacionalización, transformación productiva para la vida y la acción climática
</t>
    </r>
    <r>
      <rPr>
        <sz val="11"/>
        <rFont val="Arial Narrow"/>
        <family val="2"/>
      </rPr>
      <t xml:space="preserve">A. Naturaleza viva: regeneración con inclusión social.
</t>
    </r>
  </si>
  <si>
    <t>Número de hectáreas cubiertas con jornadas de vigilancia.</t>
  </si>
  <si>
    <r>
      <rPr>
        <b/>
        <sz val="11"/>
        <rFont val="Arial Narrow"/>
        <family val="2"/>
      </rPr>
      <t>Catalizadores</t>
    </r>
    <r>
      <rPr>
        <sz val="11"/>
        <rFont val="Arial Narrow"/>
        <family val="2"/>
      </rPr>
      <t xml:space="preserve">
O.A.1. Justicia ambiental y gobernanza inclusiva.
O.B.2. El agua y las personas como determinantes del ordenamiento territorial.
I.A.1. Programa de conservación de la naturaleza y su restauración.</t>
    </r>
  </si>
  <si>
    <r>
      <rPr>
        <b/>
        <sz val="11"/>
        <rFont val="Arial Narrow"/>
        <family val="2"/>
      </rPr>
      <t xml:space="preserve">Plan Estratégico Institucional </t>
    </r>
    <r>
      <rPr>
        <sz val="11"/>
        <rFont val="Arial Narrow"/>
        <family val="2"/>
      </rPr>
      <t xml:space="preserve">
Línea Estratégica 1. Efectividad en el manejo de las áreas protegidas y los sistemas que conforman.</t>
    </r>
  </si>
  <si>
    <t>Prevenir y mitigar riesgos y atender eventos generados por fenómenos naturales e incendios forestales u otras situaciones de riesgo que afecten la gobernabilidad de las áreas protegidas.</t>
  </si>
  <si>
    <t>Control y monitoreo de las presiones antrópicas que afectan la integridad y estado de conservación de las áreas protegidas de acuerdo a la meta programada.</t>
  </si>
  <si>
    <t>Servicio de prevención, vigilancia y control de las áreas protegidas.</t>
  </si>
  <si>
    <t>Áreas cubiertas con jornadas de vigilancia.</t>
  </si>
  <si>
    <t>Hectáreas</t>
  </si>
  <si>
    <t xml:space="preserve">PNNC en la presente vigencia estima avanzar trimestralmente en un 25% para el cumplimiento de la meta programada.
</t>
  </si>
  <si>
    <t>1.1</t>
  </si>
  <si>
    <t>Fortalecimiento de la gobernanza en las áreas protegidas nacionales.
Reducir los conflictos socioambientales y culturales y entre sectores de la economía por la disminución de los recursos naturales.</t>
  </si>
  <si>
    <t xml:space="preserve">Controlar el uso y aprovechamiento de los recursos naturales en las áreas protegidas. </t>
  </si>
  <si>
    <t>1.2</t>
  </si>
  <si>
    <t xml:space="preserve">Realizar estudios  jurídicos y técnicos para el saneamiento predial de las áreas protegidas y adelantar su adquisición. </t>
  </si>
  <si>
    <t>Predios saneados.</t>
  </si>
  <si>
    <t>Número</t>
  </si>
  <si>
    <t>1.3</t>
  </si>
  <si>
    <t>Número de documentos de Acuerdos de uso suscritos con campesinos que ocupan las áreas protegidas realizados y/o en implementación.</t>
  </si>
  <si>
    <r>
      <rPr>
        <b/>
        <sz val="11"/>
        <rFont val="Arial Narrow"/>
        <family val="2"/>
      </rPr>
      <t>Plan Estratégico Institucional</t>
    </r>
    <r>
      <rPr>
        <sz val="11"/>
        <rFont val="Arial Narrow"/>
        <family val="2"/>
      </rPr>
      <t xml:space="preserve">
Línea Estratégica 1. Efectividad en el manejo de las áreas protegidas y los sistemas que conforman.</t>
    </r>
  </si>
  <si>
    <t>Suscribir e implementar los acuerdos de conservación y el buen vivir con familias campesinas que usan o habitan las áreas protegidas.</t>
  </si>
  <si>
    <t>Promover la participación de los distintos actores involucrados en la conservación de las Áreas protegidas, su diversidad biológica y cultural del país, contribuyendo así al desarrollo sostenible y un medio ambiente sano, mediante la suscripción e implementación de acuerdos de acuerdo a la meta definida.</t>
  </si>
  <si>
    <t>Documentos de lineamientos técnicos con acuerdos de uso, ocupación y tenencia en las áreas protegidas.</t>
  </si>
  <si>
    <t>Documentos de Acuerdos de uso suscritos con campesinos que ocupan las áreas protegidas.</t>
  </si>
  <si>
    <t>Mensualmente se realizará seguimiento del estado de los acuerdos para la consolidación del informe.</t>
  </si>
  <si>
    <t>1.4</t>
  </si>
  <si>
    <t>Disminución de las problemáticas socio-ambientales en las áreas protegidas nacionales asociadas a conflictos por uso, ocupación y tenencia.</t>
  </si>
  <si>
    <t>Realizar seguimiento a los acuerdos de conservación y el buen vivir con familias campesinas que usan o habitan las áreas protegidas.</t>
  </si>
  <si>
    <t>1.5</t>
  </si>
  <si>
    <t>Número de hectáreas en proceso de restauración.</t>
  </si>
  <si>
    <t>Implementar el proceso de restauración en las áreas degradadas y/o alteradas de las áreas protegidas nacionales.</t>
  </si>
  <si>
    <t xml:space="preserve">Actividades encaminadas a iniciar, orientar o acelerar la recuperación de la estructura, composición, función de un ecosistema o valor objeto de conservación que ha sido degradado con el fin de mantener o mejorar la integridad ecológica de un área protegida. Lo anterior de acuerdo a la meta programada. </t>
  </si>
  <si>
    <t>Servicio de restauración de ecosistemas.</t>
  </si>
  <si>
    <t>Áreas en proceso de restauración.</t>
  </si>
  <si>
    <t>Semestralmente se programará un avance del 50% de la meta establecida para el Servicio de restauración de ecosistemas.</t>
  </si>
  <si>
    <t>1.6</t>
  </si>
  <si>
    <t>Mitigar la pérdida de la biodiversidad  in situ, además de promover la mejora en la prestación de los servicios ambientales.</t>
  </si>
  <si>
    <t>Realizar el monitoreo y seguimiento a los procesos de restauración en las áreas protegidas nacionales.</t>
  </si>
  <si>
    <t>1.7</t>
  </si>
  <si>
    <t>Número de árboles nativos sembrados</t>
  </si>
  <si>
    <t>Realizar la plantación de material vegetal.</t>
  </si>
  <si>
    <t>Árboles nativos sembrados.</t>
  </si>
  <si>
    <t>1.8</t>
  </si>
  <si>
    <t>Aumentar la representatividad de la conservación de la biodiversidad in situ en las áreas protegidas.</t>
  </si>
  <si>
    <r>
      <t xml:space="preserve">Ordenamiento del territorio alrededor del agua y justicia ambiental 
</t>
    </r>
    <r>
      <rPr>
        <sz val="11"/>
        <rFont val="Arial Narrow"/>
        <family val="2"/>
      </rPr>
      <t xml:space="preserve">
A. Fortalecimiento de la justicia ambiental e inclusiva.
C. Actualización y armonización de los instrumentos de planificación con impacto territorial fundamentados en la función ecológica del agua y la participación vinculante de la población.
</t>
    </r>
    <r>
      <rPr>
        <b/>
        <sz val="11"/>
        <rFont val="Arial Narrow"/>
        <family val="2"/>
      </rPr>
      <t xml:space="preserve">
Internacionalización, transformación productiva para la vida y la acción climática
</t>
    </r>
    <r>
      <rPr>
        <sz val="11"/>
        <rFont val="Arial Narrow"/>
        <family val="2"/>
      </rPr>
      <t>A. Naturaleza viva: regeneración con inclusión social.</t>
    </r>
  </si>
  <si>
    <t>Número de iniciativas de nuevas áreas en proceso de declaratoria y/o ampliación.</t>
  </si>
  <si>
    <r>
      <rPr>
        <b/>
        <sz val="11"/>
        <rFont val="Arial Narrow"/>
        <family val="2"/>
      </rPr>
      <t>Catalizadores</t>
    </r>
    <r>
      <rPr>
        <sz val="11"/>
        <rFont val="Arial Narrow"/>
        <family val="2"/>
      </rPr>
      <t xml:space="preserve">
O.A.1. Justicia ambiental y gobernanza inclusiva.
O.C.3. Coordinación de los instrumentos de planificación de territorios vitales.
I.A.1. Programa de conservación de la naturaleza y su restauración.</t>
    </r>
  </si>
  <si>
    <r>
      <rPr>
        <b/>
        <sz val="11"/>
        <rFont val="Arial Narrow"/>
        <family val="2"/>
      </rPr>
      <t>Plan Estratégico Institucional</t>
    </r>
    <r>
      <rPr>
        <sz val="11"/>
        <rFont val="Arial Narrow"/>
        <family val="2"/>
      </rPr>
      <t xml:space="preserve">
Línea Estratégica 4. Hacia un sistema de áreas protegidas ecológicamente representativo.</t>
    </r>
  </si>
  <si>
    <t>Implementar las tres fases de la ruta de declaratoria para nuevas áreas de acuerdo a la resolución 1125 de 2015.</t>
  </si>
  <si>
    <t>Declaración de nuevas áreas protegidas, lo cual se ve reflejado en la resolución 1125 de 2015 expedida por el MADS e implementada por PNNC. La declaración y/o ampliación para la conservación In Situ de estas áreas permitirá incrementar la representatividad ecosistémica del país y garantizar que la biodiversidad que se protege alcance las metas de conservación específicas para cada nivel.</t>
  </si>
  <si>
    <t>Servicio declaración de áreas protegidas.</t>
  </si>
  <si>
    <t xml:space="preserve">Nuevas áreas declaradas protegidas. </t>
  </si>
  <si>
    <t>Semestralmente se programará un avance del 50% de la meta establecida para el Servicio declaración de áreas protegidas.</t>
  </si>
  <si>
    <t>2.1</t>
  </si>
  <si>
    <t>Aumentar la representatividad ecosistémica de las áreas protegidas.</t>
  </si>
  <si>
    <t>Implementar las tres fases de la ruta de declaratoria para ampliación de áreas protegidas existentes de acuerdo a la resolución 1125 de 2015.</t>
  </si>
  <si>
    <t>Áreas protegidas ampliadas.</t>
  </si>
  <si>
    <t>2.2</t>
  </si>
  <si>
    <t>Incrementar el reconocimiento de la sociedad colombiana respecto a la importancia de la conservación in situ de la biodiversidad.</t>
  </si>
  <si>
    <r>
      <rPr>
        <b/>
        <sz val="11"/>
        <rFont val="Arial Narrow"/>
        <family val="2"/>
      </rPr>
      <t xml:space="preserve">Ordenamiento del territorio alrededor del agua y justicia ambiental </t>
    </r>
    <r>
      <rPr>
        <sz val="11"/>
        <rFont val="Arial Narrow"/>
        <family val="2"/>
      </rPr>
      <t xml:space="preserve">
A. Fortalecimiento de la justicia ambiental e inclusiva.
B. Definición precisa, jerarquizada y armonizada de los determinantes del ordenamiento territorial, tanto en las áreas rurales, como en las zonas urbanas.
</t>
    </r>
    <r>
      <rPr>
        <b/>
        <sz val="11"/>
        <rFont val="Arial Narrow"/>
        <family val="2"/>
      </rPr>
      <t>Internacionalización, transformación productiva para la vida y la acción climática</t>
    </r>
    <r>
      <rPr>
        <sz val="11"/>
        <rFont val="Arial Narrow"/>
        <family val="2"/>
      </rPr>
      <t xml:space="preserve">
A. Naturaleza viva: regeneración con inclusión social.
C. Economía productiva a través de la reindustrialización y la bioeconomía.</t>
    </r>
  </si>
  <si>
    <t>Número de visitantes que ingresan a las áreas protegidas nacionales.</t>
  </si>
  <si>
    <r>
      <rPr>
        <b/>
        <sz val="11"/>
        <rFont val="Arial Narrow"/>
        <family val="2"/>
      </rPr>
      <t>Catalizadores</t>
    </r>
    <r>
      <rPr>
        <sz val="11"/>
        <rFont val="Arial Narrow"/>
        <family val="2"/>
      </rPr>
      <t xml:space="preserve">
O.A.1. Justicia ambiental y gobernanza inclusiva.
O.B.2. El agua y las personas como determinantes del ordenamiento territorial.
I.C.3. Consolidar los modelos de bioeconomía y turismo incluyentes, basada en el conocimiento y la innovación.
</t>
    </r>
  </si>
  <si>
    <t xml:space="preserve">Formular los Planes de Ordenamiento Ecoturístico de las áreas protegidas con vocación de ecoturismo. </t>
  </si>
  <si>
    <t xml:space="preserve">Planeación del ecoturismo y la consecución de recursos para implementar medidas de manejo que mejoren el estado de conservación de las áreas protegidas manteniendo el paisaje para el uso recreativo a través de la regulación turística, la calidad en los servicios turísticos y la satisfacción del visitante entre otros aspectos. </t>
  </si>
  <si>
    <t>Servicio de  ecoturismo en las áreas protegidas.</t>
  </si>
  <si>
    <t>Visitantes que ingresan a las áreas protegidas nacionales.</t>
  </si>
  <si>
    <t>Mensualmente se realizará seguimiento de la meta de visitantes programada en las áreas con vocación ecoturística.</t>
  </si>
  <si>
    <t>3.1</t>
  </si>
  <si>
    <t>Apropiación efectiva de la sociedad colombiana frente a la importancia de las áreas protegidas.
Posicionar una imagen favorable de Colombia en los ámbitos nacional, regional, local e internacional frente a la conservación de las áreas protegidas.</t>
  </si>
  <si>
    <t>Implementar los Planes de Ordenamiento Ecoturístico de áreas protegidas con vocación de ecoturismo.</t>
  </si>
  <si>
    <t>3.2</t>
  </si>
  <si>
    <t>Realizar seguimiento y monitoreo a la implementación de los Planes de Ordenamiento Ecoturístico (POE) para la toma de decisiones.</t>
  </si>
  <si>
    <t>3.3</t>
  </si>
  <si>
    <t>Desarrollar acciones que contribuyen a la implementación de estrategias de negocios ambientales con base en el ecoturismo, para el reconocimiento de la importancia de la conservación de las áreas del SPNN.</t>
  </si>
  <si>
    <t>3.4</t>
  </si>
  <si>
    <t>Número de Documentos de lineamientos técnicos realizados.</t>
  </si>
  <si>
    <r>
      <rPr>
        <b/>
        <sz val="11"/>
        <rFont val="Arial Narrow"/>
        <family val="2"/>
      </rPr>
      <t>Catalizadores</t>
    </r>
    <r>
      <rPr>
        <sz val="11"/>
        <rFont val="Arial Narrow"/>
        <family val="2"/>
      </rPr>
      <t xml:space="preserve">
O.A.1. Justicia ambiental y gobernanza inclusiva.
O.B.2. El agua y las personas como determinantes del ordenamiento territorial.
I.A.1. Programa de conservación de la naturaleza y su restauración
I.C.3. Consolidar los modelos de bioeconomía y turismo incluyentes, basada en el conocimiento y la innovación.
</t>
    </r>
  </si>
  <si>
    <r>
      <rPr>
        <b/>
        <sz val="11"/>
        <rFont val="Arial Narrow"/>
        <family val="2"/>
      </rPr>
      <t>Plan Estratégico Institucional</t>
    </r>
    <r>
      <rPr>
        <sz val="11"/>
        <rFont val="Arial Narrow"/>
        <family val="2"/>
      </rPr>
      <t xml:space="preserve">
Línea Estratégica 3. Hacia un sistema de áreas protegidas completo</t>
    </r>
  </si>
  <si>
    <t>Implementar instrumentos para la valoración, negociación y reconocimiento de los beneficios ecosistémicos y culturales de las áreas protegidas.</t>
  </si>
  <si>
    <t xml:space="preserve">Instrumentos que permiten la transferencia del conocimiento a los tres niveles de Parques Nacionales, en virtud de las actualizaciones técnicas y normativas que constantemente surgen para este instrumento.  A partir de las obligaciones de compensación se gestionan recursos con destinación específica hacia el fortalecimiento del manejo de las áreas del sistema, por lo que se hace necesario un completo manejo de dicho instrumento.  </t>
  </si>
  <si>
    <t>Documentos de lineamientos técnicos para la conservación de la biodiversidad y sus servicios ecosistémicos.</t>
  </si>
  <si>
    <t>Documentos de lineamientos técnicos realizados.</t>
  </si>
  <si>
    <t>Semestralmente se programará un avance del 50% de la meta establecida para los documentos de lineamientos técnicos..</t>
  </si>
  <si>
    <t>3.5</t>
  </si>
  <si>
    <t>Contar con instrumentos para la valoración y reconocimiento de los beneficios ecosistémicos de la conservación de la biodiversidad.</t>
  </si>
  <si>
    <t>Generar opciones de compensación para la conservación de las áreas protegidas.</t>
  </si>
  <si>
    <t>3.6</t>
  </si>
  <si>
    <t>Desarrollar el lineamiento de servicios ecosistémicos.</t>
  </si>
  <si>
    <t>3.7</t>
  </si>
  <si>
    <t>Número de procesos educativos en lo formal e informal en el marco de la Estrategia Nacional de Educación Ambiental en implementación.</t>
  </si>
  <si>
    <r>
      <rPr>
        <b/>
        <sz val="11"/>
        <rFont val="Arial Narrow"/>
        <family val="2"/>
      </rPr>
      <t>Catalizadores</t>
    </r>
    <r>
      <rPr>
        <sz val="11"/>
        <rFont val="Arial Narrow"/>
        <family val="2"/>
      </rPr>
      <t xml:space="preserve">
O.A.1. Justicia ambiental y gobernanza inclusiva.
O.A.4. Capacidades de los gobiernos locales y las comunidades para la toma de decisiones de ordenamiento y planificación territorial.</t>
    </r>
  </si>
  <si>
    <r>
      <rPr>
        <b/>
        <sz val="11"/>
        <rFont val="Arial Narrow"/>
        <family val="2"/>
      </rPr>
      <t>Plan Estratégico Institucional</t>
    </r>
    <r>
      <rPr>
        <sz val="11"/>
        <rFont val="Arial Narrow"/>
        <family val="2"/>
      </rPr>
      <t xml:space="preserve">
Línea Estratégica 3. Hacia un sistema de áreas protegidas completo.</t>
    </r>
  </si>
  <si>
    <t>Fortalecer la implementación de la estrategia de educación ambiental e interpretación del patrimonio natural y cultural en las áreas administradas por PNNC.</t>
  </si>
  <si>
    <t xml:space="preserve">Los servicios de educación informal en Parques Nacionales Naturales responden a las acciones y procesos educativos que promueven la valoración social de las áreas protegidas por parte de la ciudadanía, que se interesan y participan en la conservación de la biodiversidad y servicios ecosistémicos. </t>
  </si>
  <si>
    <t>Servicio de educación informal en el marco de la conservación de la biodiversidad y los servicios ecosistémicos.</t>
  </si>
  <si>
    <t xml:space="preserve">Personas capacitadas.  </t>
  </si>
  <si>
    <t>Mensualmente se realizará seguimiento de la meta de personas capacitadas y talleres realizados en el marco del producto Servicio de educación informal para la conservación.</t>
  </si>
  <si>
    <t>3.8</t>
  </si>
  <si>
    <t>Fortalecimiento de la valoración social  de las áreas protegidas.</t>
  </si>
  <si>
    <t>Realizar "Talleres Cero" para la planeación de la implementación de la estrategia de comunicación y educación para la conservación de la biodiversidad y la diversidad cultural.</t>
  </si>
  <si>
    <t>Talleres Realizados.</t>
  </si>
  <si>
    <t>3.9</t>
  </si>
  <si>
    <t>Número de documentos de investigación realizados.</t>
  </si>
  <si>
    <t xml:space="preserve">Desarrollar los programas de monitoreo e investigación para conocer el estado de conservación de los valores naturales, culturales y beneficios ambientales de las áreas protegidas nacionales. </t>
  </si>
  <si>
    <t>Acciones encaminadas a la investigación y el monitoreo en los tres niveles de gestión de Parques Nacionales Naturales como un instrumento proveedor de información, para facilitar los procesos de planificación, implementación y evaluación de las estrategias de manejo. Tomando como base el esquema conceptual del manejo de PNN.</t>
  </si>
  <si>
    <t>Documentos de investigación para la conservación de la biodiversidad y sus servicios eco sistémicos.</t>
  </si>
  <si>
    <t>Documentos de investigación realizados.</t>
  </si>
  <si>
    <t>Trimestralmente se programará un avance del 25% de los documentos de investigación para la conservación de la biodiversidad y sus servicios eco sistémicos.</t>
  </si>
  <si>
    <t>3.10</t>
  </si>
  <si>
    <t>Ampliar el conocimiento sobre los valores objeto de conservación  de las áreas protegidas.
Posicionar una imagen favorable de Colombia en los ámbitos nacional, regional, local e internacional frente a la conservación de las áreas protegidas.</t>
  </si>
  <si>
    <t xml:space="preserve">Efectuar monitoreo y seguimiento de los valores objeto de conservación. </t>
  </si>
  <si>
    <t>3.11</t>
  </si>
  <si>
    <t xml:space="preserve">Formular los programas de monitoreo y portafolios de investigación para conocer el estado de conservación de los valores naturales, culturales y beneficios ambientales de las áreas del SPNN. </t>
  </si>
  <si>
    <t>3.12</t>
  </si>
  <si>
    <t>Implementar los programas de monitoreo y portafolios de investigación de las áreas protegidas del SPNN.</t>
  </si>
  <si>
    <t>3.13</t>
  </si>
  <si>
    <t xml:space="preserve">Realizar seguimiento a los programas de monitoreo y portafolios de investigación que se implementan en las áreas protegidas del SPNN.  </t>
  </si>
  <si>
    <t>3.14</t>
  </si>
  <si>
    <t>Realizar el análisis de integridad ecológica de las áreas protegidas administradas por PNNC.</t>
  </si>
  <si>
    <t>3.15</t>
  </si>
  <si>
    <t>Objetivo específico (4)</t>
  </si>
  <si>
    <t>Fortalecer el manejo efectivo de las áreas protegidas y la capacidad para mejorar la conectividad entre las áreas del Sistema Nacional de Áreas Protegidas, SINAP.</t>
  </si>
  <si>
    <r>
      <t xml:space="preserve">Transformaciones
Ordenamiento del territorio alrededor del agua y justicia ambiental 
</t>
    </r>
    <r>
      <rPr>
        <sz val="11"/>
        <rFont val="Arial Narrow"/>
        <family val="2"/>
      </rPr>
      <t>A. Fortalecimiento de la justicia ambiental e inclusiva.</t>
    </r>
    <r>
      <rPr>
        <b/>
        <sz val="11"/>
        <rFont val="Arial Narrow"/>
        <family val="2"/>
      </rPr>
      <t xml:space="preserve">
</t>
    </r>
    <r>
      <rPr>
        <sz val="11"/>
        <rFont val="Arial Narrow"/>
        <family val="2"/>
      </rPr>
      <t>B. Definición precisa, jerarquizada y armonizada de los determinantes del ordenamiento territorial, tanto en las áreas rurales, como en las zonas urbanas.</t>
    </r>
    <r>
      <rPr>
        <b/>
        <sz val="11"/>
        <rFont val="Arial Narrow"/>
        <family val="2"/>
      </rPr>
      <t xml:space="preserve">
</t>
    </r>
    <r>
      <rPr>
        <sz val="11"/>
        <rFont val="Arial Narrow"/>
        <family val="2"/>
      </rPr>
      <t>C. Actualización y armonización de los instrumentos de planificación con impacto territorial fundamentados en la función ecológica del agua y la participación vinculante de la población.
D. El mejoramiento de las capacidades técnicas e institucionales de las entidades territoriales</t>
    </r>
    <r>
      <rPr>
        <b/>
        <sz val="11"/>
        <rFont val="Arial Narrow"/>
        <family val="2"/>
      </rPr>
      <t xml:space="preserve">
Internacionalización, transformación productiva para la vida y la acción climática
</t>
    </r>
    <r>
      <rPr>
        <sz val="11"/>
        <rFont val="Arial Narrow"/>
        <family val="2"/>
      </rPr>
      <t xml:space="preserve">A. Naturaleza viva: regeneración con inclusión social.
C. Economía productiva a través de la reindustrialización y la bioeconomía.
</t>
    </r>
    <r>
      <rPr>
        <b/>
        <sz val="11"/>
        <rFont val="Arial Narrow"/>
        <family val="2"/>
      </rPr>
      <t xml:space="preserve">
</t>
    </r>
  </si>
  <si>
    <t>Número de Documentos de planeación realizados.</t>
  </si>
  <si>
    <r>
      <rPr>
        <b/>
        <sz val="11"/>
        <rFont val="Arial Narrow"/>
        <family val="2"/>
      </rPr>
      <t>Catalizadores</t>
    </r>
    <r>
      <rPr>
        <sz val="11"/>
        <rFont val="Arial Narrow"/>
        <family val="2"/>
      </rPr>
      <t xml:space="preserve">
O.A.1. Justicia ambiental y gobernanza inclusiva.
O.B.2. El agua y las personas como determinantes del ordenamiento territorial.
O.C.3. Coordinación de los instrumentos de planificación de territorios vitales.</t>
    </r>
  </si>
  <si>
    <t xml:space="preserve">Desarrollar un sistema de información que facilite la toma de decisiones en la planeación de la conservación. </t>
  </si>
  <si>
    <t>Las áreas protegidas deben contar con su instrumento de planeación como garantía de una administración y manejo con altos niveles de efectividad que aporten al cumplimiento de los objetivos de conservación y mantenimiento de sus VOC.</t>
  </si>
  <si>
    <t>Documentos de planeación para la conservación de la biodiversidad y sus servicios ecosistémicos.</t>
  </si>
  <si>
    <t>Documentos de planeación realizados.</t>
  </si>
  <si>
    <t>Semestralmente se programará un avance del 50% Documentos de planeación para la conservación de la biodiversidad y sus servicios ecosistémicos.</t>
  </si>
  <si>
    <t>4.1</t>
  </si>
  <si>
    <t>Mejor efectividad en la gestión de PNN, articulando los diferentes niveles de decisión.
Posicionar una imagen favorable de Colombia en los ámbitos nacional, regional, local e internacional frente a la conservación de las áreas protegidas nacionales.</t>
  </si>
  <si>
    <t xml:space="preserve">Optimizar los instrumentos de planeación para la conservación de las áreas protegidas nacionales. </t>
  </si>
  <si>
    <t>4.2</t>
  </si>
  <si>
    <t xml:space="preserve">Formular los instrumentos de planeación de las áreas protegidas del SPNN. </t>
  </si>
  <si>
    <t>4.3</t>
  </si>
  <si>
    <t xml:space="preserve">Realizar seguimiento a la implementación de los  instrumentos de planeación de las áreas del SPNN  </t>
  </si>
  <si>
    <t>4.4</t>
  </si>
  <si>
    <t>Número de infraestructuras ecoturísticas construidas.</t>
  </si>
  <si>
    <r>
      <rPr>
        <b/>
        <sz val="11"/>
        <rFont val="Arial Narrow"/>
        <family val="2"/>
      </rPr>
      <t>Catalizadores</t>
    </r>
    <r>
      <rPr>
        <sz val="11"/>
        <rFont val="Arial Narrow"/>
        <family val="2"/>
      </rPr>
      <t xml:space="preserve">
O.A.1. Justicia ambiental y gobernanza inclusiva.
I.C.3. Consolidar los modelos de bioeconomía y turismo incluyentes, basada en el conocimiento y la innovación.</t>
    </r>
  </si>
  <si>
    <t>Construir la infraestructura para la atención de visitantes dentro de las áreas protegidas.</t>
  </si>
  <si>
    <t xml:space="preserve">Infraestructura nueva que involucra alojamiento, taquillas, centros de interpretación, baterías de baño, senderos, entre otros. </t>
  </si>
  <si>
    <t>Infraestructura ecoturística construida.</t>
  </si>
  <si>
    <t xml:space="preserve">Infraestructura construida para la atención de visitantes de las áreas protegidas. </t>
  </si>
  <si>
    <t>N/A</t>
  </si>
  <si>
    <t>4.5</t>
  </si>
  <si>
    <t>Contar con infraestructura ecoturística adecuada.</t>
  </si>
  <si>
    <t>Construir la infraestructura para el desarrollo de experiencias en los visitantes dentro de las áreas protegidas.</t>
  </si>
  <si>
    <t>Infraestructura construida para el desarrollo de experiencias de los visitantes en las áreas protegidas.</t>
  </si>
  <si>
    <t>Semestralmente se programará un avance del 50% para la infraestructura ecoturística construida.</t>
  </si>
  <si>
    <t>4.6</t>
  </si>
  <si>
    <t>Construir la infraestructura de servicios de agua, energía y de tratamiento de residuos solidos para atención a visitantes dentro de las áreas protegidas.</t>
  </si>
  <si>
    <t>4.7</t>
  </si>
  <si>
    <t>Número de infraestructuras construidas para la administración, la vigilancia y el control de las áreas protegidas.</t>
  </si>
  <si>
    <r>
      <rPr>
        <b/>
        <sz val="11"/>
        <rFont val="Arial Narrow"/>
        <family val="2"/>
      </rPr>
      <t>Catalizadores</t>
    </r>
    <r>
      <rPr>
        <sz val="11"/>
        <rFont val="Arial Narrow"/>
        <family val="2"/>
      </rPr>
      <t xml:space="preserve">
O.A.1. Justicia ambiental y gobernanza inclusiva.
I.A.1. Programa de conservación de la naturaleza y su restauración.</t>
    </r>
  </si>
  <si>
    <t>Construir la infraestructura para sedes administrativas de las áreas protegidas.</t>
  </si>
  <si>
    <t>Infraestructura nueva enfocada en las sedes operativas y sedes administrativas (bodegas, cuartos técnicos, entre otros).</t>
  </si>
  <si>
    <t>Infraestructura construida para la administración, la vigilancia y el control de las áreas protegidas.</t>
  </si>
  <si>
    <t>Sedes administrativas construidas dentro del área protegida.</t>
  </si>
  <si>
    <t>Semestralmente se programará un avance del 50% para la infraestructura construida para la administración, la vigilancia y el control de las áreas protegidas.</t>
  </si>
  <si>
    <t>4.8</t>
  </si>
  <si>
    <t>Contar con infraestructura adecuada para la administración, la vigilancia y el control de las áreas protegidas.</t>
  </si>
  <si>
    <t>Construir la infraestructura para sedes de control y vigilancia de las áreas protegidas.</t>
  </si>
  <si>
    <t>Infraestructura de control y vigilancia construida para el área protegida.</t>
  </si>
  <si>
    <t>4.9</t>
  </si>
  <si>
    <t xml:space="preserve">Construir la infraestructura de servicios de agua, energía y tratamiento de residuos en las áreas protegidas. </t>
  </si>
  <si>
    <t>4.10</t>
  </si>
  <si>
    <t>Número de infraestructuras ecoturísticas mejoradas.</t>
  </si>
  <si>
    <t>Realizar los mantenimientos preventivos y correctivos de acuerdo a lo consignado en el plan de mantenimiento de la Entidad para atención a visitantes en las áreas protegidas.</t>
  </si>
  <si>
    <t xml:space="preserve">Infraestructura existente donde se realizan mejoras al alojamiento, taquillas, centros de interpretación, baterías de baño, senderos, entre otros. </t>
  </si>
  <si>
    <t>Infraestructura ecoturística mejorada.</t>
  </si>
  <si>
    <t>Infraestructura mejorada para la atención de visitantes de las áreas protegidas.</t>
  </si>
  <si>
    <t xml:space="preserve">Semestralmente se programará un avance del 50%. </t>
  </si>
  <si>
    <t>4.11</t>
  </si>
  <si>
    <t>Realizar los mantenimientos preventivos y correctivos de acuerdo a lo consignado en el plan de mantenimiento de la Entidad para el desarrollo de experiencias de los visitantes de las áreas protegidas.</t>
  </si>
  <si>
    <t>Infraestructura mejorada para el desarrollo de experiencias de los visitantes.</t>
  </si>
  <si>
    <t>4.12</t>
  </si>
  <si>
    <t>Realizar los mantenimientos preventivos y correctivos de acuerdo a lo consignado en el plan de mantenimiento de la Entidad para los servicios de agua, energía y tratamiento de residuos en las áreas protegidas.</t>
  </si>
  <si>
    <t>4.13</t>
  </si>
  <si>
    <t>Número de infraestructuras mejoradas para la administración, la vigilancia y el control de las áreas protegidas.</t>
  </si>
  <si>
    <t xml:space="preserve">Realizar los mantenimientos preventivos y correctivos de acuerdo a lo consignado en el plan de mantenimiento de la Entidad para sedes administrativas de las áreas protegidas. </t>
  </si>
  <si>
    <t>Infraestructura existente donde se realizan mejoras a las sedes operativas y sedes administrativas (bodegas, cuartos técnicos, entre otros)</t>
  </si>
  <si>
    <t>Infraestructura mejorada para la administración, la vigilancia y el control de las áreas protegida.</t>
  </si>
  <si>
    <t>Sede administrativa mejorada para el área protegida.</t>
  </si>
  <si>
    <t>4.14</t>
  </si>
  <si>
    <t xml:space="preserve">Realizar los mantenimientos preventivos y correctivos de acuerdo a lo consignado en el plan de mantenimiento de la Entidad para sedes de control y vigilancia de las áreas protegidas. </t>
  </si>
  <si>
    <t>Infraestructura de control y vigilancia mejorada para el área protegida.</t>
  </si>
  <si>
    <t>4.15</t>
  </si>
  <si>
    <t xml:space="preserve">Realizar los mantenimientos preventivos y correctivos de acuerdo a lo consignado en el plan de mantenimiento de la Entidad para los servicios de agua, energía y de tratamiento de residuos en las áreas protegidas. </t>
  </si>
  <si>
    <t>4.16</t>
  </si>
  <si>
    <t>Administración y Manejo de las áreas protegidas PNNC.</t>
  </si>
  <si>
    <r>
      <rPr>
        <b/>
        <sz val="11"/>
        <rFont val="Arial Narrow"/>
        <family val="2"/>
      </rPr>
      <t>Catalizadores</t>
    </r>
    <r>
      <rPr>
        <sz val="11"/>
        <rFont val="Arial Narrow"/>
        <family val="2"/>
      </rPr>
      <t xml:space="preserve">
O.A.1. Justicia ambiental y gobernanza inclusiva.
O.B.2. El agua y las personas como determinantes del ordenamiento territorial.
O.C.3. Coordinación de los instrumentos de planificación de territorios vitales.
O.D.4. Capacidades de los gobiernos locales y las comunidades para la toma de decisiones de ordenamiento y planificación territorial.
</t>
    </r>
  </si>
  <si>
    <t>Contar con un marco de política y normativo adecuado que dinamice el cumplimiento de la misión institucional.</t>
  </si>
  <si>
    <t>Actividades necesarias para administrar y manejar las áreas pertenecientes al Sistema Nacional de Áreas Protegidas, así como determinar el uso y el funcionamiento de las mismas en sus diferentes componentes tanto ecológico como cultural.</t>
  </si>
  <si>
    <t>Servicio de administración y manejo de áreas protegidas.</t>
  </si>
  <si>
    <t>Áreas administradas.</t>
  </si>
  <si>
    <t>Mensualmente se realizará seguimiento de la meta de áreas administradas en el marco del producto Servicio de administración y manejo de áreas protegidas.</t>
  </si>
  <si>
    <t>4.17</t>
  </si>
  <si>
    <t>Promover la participación de actores estratégicos en la consolidación del Sistema Nacional de Áreas Protegidas, SINAP.</t>
  </si>
  <si>
    <t>4.18</t>
  </si>
  <si>
    <t>Concertar estrategias especiales de manejo con grupos étnicos que permitan articular distintas visiones del territorio.</t>
  </si>
  <si>
    <t>4.19</t>
  </si>
  <si>
    <t>Implementar los planes de acción de los Regímenes Especiales de Manejo (Indígenas) y a los Acuerdos de Uso y Manejo suscritos (Afrodescendiente y raizal)</t>
  </si>
  <si>
    <t>4.20</t>
  </si>
  <si>
    <t>Implementar el Plan de Acción del SINAP en los SIRAPs y demás instancias de participación del SINAP.</t>
  </si>
  <si>
    <t>4.21</t>
  </si>
  <si>
    <t>Promover la conservación privada para contribuir al atributo completo del SINAP a través de espacios de trabajo y fortalecimiento de capacidades</t>
  </si>
  <si>
    <t>4.22</t>
  </si>
  <si>
    <t>Contar con un RUNAP actualizado, operando y con Autoridades fortalecidas en su utilización</t>
  </si>
  <si>
    <t>4.23</t>
  </si>
  <si>
    <t>Levantar información de línea de seguimiento de efectividad del manejo para las áreas administradas por PNNC.</t>
  </si>
  <si>
    <t>4.24</t>
  </si>
  <si>
    <t>ADMINISTRACIÓN DE LAS ÁREAS DEL SISTEMA DE PARQUES NACIONALES NATURALES Y COORDINACIÓN DEL SISTEMA NACIONAL DE ÁREAS PROTEGIDAS. NACIONAL.</t>
  </si>
  <si>
    <t>Contribuir a la conservación in situ de la diversidad biológica y ecosistémica representativa del país.</t>
  </si>
  <si>
    <t>PRESUPUESTO APROPIACIÓN INICIAL</t>
  </si>
  <si>
    <t>NA</t>
  </si>
  <si>
    <t>EJECUCION PRESUPUESTO II TRIMESTRE</t>
  </si>
  <si>
    <t>DTCA: Se realiza un espacio de trabajo con el equipo de la DTCA y se revisa el estado de cada una de las AP, se menciona que el SFF Los Flamencos ha avanzado en dos reuniones con el NC para revisar el proceso de actualización del plan de manejo y la RN Cordillera Beata cuenta con un equipo de apoyo a la construcción del plan de manejo y ha avanzado en el componente diagnóstico y el primer espacio de construcción con actores estratégicos.
Para mayor información remitirse al informe anexo.</t>
  </si>
  <si>
    <t xml:space="preserve">Anexo Técnico: 20234500000793 enviado el 1 de junio del 2023 correspondiente a obras públicas que tienen como objetivo principal la construcción de infraestructura liviana para la adecuación de los senderos Pico de Loro y Camino al Cielo en el Parque Nacional Natural Farallones de Cali. </t>
  </si>
  <si>
    <t>SFF Iguaque - Anexo Técnico 20234500000543 enviado el 11 de mayo del 2023  para el mantenimiento, intervención y adecuación  de la infraestructura del AP.</t>
  </si>
  <si>
    <t xml:space="preserve">SFF Galeras: Anexo Técnico: 20234500000433 enviado el 24 de abril del 2023, Obras públicas para mantenimiento, intervención y adecuación de la infraestructura perteneciente al SFF Galeras en el sector Urcunina.
Cueva de Los Guacharos: Anexo Técnico: 20234500000573 enviado el 16 de mayo del 2023 para mantenimiento, intervención y adecuación de la infraestructura perteneciente al PNN CUEVA DE LOS GUACHAROS sector LOS CEDROS.
</t>
  </si>
  <si>
    <t>PNN Alto Fragua Indi Wasi: Anexo Técnico 20234500000603 enviado el 18 de mayo del 2023 para la construcción de la nueva cabaña de control y vigilancia en el sector San José. 
PNN Old Providence: En comité de contratación - Publicado como borrador en SECOP - Realizar la adecuación de la sede administrativa del Parque Nacional Natural Old Providence Mc Bean Lagoon, en la Isla de Providencia y Santa Catalina.
PNN Farallones de Cali: Anexo Técnico 20234500000553 enviado el 12 de mayo del 2023 - Obras de mantenimiento, intervención y/o adecuación.</t>
  </si>
  <si>
    <t xml:space="preserve">PNN Tama: Anexo Técnico: 20234500000673 enviado el 19 de mayo del 2023, obras para mantenimiento, intervención, adecuación.
PNN Utría: Anexo Técnico: 20234500000723 enviado el 26 de mayo del 2023, el mantenimiento correctivo. </t>
  </si>
  <si>
    <t>PNN Yariguíes: Anexo Técnico: 20234500000493 enviado el 5 de mayo del 2023 Obras para mantenimiento, intervención y adecuación de la cabaña sede operativa.
SFF Iguaque: Anexo Técnico: 20234500000543 enviado el 11 de mayo del 2023.
PNN Cueva de Los Guacharos: -	Anexo Técnico: 20234500000573 enviado el 16 de mayo del 2023.</t>
  </si>
  <si>
    <t>Se avanzó en la consolidación del Sistema Nacional de Áreas Protegidas – SINAP a partir de los procesos desarrollados en el marco de los diferentes subsistemas de gestión del SINAP y con la participación de los actores institucionales y sociales que hacen parte estos (atendiendo las dinámicas propias de cada uno) y abordando temas referidos a las estrategias de sostenibilidad financiera para estos subsistemas, caracterización de actores, revisión de elementos para aportar a la discusión nacional de categorías de áreas protegidas de SINAP, planes de trabajo para avanzar en los análisis de efectividad a nivel de las áreas protegidas públicas, entre otros.
Con corte al 30 de junio se radicaron 145 nuevas solicitudes de registro de Reservas Naturales de la Sociedad Civil entre las que se incluyen 22 allegadas a finales de 2022 y 123 radicadas en 2023, las cuales se encuentran en revisión jurídica. Así mismo, se impulsaron 70 trámites así: 33 autos de inicio, 5 resolución de registro, 4 auto de declaración o aceptación del desistimiento, 3 con recurso de reposición y 10 con acto administrativo de corrección de errores. Así mismo y en el marco del seguimiento se impulsaron 21 expedientes de reservas naturales de la sociedad civil registradas con 5 resoluciones de cancelación del registro y 1 modificaciones. 
Para mayor información remitirse al informe anexo.</t>
  </si>
  <si>
    <t>Anexo Técnico 20234500000693 enviado el 23 de mayo del 2023 para la construcción de 3 cabañas de control, prevención y vigilancia. Adicionalmente para la construcción de las 3 cabañas en el PNN Farallones de Cali, el proceso fue publicado en el Secop II el 29 de junio de 2023, No. de proceso: DTPA-LIC-FONAM-2023-001.</t>
  </si>
  <si>
    <t>EJECUCION PRESUPUESTO III TRIMESTRE</t>
  </si>
  <si>
    <t>Se ha consolidado la información de prevención, vigilancia y control a través de la herramienta SICO SMART. De acuerdo con lo anterior, se consolidó la información de las Direcciones Territoriales DTAM y DTOR, las cuales lograron realizar el ejercicio de área visible sobre las zonas presionadas que se identificaron. A 30 de septiembre de 2023 en el indicador de producto “Áreas cubiertas con jornadas de vigilancia” se tiene un avance en el porcentaje de ejecución del 71,38% del total de la meta programada por la fuente FONAM de 42.200,13 hectáreas.</t>
  </si>
  <si>
    <t xml:space="preserve">Se realizó la adquisición de un predio Paramo Alto, en el municipio el Caguán, con folio de matrícula inmobiliaria 076-18466. ubicado en el PNN Cocuy. </t>
  </si>
  <si>
    <t>Con corte a septiembre de 2023, se puede evidenciar la suscripción de 15 acuerdos de conservación con familias campesinas correspondientes al PNN Farallones de Cali.</t>
  </si>
  <si>
    <t>N.A.</t>
  </si>
  <si>
    <t>En el marco del desarrollo de este indicador para la vigencia 2023, se reportan los avances consolidados en la implementación de la ruta de declaratoria de nuevas áreas del SINAP para los procesos en desarrollo de declaratoria y ampliación por parte de Parques Nacionales Naturales de Colombia: *Serranía de Manacacias: El día martes 26 de septiembre fue publicado para comentarios el acto administrativo para la declaratoria del área protegida, con lo cual se espera que una vez surtido este proceso se entren a definir las fechas definitivas para avanzar con el evento de formalización de la declaratoria del área protegida</t>
  </si>
  <si>
    <t>A la fecha se tienen 56,73 ha en proceso de restauración, de las cuales 22,08 ha vienen acumuladas con corte a agosto y 34,65 se reportan en el mes de septiembre. La distribución de las mismas, se relaciona a continuación: 
DTAO: 22,08 ha distribuidas en Selva de Florencia (3,38 ha) y Hermosas (18,70 ha); DTAN: 28,81 ha distribuidas en Yariguies; DTOR: 5,84 ha distribuidas en Picachos. Las intervenciones registradas en las áreas reportadas corresponden a acciones de restauración activa y pasiva a través de la instalación de aislamientos para el control de tensionantes.</t>
  </si>
  <si>
    <t xml:space="preserve">El documento "Identificar la valoración de bienes y beneficios ecosistémícos generados por las áreas de Parques Nacionales Naturales" que se encuentra en un 80% artículado, puesto que el mes de septiembre se avanzó en los capítulos 7,8 y 9 del mencionado documento, a falta del último capitulo (10) que debe estar constituído por la bibliografía y apoyo documental para la consolidación del documento, Además cabe resaltar que hace falta la revisión del supervisor para dar continuidad y posteriormente finalizar el documento al 100%. </t>
  </si>
  <si>
    <t>A continuación, se relaciona el avance para el mes de septiembre: se tiene un acumulado de 36 talleres realizados, discriminadas de la siguiente manera:
DTAO: Acumulado de 18 que corresponden a: PNN Las Hermosas 12 + PNN Tatamá 6. 
DTAN:  Acumulado 16 que corresponde a: PNN Tama.
DTOR: Acumulado 2 que corresponde a: PNN Sumapaz.</t>
  </si>
  <si>
    <t>Al mes de septiembre se reporta 509 personas capacitadas, distribuidas de la siguiente manera:
DTAO: Acumulado 50 distribuidos así: PNN Selva La Florencia.
DTAN: Acumulado 124 personas distribuidas así: SFF Guanentá.
DTPA: Acumulado 335 personas distribuidas así: PNN Farallones de Cali 147.</t>
  </si>
  <si>
    <t>A 30 de septiembre de 2023 se tiene avance en dos investigaciones en los PNN Cocuy y PNN Yariguíes. Para mayor información remitirse al informe anexo.</t>
  </si>
  <si>
    <t>Peso % de la meta</t>
  </si>
  <si>
    <t>Avance Físico</t>
  </si>
  <si>
    <t>EJECUCION PRESUPUESTO IV TRIMESTRE</t>
  </si>
  <si>
    <r>
      <rPr>
        <sz val="11"/>
        <rFont val="Arial Narrow"/>
        <family val="2"/>
      </rPr>
      <t>Para este informe se actualizó la meta de 42.200,13 hectáreas a 50.189,68 hectáreas, considerando que durante el primer trimestre de 2023, se obtuvo la capa de presiones antrópicas la cual fue el resultado del cruce de información cartográfica de la capa de coberturas antrópicas 2022 escala 1:25.000 y la capa de observaciones de presiones identificadas en campo a través de la herramienta Smart 2022. Con base en dicha información, cada Dirección erritorial revisó en el primer semestre del año la meta programada de acuerdo con la validación de dicha capa, donde se identificó que, teniendo en cuenta los recursos programados, la capacidad instalada para visitar otras zonas con presiones adicionales e incluso el uso de sensores remotos, fue necesario incrementar la meta en algunas áreas protegidas.</t>
    </r>
    <r>
      <rPr>
        <sz val="11"/>
        <color rgb="FFFF0000"/>
        <rFont val="Arial Narrow"/>
        <family val="2"/>
      </rPr>
      <t xml:space="preserve">
</t>
    </r>
  </si>
  <si>
    <t>Este indicador presentó un sobrecumplimiento, en especial, por la compra de 3 predios adicionales de la Dirección Territorial Orinoquia, debido a que se hizo una gestión sobre una cantidad de predios superior a la prevista, lo que permitió tener una amplia posibilidad de aceptación por parte de más propietarios, adicionalmente los avalúos estuvieron más cercanos a las expectativas de los propietarios, por lo que se facilitó la aceptación de las ofertas de compra.</t>
  </si>
  <si>
    <t>En términos de avances a diciembre 2023, se suscribieron 71 acuerdos de conservación con familias campesinas del PNN Serranía de Chiribiquete (10); PNN Cocuy (15); PNN Hermosas (7); PNN Tatama (4); PNN Sierra de la Macarena (11); PNN Tinigua (7); PNN Farallones (17)</t>
  </si>
  <si>
    <t>De las 1.413,79 ha programadas para la vigencia 2023, se reportaron 1.244,25 ha en proceso de restauración, lo que corresponde al 88% de cumplimiento de la meta programada para este indicador.</t>
  </si>
  <si>
    <t>En el mes de octubre se dio respuesta y publicación a los comentarios realizados a la resolución publicada por el MADS, el 15 de noviembre se informó a Parques sobre la firma de la resolución del acto administrativo por parte de la Ministra de Ambiente y Desarrollo Sostenible, lo cual se hizo oficial en la COP 28 que se llevó a cabo en Dubái, lo anterior se formalizo mediante la Resolución 1287 del 28 de noviembre de 2023 , protegiendo un total de 68.030,7 ha (https://www.parquesnacionales.gov.co/sala-prensa/noticias/serrania-de-manacacias-nueva-area-protegida-del-sistema-de-parques-nacionales-naturales-de-colombia/https://www.parquesnacionales.gov.co/sala-prensa/noticias/serrania-de-manacacias-nueva-area-protegida-del-sistema-de-parques-nacionales-naturales-de-colombia/).</t>
  </si>
  <si>
    <t>Con corte a 30 de diciembre de 2023, han ingresado 924.880 visitantes a las áreas protegidas con vocación ecoturística para la fuente FONAM.</t>
  </si>
  <si>
    <t>El desarrollo de los procesos y acciones de educación ambiental avanzó de manera coordinada en los tres niveles de gestión, enfocándose en: la implementación de las acciones propuestas hasta diciembre para cumplir con la meta de 1.217 personas capacitadas, el seguimiento cuantitativo y cualitativo de estas acciones mediante el instrumento &amp;quot; Matriz de seguimiento&amp;quot; y sus respectivas evidencias. Esto garantizó el avance en la planificación, desarrollo y seguimiento de todas las áreas protegidas que reportan en este indicador. Se alcanza una meta del 95%, con 1.161 personas capacitadas.</t>
  </si>
  <si>
    <t>A continuación, se relaciona el avance para el mes de septiembre: se tiene un acumulado de 72  talleres realizados, discriminadas de la siguiente manera:
DTAN:  Acumulado 20  que corresponde a: PNN Tama.
DTAO: Acumulado de 50 que corresponden a: PNN Las Hermosas 24, Tatama  22 y Purace 4. 
DTOR: Acumulado 2 que corresponde a: PNN Sumapaz.</t>
  </si>
  <si>
    <t>A 31 de diciembre de 2023 se tiene avance en dos investigaciones en los PNN Cocuy, Serrania de los Yaquirez, Los Nevados, PNN Gorgona y Farallones de Cali. Para mayor información remitirse al informe anexo.</t>
  </si>
  <si>
    <t>PNN Farallones de Cali: se encuentra en ejecución la construcción de infraestructura liviana para la adecuación de los senderos Pico de Loro y Camino al Cielo en el Parque Nacional Natural Farallones de Cali. Estos senderos son importantes rutas turísticas y ecológicas dentro del parque y requieren mejoras para garantizar su accesibilidad y seguridad.  A 31 de diciembre el contrato alcanzó una ejecución del 69%</t>
  </si>
  <si>
    <t>PNN Yariguíes: Anexo Técnico: 20234500000493 enviado el 5 de mayo del 2023 Obras para mantenimiento, intervención y adecuación de la cabaña sede operativa.
SFF Iguaque: Anexo Técnico: 20234500000543 enviado el 11 de mayo del 2023.
PNN Cueva de Los Guacharos: -	Anexo Técnico: 20234500000573 enviado el 16 de mayo del 2023.
PNN Farallones de Cali, se realizaron obras de mantenimiento, intervesión y adecuación de la infraestructura perteneneciente al PNN Cueva de los Guacharos</t>
  </si>
  <si>
    <t>Se avanzó en la consolidación del Sistema Nacional de Áreas Protegidas – SINAP a partir de los procesos desarrollados en el marco de los diferentes subsistemas de gestión del SINAP y con la participación de los actores institucionales y sociales que hacen parte estos (atendiendo las dinámicas propias de cada uno) y abordando temas referidos a las estrategias de sostenibilidad financiera para estos subsistemas, caracterización de actores, revisión de elementos para aportar a la discusión nacional de categorías de áreas protegidas de SINAP, planes de trabajo para avanzar en los análisis de efectividad a nivel de las áreas protegidas públicas, entre otros.
Para mayor información remitirse al informe anexo.</t>
  </si>
  <si>
    <t>Anexo Técnico 20234500000693 enviado el 23 de mayo del 2023 para la construcción de 3 cabañas de control, prevención y vigilancia. Adicionalmente para la construcción de las 3 cabañas en el PNN Farallones de Cali, el proceso fue publicado en el Secop II el 29 de junio de 2023, No. de proceso: DTPA-LIC-FONAM-2023-001.
Se tiene previsto recibir la obra durante el primer trimestre de 2024.</t>
  </si>
  <si>
    <t>SFF Iguaque - Anexo Técnico 20234500000543 enviado el 11 de mayo del 2023  para el mantenimiento, intervención y adecuación  de la infraestructura del AP.
No se pudo realizar la actividad prevista considerando las limitaciones en el servicio público del predio, en temas de servicios públicos.</t>
  </si>
  <si>
    <t xml:space="preserve">SFF Galeras: Anexo Técnico: 20234500000433 enviado el 24 de abril del 2023, Obras públicas para mantenimiento, intervención y adecuación de la infraestructura perteneciente al SFF Galeras en el sector Urcunina.
Cueva de Los Guacharos: Anexo Técnico: 20234500000573 enviado el 16 de mayo del 2023 para mantenimiento, intervención y adecuación de la infraestructura perteneciente al PNN CUEVA DE LOS GUACHAROS sector LOS CEDROS.
Se tiene previsto recibir la obra a 100% durante el primer trimestre de 2024.
</t>
  </si>
  <si>
    <t>PNN Alto Fragua Indi Wasi: Anexo Técnico 20234500000603 enviado el 18 de mayo del 2023 para la construcción de la nueva cabaña de control y vigilancia en el sector San José. 
PNN Old Providence: En comité de contratación - Publicado como borrador en SECOP - Realizar la adecuación de la sede administrativa del Parque Nacional Natural Old Providence Mc Bean Lagoon, en la Isla de Providencia y Santa Catalina.
PNN Farallones de Cali: Anexo Técnico 20234500000553 enviado el 12 de mayo del 2023 - Obras de mantenimiento, intervención y/o adecuación.
Se tiene previsto recibir la obra a 100% durante el primer trimestre de 2024.</t>
  </si>
  <si>
    <t xml:space="preserve">PNN Utría: Anexo Técnico: 20234500000723 enviado el 26 de mayo del 2023, el mantenimiento correctivo.
Se tiene previsto recibir la obra a 100% durante el primer trimestre de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</si>
</sst>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2" formatCode="_-&quot;$&quot;\ * #,##0_-;\-&quot;$&quot;\ * #,##0_-;_-&quot;$&quot;\ * &quot;-&quot;_-;_-@_-"/>
    <numFmt numFmtId="43" formatCode="_-* #,##0.00_-;\-* #,##0.00_-;_-* &quot;-&quot;??_-;_-@_-"/>
    <numFmt numFmtId="164" formatCode="_(&quot;$&quot;\ * #,##0_);_(&quot;$&quot;\ * \(#,##0\);_(&quot;$&quot;\ * &quot;-&quot;_);_(@_)"/>
    <numFmt numFmtId="165" formatCode="_(&quot;$&quot;\ * #,##0.00_);_(&quot;$&quot;\ * \(#,##0.00\);_(&quot;$&quot;\ * &quot;-&quot;??_);_(@_)"/>
    <numFmt numFmtId="166" formatCode="_-* #,##0_-;\-* #,##0_-;_-* &quot;-&quot;??_-;_-@_-"/>
    <numFmt numFmtId="167" formatCode="_(&quot;$&quot;\ * #,##0_);_(&quot;$&quot;\ * \(#,##0\);_(&quot;$&quot;\ * &quot;-&quot;??_);_(@_)"/>
  </numFmts>
  <fonts count="41" x14ac:knownFonts="1">
    <font>
      <sz val="11"/>
      <color theme="1"/>
      <name val="Calibri"/>
      <family val="2"/>
      <scheme val="minor"/>
    </font>
    <font>
      <sz val="9"/>
      <color indexed="81"/>
      <name val="Tahoma"/>
      <family val="2"/>
    </font>
    <font>
      <b/>
      <sz val="9"/>
      <color indexed="81"/>
      <name val="Tahoma"/>
      <family val="2"/>
    </font>
    <font>
      <b/>
      <sz val="11"/>
      <color indexed="81"/>
      <name val="Tahoma"/>
      <family val="2"/>
    </font>
    <font>
      <sz val="11"/>
      <color indexed="81"/>
      <name val="Tahoma"/>
      <family val="2"/>
    </font>
    <font>
      <b/>
      <sz val="12"/>
      <name val="Arial Narrow"/>
      <family val="2"/>
    </font>
    <font>
      <sz val="10"/>
      <name val="Arial"/>
      <family val="2"/>
    </font>
    <font>
      <sz val="12"/>
      <color indexed="8"/>
      <name val="Verdana"/>
      <family val="2"/>
    </font>
    <font>
      <b/>
      <sz val="11"/>
      <name val="Arial Narrow"/>
      <family val="2"/>
    </font>
    <font>
      <sz val="11"/>
      <name val="Arial Narrow"/>
      <family val="2"/>
    </font>
    <font>
      <b/>
      <sz val="20"/>
      <color indexed="9"/>
      <name val="Arial Narrow"/>
      <family val="2"/>
    </font>
    <font>
      <sz val="12"/>
      <name val="Arial Narrow"/>
      <family val="2"/>
    </font>
    <font>
      <sz val="11"/>
      <color theme="1"/>
      <name val="Calibri"/>
      <family val="2"/>
      <scheme val="minor"/>
    </font>
    <font>
      <sz val="10"/>
      <name val="Calibri"/>
      <family val="2"/>
      <scheme val="minor"/>
    </font>
    <font>
      <sz val="10"/>
      <color theme="1"/>
      <name val="Calibri"/>
      <family val="2"/>
      <scheme val="minor"/>
    </font>
    <font>
      <b/>
      <sz val="12"/>
      <color rgb="FF0000CC"/>
      <name val="Arial"/>
      <family val="2"/>
    </font>
    <font>
      <b/>
      <sz val="14"/>
      <color theme="1"/>
      <name val="Arial"/>
      <family val="2"/>
    </font>
    <font>
      <b/>
      <sz val="20"/>
      <color theme="1"/>
      <name val="Calibri"/>
      <family val="2"/>
      <scheme val="minor"/>
    </font>
    <font>
      <sz val="11"/>
      <color theme="1" tint="0.249977111117893"/>
      <name val="Arial"/>
      <family val="2"/>
    </font>
    <font>
      <b/>
      <sz val="11"/>
      <color rgb="FFFF0000"/>
      <name val="Arial Narrow"/>
      <family val="2"/>
    </font>
    <font>
      <sz val="12"/>
      <color theme="1"/>
      <name val="Verdana"/>
      <family val="2"/>
    </font>
    <font>
      <b/>
      <sz val="12"/>
      <color theme="1"/>
      <name val="Verdana"/>
      <family val="2"/>
    </font>
    <font>
      <b/>
      <sz val="20"/>
      <color theme="0"/>
      <name val="Arial Narrow"/>
      <family val="2"/>
    </font>
    <font>
      <b/>
      <sz val="12"/>
      <color theme="0"/>
      <name val="Arial Narrow"/>
      <family val="2"/>
    </font>
    <font>
      <b/>
      <sz val="10"/>
      <color rgb="FFFF0000"/>
      <name val="Calibri"/>
      <family val="2"/>
      <scheme val="minor"/>
    </font>
    <font>
      <sz val="10"/>
      <color theme="1"/>
      <name val="Arial Narrow"/>
      <family val="2"/>
    </font>
    <font>
      <b/>
      <sz val="10"/>
      <name val="Arial Narrow"/>
      <family val="2"/>
    </font>
    <font>
      <b/>
      <sz val="10"/>
      <color theme="1"/>
      <name val="Arial Narrow"/>
      <family val="2"/>
    </font>
    <font>
      <sz val="10"/>
      <name val="Arial Narrow"/>
      <family val="2"/>
    </font>
    <font>
      <sz val="11"/>
      <color theme="1"/>
      <name val="Arial Narrow"/>
      <family val="2"/>
    </font>
    <font>
      <b/>
      <sz val="10"/>
      <color theme="0"/>
      <name val="Arial Narrow"/>
      <family val="2"/>
    </font>
    <font>
      <b/>
      <sz val="16"/>
      <name val="Arial Narrow"/>
      <family val="2"/>
    </font>
    <font>
      <sz val="16"/>
      <name val="Arial Narrow"/>
      <family val="2"/>
    </font>
    <font>
      <b/>
      <sz val="12"/>
      <color theme="1"/>
      <name val="Arial Narrow"/>
      <family val="2"/>
    </font>
    <font>
      <b/>
      <sz val="11"/>
      <color theme="1"/>
      <name val="Arial Narrow"/>
      <family val="2"/>
    </font>
    <font>
      <b/>
      <sz val="18"/>
      <color theme="1"/>
      <name val="Arial Narrow"/>
      <family val="2"/>
    </font>
    <font>
      <sz val="18"/>
      <color theme="1"/>
      <name val="Arial Narrow"/>
      <family val="2"/>
    </font>
    <font>
      <sz val="12"/>
      <color theme="1"/>
      <name val="Arial Narrow"/>
      <family val="2"/>
    </font>
    <font>
      <sz val="12"/>
      <color rgb="FF000000"/>
      <name val="Arial Narrow"/>
      <family val="2"/>
    </font>
    <font>
      <sz val="11"/>
      <color rgb="FFFF0000"/>
      <name val="Arial Narrow"/>
      <family val="2"/>
    </font>
    <font>
      <sz val="18"/>
      <name val="Arial Narrow"/>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rgb="FF154A8A"/>
        <bgColor indexed="64"/>
      </patternFill>
    </fill>
    <fill>
      <patternFill patternType="solid">
        <fgColor rgb="FFE1E1E1"/>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165" fontId="12" fillId="0" borderId="0" applyFont="0" applyFill="0" applyBorder="0" applyAlignment="0" applyProtection="0"/>
    <xf numFmtId="164" fontId="12" fillId="0" borderId="0" applyFont="0" applyFill="0" applyBorder="0" applyAlignment="0" applyProtection="0"/>
    <xf numFmtId="0" fontId="12" fillId="0" borderId="0"/>
    <xf numFmtId="0" fontId="6" fillId="0" borderId="0"/>
    <xf numFmtId="9" fontId="12" fillId="0" borderId="0" applyFont="0" applyFill="0" applyBorder="0" applyAlignment="0" applyProtection="0"/>
    <xf numFmtId="43" fontId="12" fillId="0" borderId="0" applyFont="0" applyFill="0" applyBorder="0" applyAlignment="0" applyProtection="0"/>
    <xf numFmtId="0" fontId="6" fillId="0" borderId="0"/>
  </cellStyleXfs>
  <cellXfs count="234">
    <xf numFmtId="0" fontId="0" fillId="0" borderId="0" xfId="0"/>
    <xf numFmtId="0" fontId="13" fillId="2" borderId="0" xfId="0" applyFont="1" applyFill="1" applyAlignment="1">
      <alignment horizontal="center" vertical="center" wrapText="1"/>
    </xf>
    <xf numFmtId="0" fontId="14" fillId="2" borderId="0" xfId="0" applyFont="1" applyFill="1"/>
    <xf numFmtId="0" fontId="14" fillId="2" borderId="3" xfId="0" applyFont="1" applyFill="1" applyBorder="1"/>
    <xf numFmtId="0" fontId="0" fillId="2" borderId="0" xfId="0" applyFill="1"/>
    <xf numFmtId="0" fontId="15" fillId="2" borderId="0" xfId="0" applyFont="1" applyFill="1" applyAlignment="1">
      <alignment vertical="center"/>
    </xf>
    <xf numFmtId="0" fontId="0" fillId="2" borderId="0" xfId="0" applyFill="1" applyAlignment="1">
      <alignment vertical="center" wrapText="1"/>
    </xf>
    <xf numFmtId="0" fontId="16" fillId="2" borderId="0" xfId="0" applyFont="1" applyFill="1" applyAlignment="1">
      <alignment horizontal="center" vertical="center" wrapText="1"/>
    </xf>
    <xf numFmtId="0" fontId="0" fillId="2" borderId="0" xfId="0" applyFill="1" applyAlignment="1">
      <alignment horizontal="center" vertical="center" wrapText="1"/>
    </xf>
    <xf numFmtId="0" fontId="17" fillId="2" borderId="0" xfId="0" applyFont="1" applyFill="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8" fillId="3" borderId="7" xfId="4" applyFont="1" applyFill="1" applyBorder="1" applyAlignment="1" applyProtection="1">
      <alignment horizontal="left" vertical="center" wrapText="1"/>
      <protection locked="0"/>
    </xf>
    <xf numFmtId="0" fontId="18" fillId="3" borderId="2" xfId="4" applyFont="1" applyFill="1" applyBorder="1" applyAlignment="1" applyProtection="1">
      <alignment horizontal="left" vertical="center" wrapText="1"/>
      <protection locked="0"/>
    </xf>
    <xf numFmtId="9" fontId="18" fillId="3" borderId="2" xfId="5" applyFont="1" applyFill="1" applyBorder="1" applyAlignment="1" applyProtection="1">
      <alignment horizontal="center" vertical="center" wrapText="1"/>
      <protection locked="0"/>
    </xf>
    <xf numFmtId="9" fontId="18" fillId="3" borderId="8" xfId="5" applyFont="1" applyFill="1" applyBorder="1" applyAlignment="1" applyProtection="1">
      <alignment horizontal="center" vertical="center" wrapText="1"/>
      <protection locked="0"/>
    </xf>
    <xf numFmtId="0" fontId="18" fillId="3" borderId="9" xfId="4" applyFont="1" applyFill="1" applyBorder="1" applyAlignment="1" applyProtection="1">
      <alignment horizontal="left" vertical="center" wrapText="1"/>
      <protection locked="0"/>
    </xf>
    <xf numFmtId="0" fontId="18" fillId="3" borderId="1" xfId="4" applyFont="1" applyFill="1" applyBorder="1" applyAlignment="1" applyProtection="1">
      <alignment horizontal="left" vertical="center" wrapText="1"/>
      <protection locked="0"/>
    </xf>
    <xf numFmtId="0" fontId="18" fillId="3" borderId="1" xfId="4" applyFont="1" applyFill="1" applyBorder="1" applyAlignment="1" applyProtection="1">
      <alignment horizontal="center" vertical="center" wrapText="1"/>
      <protection locked="0"/>
    </xf>
    <xf numFmtId="0" fontId="18" fillId="3" borderId="10" xfId="4" applyFont="1" applyFill="1" applyBorder="1" applyAlignment="1" applyProtection="1">
      <alignment horizontal="center" vertical="center" wrapText="1"/>
      <protection locked="0"/>
    </xf>
    <xf numFmtId="9" fontId="18" fillId="3" borderId="1" xfId="5" applyFont="1" applyFill="1" applyBorder="1" applyAlignment="1" applyProtection="1">
      <alignment horizontal="center" vertical="center" wrapText="1"/>
      <protection locked="0"/>
    </xf>
    <xf numFmtId="9" fontId="18" fillId="3" borderId="10" xfId="5" applyFont="1" applyFill="1" applyBorder="1" applyAlignment="1" applyProtection="1">
      <alignment horizontal="center" vertical="center" wrapText="1"/>
      <protection locked="0"/>
    </xf>
    <xf numFmtId="0" fontId="18" fillId="4" borderId="9" xfId="4" applyFont="1" applyFill="1" applyBorder="1" applyAlignment="1" applyProtection="1">
      <alignment horizontal="left" vertical="center" wrapText="1"/>
      <protection locked="0"/>
    </xf>
    <xf numFmtId="0" fontId="18" fillId="4" borderId="1" xfId="4" applyFont="1" applyFill="1" applyBorder="1" applyAlignment="1" applyProtection="1">
      <alignment horizontal="left" vertical="center" wrapText="1"/>
      <protection locked="0"/>
    </xf>
    <xf numFmtId="0" fontId="18" fillId="4" borderId="1" xfId="4" applyFont="1" applyFill="1" applyBorder="1" applyAlignment="1" applyProtection="1">
      <alignment horizontal="center" vertical="center" wrapText="1"/>
      <protection locked="0"/>
    </xf>
    <xf numFmtId="0" fontId="18" fillId="4" borderId="10" xfId="4" applyFont="1" applyFill="1" applyBorder="1" applyAlignment="1" applyProtection="1">
      <alignment horizontal="center" vertical="center" wrapText="1"/>
      <protection locked="0"/>
    </xf>
    <xf numFmtId="9" fontId="18" fillId="4" borderId="1" xfId="5" applyFont="1" applyFill="1" applyBorder="1" applyAlignment="1" applyProtection="1">
      <alignment horizontal="center" vertical="center" wrapText="1"/>
      <protection locked="0"/>
    </xf>
    <xf numFmtId="9" fontId="18" fillId="4" borderId="10" xfId="5" applyFont="1" applyFill="1" applyBorder="1" applyAlignment="1" applyProtection="1">
      <alignment horizontal="center" vertical="center" wrapText="1"/>
      <protection locked="0"/>
    </xf>
    <xf numFmtId="0" fontId="18" fillId="5" borderId="9" xfId="4" applyFont="1" applyFill="1" applyBorder="1" applyAlignment="1" applyProtection="1">
      <alignment horizontal="left" vertical="center" wrapText="1"/>
      <protection locked="0"/>
    </xf>
    <xf numFmtId="0" fontId="18" fillId="5" borderId="1" xfId="4" applyFont="1" applyFill="1" applyBorder="1" applyAlignment="1" applyProtection="1">
      <alignment horizontal="left" vertical="center" wrapText="1"/>
      <protection locked="0"/>
    </xf>
    <xf numFmtId="0" fontId="18" fillId="5" borderId="1" xfId="4" applyFont="1" applyFill="1" applyBorder="1" applyAlignment="1" applyProtection="1">
      <alignment horizontal="center" vertical="center" wrapText="1"/>
      <protection locked="0"/>
    </xf>
    <xf numFmtId="0" fontId="18" fillId="5" borderId="10" xfId="4" applyFont="1" applyFill="1" applyBorder="1" applyAlignment="1" applyProtection="1">
      <alignment horizontal="center" vertical="center" wrapText="1"/>
      <protection locked="0"/>
    </xf>
    <xf numFmtId="9" fontId="18" fillId="5" borderId="1" xfId="5" applyFont="1" applyFill="1" applyBorder="1" applyAlignment="1" applyProtection="1">
      <alignment horizontal="center" vertical="center" wrapText="1"/>
      <protection locked="0"/>
    </xf>
    <xf numFmtId="9" fontId="18" fillId="5" borderId="10" xfId="5" applyFont="1" applyFill="1" applyBorder="1" applyAlignment="1" applyProtection="1">
      <alignment horizontal="center" vertical="center" wrapText="1"/>
      <protection locked="0"/>
    </xf>
    <xf numFmtId="0" fontId="18" fillId="6" borderId="9" xfId="4" applyFont="1" applyFill="1" applyBorder="1" applyAlignment="1" applyProtection="1">
      <alignment horizontal="left" vertical="center" wrapText="1"/>
      <protection locked="0"/>
    </xf>
    <xf numFmtId="0" fontId="18" fillId="6" borderId="1" xfId="4" applyFont="1" applyFill="1" applyBorder="1" applyAlignment="1" applyProtection="1">
      <alignment horizontal="left" vertical="center" wrapText="1"/>
      <protection locked="0"/>
    </xf>
    <xf numFmtId="9" fontId="18" fillId="6" borderId="1" xfId="5" applyFont="1" applyFill="1" applyBorder="1" applyAlignment="1" applyProtection="1">
      <alignment horizontal="center" vertical="center" wrapText="1"/>
      <protection locked="0"/>
    </xf>
    <xf numFmtId="9" fontId="18" fillId="6" borderId="10" xfId="5" applyFont="1" applyFill="1" applyBorder="1" applyAlignment="1" applyProtection="1">
      <alignment horizontal="center" vertical="center" wrapText="1"/>
      <protection locked="0"/>
    </xf>
    <xf numFmtId="0" fontId="18" fillId="6" borderId="1" xfId="4" applyFont="1" applyFill="1" applyBorder="1" applyAlignment="1" applyProtection="1">
      <alignment horizontal="center" vertical="center" wrapText="1"/>
      <protection locked="0"/>
    </xf>
    <xf numFmtId="0" fontId="18" fillId="6" borderId="10" xfId="4" applyFont="1" applyFill="1" applyBorder="1" applyAlignment="1" applyProtection="1">
      <alignment horizontal="center" vertical="center" wrapText="1"/>
      <protection locked="0"/>
    </xf>
    <xf numFmtId="0" fontId="18" fillId="2" borderId="9" xfId="4" applyFont="1" applyFill="1" applyBorder="1" applyAlignment="1" applyProtection="1">
      <alignment horizontal="left" vertical="center" wrapText="1"/>
      <protection locked="0"/>
    </xf>
    <xf numFmtId="0" fontId="18" fillId="2" borderId="1" xfId="4" applyFont="1" applyFill="1" applyBorder="1" applyAlignment="1" applyProtection="1">
      <alignment horizontal="left" vertical="center" wrapText="1"/>
      <protection locked="0"/>
    </xf>
    <xf numFmtId="0" fontId="18" fillId="2" borderId="1" xfId="4" applyFont="1" applyFill="1" applyBorder="1" applyAlignment="1" applyProtection="1">
      <alignment horizontal="center" vertical="center" wrapText="1"/>
      <protection locked="0"/>
    </xf>
    <xf numFmtId="0" fontId="18" fillId="2" borderId="10" xfId="4" applyFont="1" applyFill="1" applyBorder="1" applyAlignment="1" applyProtection="1">
      <alignment horizontal="center" vertical="center" wrapText="1"/>
      <protection locked="0"/>
    </xf>
    <xf numFmtId="0" fontId="18" fillId="7" borderId="9" xfId="4" applyFont="1" applyFill="1" applyBorder="1" applyAlignment="1" applyProtection="1">
      <alignment horizontal="left" vertical="center" wrapText="1"/>
      <protection locked="0"/>
    </xf>
    <xf numFmtId="0" fontId="18" fillId="7" borderId="1" xfId="4" applyFont="1" applyFill="1" applyBorder="1" applyAlignment="1" applyProtection="1">
      <alignment horizontal="left" vertical="center" wrapText="1"/>
      <protection locked="0"/>
    </xf>
    <xf numFmtId="0" fontId="18" fillId="7" borderId="1" xfId="4" applyFont="1" applyFill="1" applyBorder="1" applyAlignment="1" applyProtection="1">
      <alignment horizontal="center" vertical="center" wrapText="1"/>
      <protection locked="0"/>
    </xf>
    <xf numFmtId="0" fontId="18" fillId="7" borderId="10" xfId="4" applyFont="1" applyFill="1" applyBorder="1" applyAlignment="1" applyProtection="1">
      <alignment horizontal="center" vertical="center" wrapText="1"/>
      <protection locked="0"/>
    </xf>
    <xf numFmtId="9" fontId="18" fillId="7" borderId="1" xfId="5" applyFont="1" applyFill="1" applyBorder="1" applyAlignment="1" applyProtection="1">
      <alignment horizontal="center" vertical="center" wrapText="1"/>
      <protection locked="0"/>
    </xf>
    <xf numFmtId="9" fontId="18" fillId="7" borderId="10" xfId="5" applyFont="1" applyFill="1" applyBorder="1" applyAlignment="1" applyProtection="1">
      <alignment horizontal="center" vertical="center" wrapText="1"/>
      <protection locked="0"/>
    </xf>
    <xf numFmtId="0" fontId="18" fillId="7" borderId="11" xfId="4" applyFont="1" applyFill="1" applyBorder="1" applyAlignment="1" applyProtection="1">
      <alignment horizontal="left" vertical="center" wrapText="1"/>
      <protection locked="0"/>
    </xf>
    <xf numFmtId="0" fontId="18" fillId="7" borderId="12" xfId="4" applyFont="1" applyFill="1" applyBorder="1" applyAlignment="1" applyProtection="1">
      <alignment horizontal="left" vertical="center" wrapText="1"/>
      <protection locked="0"/>
    </xf>
    <xf numFmtId="0" fontId="18" fillId="7" borderId="12" xfId="4" applyFont="1" applyFill="1" applyBorder="1" applyAlignment="1" applyProtection="1">
      <alignment horizontal="center" vertical="center" wrapText="1"/>
      <protection locked="0"/>
    </xf>
    <xf numFmtId="0" fontId="18" fillId="7" borderId="13" xfId="4" applyFont="1" applyFill="1" applyBorder="1" applyAlignment="1" applyProtection="1">
      <alignment horizontal="center" vertical="center" wrapText="1"/>
      <protection locked="0"/>
    </xf>
    <xf numFmtId="0" fontId="0" fillId="8" borderId="0" xfId="0" applyFill="1" applyAlignment="1">
      <alignment vertical="center" wrapText="1"/>
    </xf>
    <xf numFmtId="0" fontId="25" fillId="2" borderId="0" xfId="0" applyFont="1" applyFill="1"/>
    <xf numFmtId="0" fontId="9" fillId="2" borderId="1" xfId="0" applyFont="1" applyFill="1" applyBorder="1" applyAlignment="1">
      <alignment vertical="center" wrapText="1"/>
    </xf>
    <xf numFmtId="0" fontId="9" fillId="0" borderId="1" xfId="0" applyFont="1" applyBorder="1" applyAlignment="1">
      <alignment vertical="center" wrapText="1"/>
    </xf>
    <xf numFmtId="0" fontId="9" fillId="0" borderId="1" xfId="7" applyFont="1" applyBorder="1" applyAlignment="1">
      <alignment horizontal="left" vertical="center" wrapText="1"/>
    </xf>
    <xf numFmtId="0" fontId="9" fillId="0" borderId="1" xfId="7" applyFont="1" applyBorder="1" applyAlignment="1">
      <alignment horizontal="center" vertical="center"/>
    </xf>
    <xf numFmtId="0" fontId="9" fillId="0" borderId="1" xfId="7" applyFont="1" applyBorder="1" applyAlignment="1">
      <alignment vertical="center" wrapText="1"/>
    </xf>
    <xf numFmtId="0" fontId="29" fillId="0" borderId="1" xfId="0" applyFont="1" applyBorder="1" applyAlignment="1">
      <alignment vertical="center" wrapText="1"/>
    </xf>
    <xf numFmtId="0" fontId="9" fillId="2" borderId="1" xfId="0" applyFont="1" applyFill="1" applyBorder="1" applyAlignment="1">
      <alignment horizontal="center" vertical="center" wrapText="1"/>
    </xf>
    <xf numFmtId="0" fontId="25" fillId="0" borderId="0" xfId="0" applyFont="1"/>
    <xf numFmtId="0" fontId="9" fillId="0" borderId="1" xfId="0" applyFont="1" applyBorder="1" applyAlignment="1">
      <alignment horizontal="center" vertical="center"/>
    </xf>
    <xf numFmtId="0" fontId="9" fillId="0" borderId="1" xfId="0" applyFont="1" applyBorder="1" applyAlignment="1">
      <alignment horizontal="left" vertical="center" wrapText="1"/>
    </xf>
    <xf numFmtId="0" fontId="28" fillId="2" borderId="0" xfId="0" applyFont="1" applyFill="1"/>
    <xf numFmtId="167" fontId="27" fillId="2" borderId="0" xfId="1" applyNumberFormat="1" applyFont="1" applyFill="1" applyBorder="1"/>
    <xf numFmtId="166" fontId="25" fillId="2" borderId="0" xfId="0" applyNumberFormat="1" applyFont="1" applyFill="1" applyAlignment="1">
      <alignment vertical="center"/>
    </xf>
    <xf numFmtId="0" fontId="29" fillId="0" borderId="12" xfId="0" applyFont="1" applyBorder="1" applyAlignment="1">
      <alignment vertical="center" wrapText="1"/>
    </xf>
    <xf numFmtId="0" fontId="9" fillId="7" borderId="1" xfId="0" applyFont="1" applyFill="1" applyBorder="1" applyAlignment="1">
      <alignment horizontal="center" vertical="center" wrapText="1"/>
    </xf>
    <xf numFmtId="4" fontId="9" fillId="7" borderId="1" xfId="0" applyNumberFormat="1" applyFont="1" applyFill="1" applyBorder="1" applyAlignment="1">
      <alignment horizontal="center" vertical="center" wrapText="1"/>
    </xf>
    <xf numFmtId="0" fontId="9" fillId="7" borderId="12" xfId="0" applyFont="1" applyFill="1" applyBorder="1" applyAlignment="1">
      <alignment horizontal="center" vertical="center" wrapText="1"/>
    </xf>
    <xf numFmtId="0" fontId="23" fillId="9" borderId="18" xfId="0" applyFont="1" applyFill="1" applyBorder="1" applyAlignment="1">
      <alignment horizontal="center" vertical="center"/>
    </xf>
    <xf numFmtId="0" fontId="26" fillId="2" borderId="15" xfId="0" applyFont="1" applyFill="1" applyBorder="1" applyAlignment="1">
      <alignment vertical="center" wrapText="1"/>
    </xf>
    <xf numFmtId="0" fontId="23" fillId="9" borderId="29" xfId="0" applyFont="1" applyFill="1" applyBorder="1" applyAlignment="1">
      <alignment horizontal="center" vertical="center" wrapText="1"/>
    </xf>
    <xf numFmtId="0" fontId="26" fillId="2" borderId="29" xfId="0" applyFont="1" applyFill="1" applyBorder="1" applyAlignment="1">
      <alignment vertical="center" wrapText="1"/>
    </xf>
    <xf numFmtId="166" fontId="25" fillId="2" borderId="0" xfId="0" applyNumberFormat="1" applyFont="1" applyFill="1"/>
    <xf numFmtId="167" fontId="25" fillId="2" borderId="0" xfId="0" applyNumberFormat="1" applyFont="1" applyFill="1"/>
    <xf numFmtId="1" fontId="11" fillId="0" borderId="16" xfId="2" applyNumberFormat="1" applyFont="1" applyFill="1" applyBorder="1" applyAlignment="1">
      <alignment horizontal="center" vertical="center"/>
    </xf>
    <xf numFmtId="14" fontId="11" fillId="0" borderId="28" xfId="2" applyNumberFormat="1" applyFont="1" applyFill="1" applyBorder="1" applyAlignment="1">
      <alignment horizontal="center" vertical="center"/>
    </xf>
    <xf numFmtId="0" fontId="8" fillId="10" borderId="1" xfId="0" applyFont="1" applyFill="1" applyBorder="1" applyAlignment="1">
      <alignment horizontal="center" vertical="center" wrapText="1"/>
    </xf>
    <xf numFmtId="0" fontId="34" fillId="10" borderId="1" xfId="0" applyFont="1" applyFill="1" applyBorder="1" applyAlignment="1">
      <alignment horizontal="center" vertical="center"/>
    </xf>
    <xf numFmtId="167" fontId="27" fillId="2" borderId="0" xfId="0" applyNumberFormat="1" applyFont="1" applyFill="1" applyAlignment="1">
      <alignment vertical="center"/>
    </xf>
    <xf numFmtId="0" fontId="27" fillId="2" borderId="0" xfId="0" applyFont="1" applyFill="1"/>
    <xf numFmtId="167" fontId="30" fillId="9" borderId="18" xfId="0" applyNumberFormat="1" applyFont="1" applyFill="1" applyBorder="1" applyAlignment="1">
      <alignment vertical="center"/>
    </xf>
    <xf numFmtId="1" fontId="35" fillId="0" borderId="1" xfId="6" applyNumberFormat="1" applyFont="1" applyFill="1" applyBorder="1" applyAlignment="1">
      <alignment horizontal="center" vertical="center" wrapText="1"/>
    </xf>
    <xf numFmtId="0" fontId="35" fillId="0" borderId="1" xfId="0" applyFont="1" applyBorder="1" applyAlignment="1">
      <alignment horizontal="center" vertical="center" wrapText="1"/>
    </xf>
    <xf numFmtId="3" fontId="35" fillId="0" borderId="1" xfId="0" applyNumberFormat="1" applyFont="1" applyBorder="1" applyAlignment="1">
      <alignment horizontal="center" vertical="center" wrapText="1"/>
    </xf>
    <xf numFmtId="9" fontId="36" fillId="2" borderId="1" xfId="5" applyFont="1" applyFill="1" applyBorder="1" applyAlignment="1">
      <alignment horizontal="center" vertical="center"/>
    </xf>
    <xf numFmtId="10" fontId="36" fillId="2" borderId="1" xfId="5" applyNumberFormat="1" applyFont="1" applyFill="1" applyBorder="1" applyAlignment="1">
      <alignment horizontal="center" vertical="center"/>
    </xf>
    <xf numFmtId="10" fontId="36" fillId="0" borderId="1" xfId="5" applyNumberFormat="1" applyFont="1" applyBorder="1" applyAlignment="1">
      <alignment horizontal="center" vertical="center"/>
    </xf>
    <xf numFmtId="9" fontId="29" fillId="2" borderId="10" xfId="5" applyFont="1" applyFill="1" applyBorder="1" applyAlignment="1">
      <alignment horizontal="left" vertical="center" wrapText="1"/>
    </xf>
    <xf numFmtId="0" fontId="29" fillId="2" borderId="10" xfId="0" applyFont="1" applyFill="1" applyBorder="1" applyAlignment="1">
      <alignment horizontal="left" vertical="center" wrapText="1"/>
    </xf>
    <xf numFmtId="0" fontId="29" fillId="0" borderId="10" xfId="0" applyFont="1" applyBorder="1" applyAlignment="1">
      <alignment horizontal="left" vertical="center" wrapText="1"/>
    </xf>
    <xf numFmtId="167" fontId="11" fillId="0" borderId="1" xfId="1" applyNumberFormat="1" applyFont="1" applyFill="1" applyBorder="1" applyAlignment="1">
      <alignment vertical="center"/>
    </xf>
    <xf numFmtId="167" fontId="11" fillId="0" borderId="1" xfId="1" applyNumberFormat="1" applyFont="1" applyFill="1" applyBorder="1" applyAlignment="1">
      <alignment horizontal="center" vertical="center"/>
    </xf>
    <xf numFmtId="167" fontId="11" fillId="0" borderId="12" xfId="1" applyNumberFormat="1" applyFont="1" applyFill="1" applyBorder="1" applyAlignment="1">
      <alignment horizontal="center" vertical="center"/>
    </xf>
    <xf numFmtId="167" fontId="33" fillId="2" borderId="32" xfId="0" applyNumberFormat="1" applyFont="1" applyFill="1" applyBorder="1" applyAlignment="1">
      <alignment vertical="center"/>
    </xf>
    <xf numFmtId="164" fontId="37" fillId="2" borderId="1" xfId="2" applyFont="1" applyFill="1" applyBorder="1" applyAlignment="1">
      <alignment vertical="center"/>
    </xf>
    <xf numFmtId="164" fontId="11" fillId="2" borderId="1" xfId="2" applyFont="1" applyFill="1" applyBorder="1" applyAlignment="1">
      <alignment vertical="center" wrapText="1"/>
    </xf>
    <xf numFmtId="164" fontId="37" fillId="2" borderId="1" xfId="2" applyFont="1" applyFill="1" applyBorder="1" applyAlignment="1">
      <alignment horizontal="center" vertical="center"/>
    </xf>
    <xf numFmtId="164" fontId="11" fillId="2" borderId="1" xfId="2" applyFont="1" applyFill="1" applyBorder="1" applyAlignment="1">
      <alignment vertical="center"/>
    </xf>
    <xf numFmtId="164" fontId="11" fillId="2" borderId="1" xfId="2" applyFont="1" applyFill="1" applyBorder="1" applyAlignment="1">
      <alignment horizontal="center" vertical="center"/>
    </xf>
    <xf numFmtId="164" fontId="38" fillId="0" borderId="1" xfId="2" applyFont="1" applyBorder="1" applyAlignment="1">
      <alignment vertical="center" wrapText="1"/>
    </xf>
    <xf numFmtId="164" fontId="11" fillId="2" borderId="12" xfId="2" applyFont="1" applyFill="1" applyBorder="1" applyAlignment="1">
      <alignment vertical="center"/>
    </xf>
    <xf numFmtId="164" fontId="11" fillId="2" borderId="12" xfId="2" applyFont="1" applyFill="1" applyBorder="1" applyAlignment="1">
      <alignment vertical="center" wrapText="1"/>
    </xf>
    <xf numFmtId="167" fontId="33" fillId="7" borderId="18" xfId="0" applyNumberFormat="1" applyFont="1" applyFill="1" applyBorder="1" applyAlignment="1">
      <alignment vertical="center"/>
    </xf>
    <xf numFmtId="9" fontId="36" fillId="2" borderId="10" xfId="5" applyFont="1" applyFill="1" applyBorder="1" applyAlignment="1">
      <alignment horizontal="center" vertical="center"/>
    </xf>
    <xf numFmtId="0" fontId="36" fillId="2" borderId="10" xfId="0" applyFont="1" applyFill="1" applyBorder="1" applyAlignment="1">
      <alignment horizontal="center" vertical="center" wrapText="1"/>
    </xf>
    <xf numFmtId="0" fontId="36" fillId="0" borderId="10" xfId="0" applyFont="1" applyBorder="1" applyAlignment="1">
      <alignment horizontal="center" vertical="center"/>
    </xf>
    <xf numFmtId="0" fontId="36" fillId="0" borderId="10" xfId="0" applyFont="1" applyBorder="1" applyAlignment="1">
      <alignment horizontal="center" vertical="center" wrapText="1"/>
    </xf>
    <xf numFmtId="10" fontId="25" fillId="2" borderId="0" xfId="5" applyNumberFormat="1" applyFont="1" applyFill="1"/>
    <xf numFmtId="10" fontId="35" fillId="0" borderId="1" xfId="5" applyNumberFormat="1" applyFont="1" applyFill="1" applyBorder="1" applyAlignment="1">
      <alignment horizontal="center" vertical="center" wrapText="1"/>
    </xf>
    <xf numFmtId="10" fontId="35" fillId="0" borderId="1" xfId="5" applyNumberFormat="1" applyFont="1" applyBorder="1" applyAlignment="1">
      <alignment horizontal="center" vertical="center" wrapText="1"/>
    </xf>
    <xf numFmtId="10" fontId="33" fillId="7" borderId="18" xfId="5" applyNumberFormat="1" applyFont="1" applyFill="1" applyBorder="1" applyAlignment="1">
      <alignment horizontal="center" vertical="center"/>
    </xf>
    <xf numFmtId="0" fontId="8" fillId="10" borderId="1" xfId="0" applyFont="1" applyFill="1" applyBorder="1" applyAlignment="1">
      <alignment horizontal="center" vertical="center"/>
    </xf>
    <xf numFmtId="10" fontId="40" fillId="2" borderId="1" xfId="5" applyNumberFormat="1" applyFont="1" applyFill="1" applyBorder="1" applyAlignment="1">
      <alignment horizontal="center" vertical="center"/>
    </xf>
    <xf numFmtId="9" fontId="9" fillId="2" borderId="10" xfId="5" applyFont="1" applyFill="1" applyBorder="1" applyAlignment="1">
      <alignment horizontal="left" vertical="center" wrapText="1"/>
    </xf>
    <xf numFmtId="9" fontId="40" fillId="2" borderId="1" xfId="5" applyFont="1" applyFill="1" applyBorder="1" applyAlignment="1">
      <alignment horizontal="center" vertical="center"/>
    </xf>
    <xf numFmtId="9" fontId="40" fillId="2" borderId="10" xfId="5" applyFont="1" applyFill="1" applyBorder="1" applyAlignment="1">
      <alignment horizontal="center" vertical="center"/>
    </xf>
    <xf numFmtId="0" fontId="9" fillId="2" borderId="10" xfId="0" applyFont="1" applyFill="1" applyBorder="1" applyAlignment="1">
      <alignment horizontal="left" vertical="center" wrapText="1"/>
    </xf>
    <xf numFmtId="0" fontId="40" fillId="2" borderId="10" xfId="0" applyFont="1" applyFill="1" applyBorder="1" applyAlignment="1">
      <alignment horizontal="center" vertical="center" wrapText="1"/>
    </xf>
    <xf numFmtId="10" fontId="40" fillId="0" borderId="1" xfId="5" applyNumberFormat="1" applyFont="1" applyBorder="1" applyAlignment="1">
      <alignment horizontal="center" vertical="center"/>
    </xf>
    <xf numFmtId="0" fontId="9" fillId="0" borderId="10" xfId="0" applyFont="1" applyBorder="1" applyAlignment="1">
      <alignment horizontal="left" vertical="center" wrapText="1"/>
    </xf>
    <xf numFmtId="0" fontId="40" fillId="0" borderId="10" xfId="0" applyFont="1" applyBorder="1" applyAlignment="1">
      <alignment horizontal="center" vertical="center"/>
    </xf>
    <xf numFmtId="0" fontId="40" fillId="0" borderId="10" xfId="0" applyFont="1" applyBorder="1" applyAlignment="1">
      <alignment horizontal="center" vertical="center" wrapText="1"/>
    </xf>
    <xf numFmtId="0" fontId="35" fillId="0" borderId="1" xfId="0" applyFont="1" applyFill="1" applyBorder="1" applyAlignment="1">
      <alignment horizontal="center" vertical="center" wrapText="1"/>
    </xf>
    <xf numFmtId="10" fontId="40" fillId="0" borderId="1" xfId="5" applyNumberFormat="1" applyFont="1" applyFill="1" applyBorder="1" applyAlignment="1">
      <alignment horizontal="center" vertical="center"/>
    </xf>
    <xf numFmtId="0" fontId="9" fillId="0" borderId="10" xfId="0" applyFont="1" applyFill="1" applyBorder="1" applyAlignment="1">
      <alignment horizontal="left" vertical="center" wrapText="1"/>
    </xf>
    <xf numFmtId="0" fontId="17" fillId="2" borderId="0" xfId="0" applyFont="1" applyFill="1" applyAlignment="1">
      <alignment horizontal="center" vertical="center" wrapText="1"/>
    </xf>
    <xf numFmtId="0" fontId="8" fillId="10" borderId="30" xfId="0" applyFont="1" applyFill="1" applyBorder="1" applyAlignment="1">
      <alignment horizontal="center" vertical="center"/>
    </xf>
    <xf numFmtId="0" fontId="8" fillId="10" borderId="14" xfId="0" applyFont="1" applyFill="1" applyBorder="1" applyAlignment="1">
      <alignment horizontal="center" vertical="center"/>
    </xf>
    <xf numFmtId="0" fontId="8" fillId="10" borderId="31" xfId="0" applyFont="1" applyFill="1" applyBorder="1" applyAlignment="1">
      <alignment horizontal="center" vertical="center"/>
    </xf>
    <xf numFmtId="4" fontId="35" fillId="0" borderId="1" xfId="0" applyNumberFormat="1" applyFont="1" applyBorder="1" applyAlignment="1">
      <alignment horizontal="center" vertical="center" wrapText="1"/>
    </xf>
    <xf numFmtId="4" fontId="35" fillId="0" borderId="12" xfId="0" applyNumberFormat="1" applyFont="1" applyBorder="1" applyAlignment="1">
      <alignment horizontal="center" vertical="center" wrapText="1"/>
    </xf>
    <xf numFmtId="0" fontId="9" fillId="2" borderId="1" xfId="0" applyFont="1" applyFill="1" applyBorder="1" applyAlignment="1">
      <alignment vertical="center" wrapText="1"/>
    </xf>
    <xf numFmtId="0" fontId="9" fillId="2" borderId="12" xfId="0" applyFont="1" applyFill="1" applyBorder="1" applyAlignment="1">
      <alignment vertical="center" wrapText="1"/>
    </xf>
    <xf numFmtId="0" fontId="9" fillId="2" borderId="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12" xfId="0" applyFont="1" applyBorder="1" applyAlignment="1">
      <alignment horizontal="left" vertical="center" wrapText="1"/>
    </xf>
    <xf numFmtId="0" fontId="8" fillId="0" borderId="1" xfId="7" applyFont="1" applyBorder="1" applyAlignment="1">
      <alignment horizontal="left" vertical="center" wrapText="1"/>
    </xf>
    <xf numFmtId="0" fontId="8" fillId="0" borderId="12" xfId="7" applyFont="1" applyBorder="1" applyAlignment="1">
      <alignment horizontal="left" vertical="center" wrapText="1"/>
    </xf>
    <xf numFmtId="0" fontId="9" fillId="2" borderId="1" xfId="0" applyFont="1" applyFill="1" applyBorder="1" applyAlignment="1">
      <alignment horizontal="center" vertical="center" wrapText="1"/>
    </xf>
    <xf numFmtId="0" fontId="9" fillId="2" borderId="12" xfId="0" applyFont="1" applyFill="1" applyBorder="1" applyAlignment="1">
      <alignment horizontal="center" vertical="center" wrapText="1"/>
    </xf>
    <xf numFmtId="42" fontId="5" fillId="0" borderId="1" xfId="0" applyNumberFormat="1" applyFont="1" applyBorder="1" applyAlignment="1">
      <alignment horizontal="center" vertical="center"/>
    </xf>
    <xf numFmtId="0" fontId="9" fillId="0" borderId="1" xfId="7" applyFont="1" applyBorder="1" applyAlignment="1">
      <alignment horizontal="left" vertical="center" wrapText="1"/>
    </xf>
    <xf numFmtId="42" fontId="5" fillId="0" borderId="12" xfId="0" applyNumberFormat="1" applyFont="1" applyBorder="1" applyAlignment="1">
      <alignment horizontal="center" vertical="center"/>
    </xf>
    <xf numFmtId="10" fontId="40" fillId="0" borderId="19" xfId="5" applyNumberFormat="1" applyFont="1" applyBorder="1" applyAlignment="1">
      <alignment horizontal="center" vertical="center"/>
    </xf>
    <xf numFmtId="10" fontId="40" fillId="0" borderId="20" xfId="5" applyNumberFormat="1" applyFont="1" applyBorder="1" applyAlignment="1">
      <alignment horizontal="center" vertical="center"/>
    </xf>
    <xf numFmtId="10" fontId="40" fillId="0" borderId="2" xfId="5" applyNumberFormat="1" applyFont="1" applyBorder="1" applyAlignment="1">
      <alignment horizontal="center" vertical="center"/>
    </xf>
    <xf numFmtId="0" fontId="9" fillId="0" borderId="33" xfId="0" applyFont="1" applyBorder="1" applyAlignment="1">
      <alignment horizontal="left" vertical="center" wrapText="1"/>
    </xf>
    <xf numFmtId="0" fontId="9" fillId="0" borderId="28" xfId="0" applyFont="1" applyBorder="1" applyAlignment="1">
      <alignment horizontal="left" vertical="center" wrapText="1"/>
    </xf>
    <xf numFmtId="0" fontId="9" fillId="0" borderId="8" xfId="0" applyFont="1" applyBorder="1" applyAlignment="1">
      <alignment horizontal="left" vertical="center" wrapText="1"/>
    </xf>
    <xf numFmtId="10" fontId="40" fillId="0" borderId="34" xfId="5" applyNumberFormat="1" applyFont="1" applyBorder="1" applyAlignment="1">
      <alignment horizontal="center" vertical="center"/>
    </xf>
    <xf numFmtId="0" fontId="9" fillId="0" borderId="17" xfId="0" applyFont="1" applyBorder="1" applyAlignment="1">
      <alignment horizontal="left" vertical="center" wrapText="1"/>
    </xf>
    <xf numFmtId="9" fontId="9" fillId="0" borderId="33" xfId="5" applyFont="1" applyFill="1" applyBorder="1" applyAlignment="1">
      <alignment horizontal="left" vertical="center" wrapText="1"/>
    </xf>
    <xf numFmtId="9" fontId="9" fillId="0" borderId="8" xfId="5" applyFont="1" applyFill="1" applyBorder="1" applyAlignment="1">
      <alignment horizontal="left" vertical="center" wrapText="1"/>
    </xf>
    <xf numFmtId="0" fontId="39" fillId="0" borderId="28" xfId="0" applyFont="1" applyBorder="1" applyAlignment="1">
      <alignment horizontal="left" vertical="center" wrapText="1"/>
    </xf>
    <xf numFmtId="0" fontId="39" fillId="0" borderId="8" xfId="0" applyFont="1" applyBorder="1" applyAlignment="1">
      <alignment horizontal="left" vertical="center" wrapText="1"/>
    </xf>
    <xf numFmtId="10" fontId="40" fillId="0" borderId="19" xfId="5" applyNumberFormat="1" applyFont="1" applyFill="1" applyBorder="1" applyAlignment="1">
      <alignment horizontal="center" vertical="center"/>
    </xf>
    <xf numFmtId="10" fontId="40" fillId="0" borderId="20" xfId="5" applyNumberFormat="1" applyFont="1" applyFill="1" applyBorder="1" applyAlignment="1">
      <alignment horizontal="center" vertical="center"/>
    </xf>
    <xf numFmtId="10" fontId="40" fillId="0" borderId="2" xfId="5" applyNumberFormat="1" applyFont="1" applyFill="1" applyBorder="1" applyAlignment="1">
      <alignment horizontal="center" vertical="center"/>
    </xf>
    <xf numFmtId="0" fontId="9" fillId="0" borderId="33" xfId="0" applyFont="1" applyFill="1" applyBorder="1" applyAlignment="1">
      <alignment horizontal="left" vertical="center" wrapText="1"/>
    </xf>
    <xf numFmtId="0" fontId="9" fillId="0" borderId="28" xfId="0" applyFont="1" applyFill="1" applyBorder="1" applyAlignment="1">
      <alignment horizontal="left" vertical="center" wrapText="1"/>
    </xf>
    <xf numFmtId="0" fontId="9" fillId="0" borderId="8" xfId="0" applyFont="1" applyFill="1" applyBorder="1" applyAlignment="1">
      <alignment horizontal="left" vertical="center" wrapText="1"/>
    </xf>
    <xf numFmtId="0" fontId="8" fillId="10" borderId="10" xfId="0" applyFont="1" applyFill="1" applyBorder="1" applyAlignment="1">
      <alignment horizontal="center" vertical="center" wrapText="1"/>
    </xf>
    <xf numFmtId="0" fontId="8" fillId="10" borderId="1" xfId="0" applyFont="1" applyFill="1" applyBorder="1" applyAlignment="1">
      <alignment horizontal="center" vertical="center" wrapText="1"/>
    </xf>
    <xf numFmtId="0" fontId="8" fillId="10" borderId="1" xfId="0" applyFont="1" applyFill="1" applyBorder="1" applyAlignment="1">
      <alignment horizontal="center" vertical="center"/>
    </xf>
    <xf numFmtId="0" fontId="8" fillId="7" borderId="1" xfId="0" applyFont="1" applyFill="1" applyBorder="1" applyAlignment="1">
      <alignment horizontal="center" vertical="center" wrapText="1"/>
    </xf>
    <xf numFmtId="0" fontId="9" fillId="0" borderId="1" xfId="7" applyFont="1" applyBorder="1" applyAlignment="1">
      <alignment horizontal="center" vertical="center"/>
    </xf>
    <xf numFmtId="42" fontId="5" fillId="0" borderId="1" xfId="1" applyNumberFormat="1" applyFont="1" applyFill="1" applyBorder="1" applyAlignment="1">
      <alignment horizontal="center" vertical="center"/>
    </xf>
    <xf numFmtId="0" fontId="8" fillId="0" borderId="1" xfId="0" applyFont="1" applyBorder="1" applyAlignment="1">
      <alignment horizontal="left" vertical="center" wrapText="1"/>
    </xf>
    <xf numFmtId="0" fontId="8" fillId="10" borderId="9" xfId="0" applyFont="1" applyFill="1" applyBorder="1" applyAlignment="1">
      <alignment horizontal="center" vertical="center"/>
    </xf>
    <xf numFmtId="0" fontId="32" fillId="2" borderId="9" xfId="0" applyFont="1" applyFill="1" applyBorder="1" applyAlignment="1">
      <alignment horizontal="left" vertical="center" wrapText="1"/>
    </xf>
    <xf numFmtId="3" fontId="35" fillId="0" borderId="1" xfId="0" applyNumberFormat="1" applyFont="1" applyBorder="1" applyAlignment="1">
      <alignment horizontal="center" vertical="center" wrapText="1"/>
    </xf>
    <xf numFmtId="0" fontId="35" fillId="0" borderId="1" xfId="0" applyFont="1" applyBorder="1" applyAlignment="1">
      <alignment horizontal="center" vertical="center" wrapText="1"/>
    </xf>
    <xf numFmtId="0" fontId="8" fillId="2" borderId="1" xfId="0" applyFont="1" applyFill="1" applyBorder="1" applyAlignment="1">
      <alignment vertical="center" wrapText="1"/>
    </xf>
    <xf numFmtId="4" fontId="35" fillId="0" borderId="1" xfId="6" applyNumberFormat="1" applyFont="1" applyFill="1" applyBorder="1" applyAlignment="1">
      <alignment horizontal="center" vertical="center" wrapText="1"/>
    </xf>
    <xf numFmtId="0" fontId="9" fillId="0" borderId="1" xfId="7" applyFont="1" applyBorder="1" applyAlignment="1">
      <alignment horizontal="center" vertical="center" wrapText="1"/>
    </xf>
    <xf numFmtId="9" fontId="9" fillId="2" borderId="1" xfId="0" applyNumberFormat="1" applyFont="1" applyFill="1" applyBorder="1" applyAlignment="1">
      <alignment horizontal="left" vertical="center" wrapText="1"/>
    </xf>
    <xf numFmtId="0" fontId="32" fillId="2" borderId="1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8" fillId="10" borderId="30" xfId="0" applyFont="1" applyFill="1" applyBorder="1" applyAlignment="1">
      <alignment horizontal="center" vertical="center" wrapText="1"/>
    </xf>
    <xf numFmtId="0" fontId="8" fillId="10" borderId="16" xfId="0" applyFont="1" applyFill="1" applyBorder="1" applyAlignment="1">
      <alignment horizontal="center" vertical="center" wrapText="1"/>
    </xf>
    <xf numFmtId="10" fontId="40" fillId="2" borderId="19" xfId="5" applyNumberFormat="1" applyFont="1" applyFill="1" applyBorder="1" applyAlignment="1">
      <alignment horizontal="center" vertical="center"/>
    </xf>
    <xf numFmtId="10" fontId="40" fillId="2" borderId="2" xfId="5" applyNumberFormat="1" applyFont="1" applyFill="1" applyBorder="1" applyAlignment="1">
      <alignment horizontal="center" vertical="center"/>
    </xf>
    <xf numFmtId="9" fontId="39" fillId="2" borderId="33" xfId="5" applyFont="1" applyFill="1" applyBorder="1" applyAlignment="1">
      <alignment horizontal="left" vertical="center" wrapText="1"/>
    </xf>
    <xf numFmtId="9" fontId="39" fillId="2" borderId="8" xfId="5" applyFont="1" applyFill="1" applyBorder="1" applyAlignment="1">
      <alignment horizontal="left" vertical="center" wrapText="1"/>
    </xf>
    <xf numFmtId="9" fontId="9" fillId="2" borderId="33" xfId="5" applyFont="1" applyFill="1" applyBorder="1" applyAlignment="1">
      <alignment horizontal="left" vertical="center" wrapText="1"/>
    </xf>
    <xf numFmtId="9" fontId="9" fillId="2" borderId="8" xfId="5" applyFont="1" applyFill="1" applyBorder="1" applyAlignment="1">
      <alignment horizontal="left" vertical="center" wrapText="1"/>
    </xf>
    <xf numFmtId="0" fontId="22" fillId="9" borderId="23" xfId="0" applyFont="1" applyFill="1" applyBorder="1" applyAlignment="1">
      <alignment horizontal="center" vertical="center" wrapText="1"/>
    </xf>
    <xf numFmtId="0" fontId="22" fillId="9" borderId="3" xfId="0" applyFont="1" applyFill="1" applyBorder="1" applyAlignment="1">
      <alignment horizontal="center" vertical="center" wrapText="1"/>
    </xf>
    <xf numFmtId="0" fontId="22" fillId="9" borderId="24" xfId="0" applyFont="1" applyFill="1" applyBorder="1" applyAlignment="1">
      <alignment horizontal="center" vertical="center" wrapText="1"/>
    </xf>
    <xf numFmtId="0" fontId="5" fillId="10" borderId="23" xfId="0" applyFont="1" applyFill="1" applyBorder="1" applyAlignment="1">
      <alignment horizontal="center" vertical="center" wrapText="1"/>
    </xf>
    <xf numFmtId="0" fontId="5" fillId="10" borderId="3" xfId="0" applyFont="1" applyFill="1" applyBorder="1" applyAlignment="1">
      <alignment horizontal="center" vertical="center" wrapText="1"/>
    </xf>
    <xf numFmtId="0" fontId="5" fillId="10" borderId="24" xfId="0" applyFont="1" applyFill="1" applyBorder="1" applyAlignment="1">
      <alignment horizontal="center" vertical="center" wrapText="1"/>
    </xf>
    <xf numFmtId="0" fontId="31" fillId="2" borderId="26" xfId="0" applyFont="1" applyFill="1" applyBorder="1" applyAlignment="1">
      <alignment horizontal="left" vertical="center" wrapText="1" indent="3"/>
    </xf>
    <xf numFmtId="0" fontId="31" fillId="2" borderId="27" xfId="0" applyFont="1" applyFill="1" applyBorder="1" applyAlignment="1">
      <alignment horizontal="left" vertical="center" wrapText="1" indent="3"/>
    </xf>
    <xf numFmtId="0" fontId="31" fillId="2" borderId="35" xfId="0" applyFont="1" applyFill="1" applyBorder="1" applyAlignment="1">
      <alignment horizontal="left" vertical="center" wrapText="1" indent="3"/>
    </xf>
    <xf numFmtId="0" fontId="32" fillId="2" borderId="36" xfId="0" applyFont="1" applyFill="1" applyBorder="1" applyAlignment="1">
      <alignment horizontal="left" vertical="center" wrapText="1" indent="3"/>
    </xf>
    <xf numFmtId="0" fontId="32" fillId="2" borderId="37" xfId="0" applyFont="1" applyFill="1" applyBorder="1" applyAlignment="1">
      <alignment horizontal="left" vertical="center" wrapText="1" indent="3"/>
    </xf>
    <xf numFmtId="0" fontId="32" fillId="2" borderId="38" xfId="0" applyFont="1" applyFill="1" applyBorder="1" applyAlignment="1">
      <alignment horizontal="left" vertical="center" wrapText="1" indent="3"/>
    </xf>
    <xf numFmtId="0" fontId="8"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20" fillId="2" borderId="21"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21" xfId="0" applyFont="1" applyFill="1" applyBorder="1" applyAlignment="1">
      <alignment horizontal="center" vertical="center"/>
    </xf>
    <xf numFmtId="0" fontId="21" fillId="2" borderId="25" xfId="0" applyFont="1" applyFill="1" applyBorder="1" applyAlignment="1">
      <alignment horizontal="center" vertical="center"/>
    </xf>
    <xf numFmtId="0" fontId="24" fillId="2" borderId="21" xfId="0" applyFont="1" applyFill="1" applyBorder="1" applyAlignment="1">
      <alignment horizontal="center" vertical="center"/>
    </xf>
    <xf numFmtId="0" fontId="24" fillId="2" borderId="22" xfId="0" applyFont="1" applyFill="1" applyBorder="1" applyAlignment="1">
      <alignment horizontal="center" vertical="center"/>
    </xf>
    <xf numFmtId="0" fontId="8" fillId="10" borderId="15" xfId="0" applyFont="1" applyFill="1" applyBorder="1" applyAlignment="1">
      <alignment horizontal="center" vertical="center"/>
    </xf>
    <xf numFmtId="10" fontId="36" fillId="2" borderId="19" xfId="5" applyNumberFormat="1" applyFont="1" applyFill="1" applyBorder="1" applyAlignment="1">
      <alignment horizontal="center" vertical="center"/>
    </xf>
    <xf numFmtId="10" fontId="36" fillId="2" borderId="2" xfId="5" applyNumberFormat="1" applyFont="1" applyFill="1" applyBorder="1" applyAlignment="1">
      <alignment horizontal="center" vertical="center"/>
    </xf>
    <xf numFmtId="9" fontId="29" fillId="2" borderId="33" xfId="5" applyFont="1" applyFill="1" applyBorder="1" applyAlignment="1">
      <alignment horizontal="left" vertical="center" wrapText="1"/>
    </xf>
    <xf numFmtId="9" fontId="29" fillId="2" borderId="8" xfId="5" applyFont="1" applyFill="1" applyBorder="1" applyAlignment="1">
      <alignment horizontal="left" vertical="center" wrapText="1"/>
    </xf>
    <xf numFmtId="9" fontId="29" fillId="0" borderId="33" xfId="5" applyFont="1" applyFill="1" applyBorder="1" applyAlignment="1">
      <alignment horizontal="left" vertical="center" wrapText="1"/>
    </xf>
    <xf numFmtId="9" fontId="29" fillId="0" borderId="8" xfId="5" applyFont="1" applyFill="1" applyBorder="1" applyAlignment="1">
      <alignment horizontal="left" vertical="center" wrapText="1"/>
    </xf>
    <xf numFmtId="10" fontId="36" fillId="0" borderId="19" xfId="5" applyNumberFormat="1" applyFont="1" applyBorder="1" applyAlignment="1">
      <alignment horizontal="center" vertical="center"/>
    </xf>
    <xf numFmtId="10" fontId="36" fillId="0" borderId="20" xfId="5" applyNumberFormat="1" applyFont="1" applyBorder="1" applyAlignment="1">
      <alignment horizontal="center" vertical="center"/>
    </xf>
    <xf numFmtId="10" fontId="36" fillId="0" borderId="2" xfId="5" applyNumberFormat="1" applyFont="1" applyBorder="1" applyAlignment="1">
      <alignment horizontal="center" vertical="center"/>
    </xf>
    <xf numFmtId="0" fontId="29" fillId="8" borderId="33" xfId="0" applyFont="1" applyFill="1" applyBorder="1" applyAlignment="1">
      <alignment horizontal="left" vertical="center" wrapText="1"/>
    </xf>
    <xf numFmtId="0" fontId="29" fillId="8" borderId="28" xfId="0" applyFont="1" applyFill="1" applyBorder="1" applyAlignment="1">
      <alignment horizontal="left" vertical="center" wrapText="1"/>
    </xf>
    <xf numFmtId="0" fontId="29" fillId="8" borderId="8" xfId="0" applyFont="1" applyFill="1" applyBorder="1" applyAlignment="1">
      <alignment horizontal="left" vertical="center" wrapText="1"/>
    </xf>
    <xf numFmtId="0" fontId="29" fillId="0" borderId="33" xfId="0" applyFont="1" applyBorder="1" applyAlignment="1">
      <alignment horizontal="left" vertical="center" wrapText="1"/>
    </xf>
    <xf numFmtId="0" fontId="29" fillId="0" borderId="28" xfId="0" applyFont="1" applyBorder="1" applyAlignment="1">
      <alignment horizontal="left" vertical="center" wrapText="1"/>
    </xf>
    <xf numFmtId="0" fontId="29" fillId="0" borderId="8" xfId="0" applyFont="1" applyBorder="1" applyAlignment="1">
      <alignment horizontal="left" vertical="center" wrapText="1"/>
    </xf>
    <xf numFmtId="10" fontId="35" fillId="0" borderId="1" xfId="5" applyNumberFormat="1" applyFont="1" applyBorder="1" applyAlignment="1">
      <alignment horizontal="center" vertical="center" wrapText="1"/>
    </xf>
    <xf numFmtId="10" fontId="36" fillId="0" borderId="34" xfId="5" applyNumberFormat="1" applyFont="1" applyBorder="1" applyAlignment="1">
      <alignment horizontal="center" vertical="center"/>
    </xf>
    <xf numFmtId="0" fontId="29" fillId="0" borderId="17" xfId="0" applyFont="1" applyBorder="1" applyAlignment="1">
      <alignment horizontal="left" vertical="center" wrapText="1"/>
    </xf>
    <xf numFmtId="10" fontId="35" fillId="0" borderId="1" xfId="5" applyNumberFormat="1" applyFont="1" applyFill="1" applyBorder="1" applyAlignment="1">
      <alignment horizontal="center" vertical="center" wrapText="1"/>
    </xf>
    <xf numFmtId="10" fontId="35" fillId="0" borderId="12" xfId="5" applyNumberFormat="1" applyFont="1" applyBorder="1" applyAlignment="1">
      <alignment horizontal="center" vertical="center" wrapText="1"/>
    </xf>
  </cellXfs>
  <cellStyles count="8">
    <cellStyle name="Millares" xfId="6" builtinId="3"/>
    <cellStyle name="Moneda" xfId="1" builtinId="4"/>
    <cellStyle name="Moneda [0]" xfId="2" builtinId="7"/>
    <cellStyle name="Normal" xfId="0" builtinId="0"/>
    <cellStyle name="Normal 2 5 2" xfId="3"/>
    <cellStyle name="Normal 3" xfId="7"/>
    <cellStyle name="Normal 7" xfId="4"/>
    <cellStyle name="Porcentaje" xfId="5"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3</xdr:row>
          <xdr:rowOff>57150</xdr:rowOff>
        </xdr:from>
        <xdr:to>
          <xdr:col>12</xdr:col>
          <xdr:colOff>476250</xdr:colOff>
          <xdr:row>57</xdr:row>
          <xdr:rowOff>88900</xdr:rowOff>
        </xdr:to>
        <xdr:sp macro="" textlink="">
          <xdr:nvSpPr>
            <xdr:cNvPr id="7179" name="Object 11" hidden="1">
              <a:extLst>
                <a:ext uri="{63B3BB69-23CF-44E3-9099-C40C66FF867C}">
                  <a14:compatExt spid="_x0000_s7179"/>
                </a:ext>
                <a:ext uri="{FF2B5EF4-FFF2-40B4-BE49-F238E27FC236}">
                  <a16:creationId xmlns:a16="http://schemas.microsoft.com/office/drawing/2014/main" id="{00000000-0008-0000-0000-00000B1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25</xdr:col>
      <xdr:colOff>552450</xdr:colOff>
      <xdr:row>2</xdr:row>
      <xdr:rowOff>314325</xdr:rowOff>
    </xdr:from>
    <xdr:to>
      <xdr:col>26</xdr:col>
      <xdr:colOff>1409699</xdr:colOff>
      <xdr:row>2</xdr:row>
      <xdr:rowOff>1285875</xdr:rowOff>
    </xdr:to>
    <xdr:pic>
      <xdr:nvPicPr>
        <xdr:cNvPr id="6942" name="Imagen 2">
          <a:extLst>
            <a:ext uri="{FF2B5EF4-FFF2-40B4-BE49-F238E27FC236}">
              <a16:creationId xmlns:a16="http://schemas.microsoft.com/office/drawing/2014/main" id="{00000000-0008-0000-02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34204275" y="647700"/>
          <a:ext cx="2762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25</xdr:col>
      <xdr:colOff>552450</xdr:colOff>
      <xdr:row>2</xdr:row>
      <xdr:rowOff>314325</xdr:rowOff>
    </xdr:from>
    <xdr:to>
      <xdr:col>26</xdr:col>
      <xdr:colOff>1409700</xdr:colOff>
      <xdr:row>2</xdr:row>
      <xdr:rowOff>1285875</xdr:rowOff>
    </xdr:to>
    <xdr:pic>
      <xdr:nvPicPr>
        <xdr:cNvPr id="2" name="Imagen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125" t="-803" r="-1682" b="-2478"/>
        <a:stretch>
          <a:fillRect/>
        </a:stretch>
      </xdr:blipFill>
      <xdr:spPr bwMode="auto">
        <a:xfrm>
          <a:off x="47282100" y="647700"/>
          <a:ext cx="2762250"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Documento_de_Microsoft_Word.docx"/></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
  <sheetViews>
    <sheetView topLeftCell="A10" workbookViewId="0">
      <selection activeCell="C23" sqref="C23"/>
    </sheetView>
  </sheetViews>
  <sheetFormatPr baseColWidth="10" defaultColWidth="11.453125" defaultRowHeight="12" customHeight="1" x14ac:dyDescent="0.35"/>
  <cols>
    <col min="1" max="1" width="10.7265625" style="4" customWidth="1"/>
    <col min="2" max="9" width="11.453125" style="4"/>
    <col min="10" max="15" width="11.453125" style="4" customWidth="1"/>
    <col min="16" max="16384" width="11.453125" style="4"/>
  </cols>
  <sheetData>
    <row r="2" spans="2:2" ht="21" customHeight="1" x14ac:dyDescent="0.35">
      <c r="B2" s="5" t="s">
        <v>22</v>
      </c>
    </row>
  </sheetData>
  <pageMargins left="0.7" right="0.7" top="0.75" bottom="0.75" header="0.3" footer="0.3"/>
  <pageSetup orientation="portrait" r:id="rId1"/>
  <drawing r:id="rId2"/>
  <legacyDrawing r:id="rId3"/>
  <oleObjects>
    <mc:AlternateContent xmlns:mc="http://schemas.openxmlformats.org/markup-compatibility/2006">
      <mc:Choice Requires="x14">
        <oleObject progId="Word.Document.12" shapeId="7179" r:id="rId4">
          <objectPr defaultSize="0" r:id="rId5">
            <anchor moveWithCells="1">
              <from>
                <xdr:col>1</xdr:col>
                <xdr:colOff>76200</xdr:colOff>
                <xdr:row>3</xdr:row>
                <xdr:rowOff>57150</xdr:rowOff>
              </from>
              <to>
                <xdr:col>12</xdr:col>
                <xdr:colOff>476250</xdr:colOff>
                <xdr:row>57</xdr:row>
                <xdr:rowOff>88900</xdr:rowOff>
              </to>
            </anchor>
          </objectPr>
        </oleObject>
      </mc:Choice>
      <mc:Fallback>
        <oleObject progId="Word.Document.12" shapeId="7179" r:id="rId4"/>
      </mc:Fallback>
    </mc:AlternateContent>
  </oleObjec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39"/>
  <sheetViews>
    <sheetView workbookViewId="0">
      <pane ySplit="4" topLeftCell="A5" activePane="bottomLeft" state="frozen"/>
      <selection activeCell="C23" sqref="C23"/>
      <selection pane="bottomLeft" activeCell="C23" sqref="C23"/>
    </sheetView>
  </sheetViews>
  <sheetFormatPr baseColWidth="10" defaultColWidth="11.453125" defaultRowHeight="14.5" x14ac:dyDescent="0.35"/>
  <cols>
    <col min="1" max="1" width="11.453125" style="6"/>
    <col min="2" max="2" width="29.453125" style="6" customWidth="1"/>
    <col min="3" max="3" width="31.26953125" style="6" customWidth="1"/>
    <col min="4" max="4" width="28.7265625" style="6" customWidth="1"/>
    <col min="5" max="5" width="55.7265625" style="6" bestFit="1" customWidth="1"/>
    <col min="6" max="6" width="16" style="8" bestFit="1" customWidth="1"/>
    <col min="7" max="7" width="32.26953125" style="8" customWidth="1"/>
    <col min="8" max="8" width="23.54296875" style="8" customWidth="1"/>
    <col min="9" max="16384" width="11.453125" style="6"/>
  </cols>
  <sheetData>
    <row r="1" spans="2:8" ht="60" customHeight="1" x14ac:dyDescent="0.35">
      <c r="B1" s="131" t="s">
        <v>26</v>
      </c>
      <c r="C1" s="131"/>
      <c r="D1" s="131"/>
      <c r="E1" s="131"/>
      <c r="F1" s="131"/>
      <c r="G1" s="131"/>
      <c r="H1" s="131"/>
    </row>
    <row r="2" spans="2:8" x14ac:dyDescent="0.35">
      <c r="B2" s="131"/>
      <c r="C2" s="131"/>
      <c r="D2" s="131"/>
      <c r="E2" s="131"/>
      <c r="F2" s="131"/>
      <c r="G2" s="131"/>
      <c r="H2" s="131"/>
    </row>
    <row r="3" spans="2:8" ht="26.5" thickBot="1" x14ac:dyDescent="0.4">
      <c r="B3" s="9"/>
      <c r="C3" s="9"/>
      <c r="D3" s="9"/>
      <c r="E3" s="9"/>
      <c r="F3" s="9"/>
      <c r="G3" s="9"/>
      <c r="H3" s="9"/>
    </row>
    <row r="4" spans="2:8" s="7" customFormat="1" ht="44.25" customHeight="1" thickBot="1" x14ac:dyDescent="0.4">
      <c r="B4" s="10" t="s">
        <v>27</v>
      </c>
      <c r="C4" s="11" t="s">
        <v>28</v>
      </c>
      <c r="D4" s="11" t="s">
        <v>29</v>
      </c>
      <c r="E4" s="11" t="s">
        <v>30</v>
      </c>
      <c r="F4" s="11" t="s">
        <v>31</v>
      </c>
      <c r="G4" s="11" t="s">
        <v>32</v>
      </c>
      <c r="H4" s="12" t="s">
        <v>33</v>
      </c>
    </row>
    <row r="5" spans="2:8" ht="42" x14ac:dyDescent="0.35">
      <c r="B5" s="13" t="s">
        <v>34</v>
      </c>
      <c r="C5" s="14" t="s">
        <v>35</v>
      </c>
      <c r="D5" s="14" t="s">
        <v>36</v>
      </c>
      <c r="E5" s="14" t="s">
        <v>37</v>
      </c>
      <c r="F5" s="15">
        <v>8.6999999999999994E-2</v>
      </c>
      <c r="G5" s="15">
        <v>0.12</v>
      </c>
      <c r="H5" s="16">
        <f>+G5-F5</f>
        <v>3.3000000000000002E-2</v>
      </c>
    </row>
    <row r="6" spans="2:8" ht="42" x14ac:dyDescent="0.35">
      <c r="B6" s="17" t="s">
        <v>34</v>
      </c>
      <c r="C6" s="18" t="s">
        <v>35</v>
      </c>
      <c r="D6" s="18" t="s">
        <v>36</v>
      </c>
      <c r="E6" s="18" t="s">
        <v>38</v>
      </c>
      <c r="F6" s="19" t="s">
        <v>39</v>
      </c>
      <c r="G6" s="19" t="s">
        <v>40</v>
      </c>
      <c r="H6" s="20">
        <f>565995-218427</f>
        <v>347568</v>
      </c>
    </row>
    <row r="7" spans="2:8" ht="42" x14ac:dyDescent="0.35">
      <c r="B7" s="17" t="s">
        <v>34</v>
      </c>
      <c r="C7" s="18" t="s">
        <v>35</v>
      </c>
      <c r="D7" s="18" t="s">
        <v>36</v>
      </c>
      <c r="E7" s="18" t="s">
        <v>41</v>
      </c>
      <c r="F7" s="19" t="s">
        <v>42</v>
      </c>
      <c r="G7" s="19" t="s">
        <v>43</v>
      </c>
      <c r="H7" s="20" t="s">
        <v>43</v>
      </c>
    </row>
    <row r="8" spans="2:8" ht="42" x14ac:dyDescent="0.35">
      <c r="B8" s="17" t="s">
        <v>34</v>
      </c>
      <c r="C8" s="18" t="s">
        <v>35</v>
      </c>
      <c r="D8" s="18" t="s">
        <v>44</v>
      </c>
      <c r="E8" s="18" t="s">
        <v>45</v>
      </c>
      <c r="F8" s="21">
        <v>0</v>
      </c>
      <c r="G8" s="21">
        <v>1</v>
      </c>
      <c r="H8" s="22">
        <v>1</v>
      </c>
    </row>
    <row r="9" spans="2:8" ht="42" x14ac:dyDescent="0.35">
      <c r="B9" s="17" t="s">
        <v>34</v>
      </c>
      <c r="C9" s="18" t="s">
        <v>35</v>
      </c>
      <c r="D9" s="18" t="s">
        <v>36</v>
      </c>
      <c r="E9" s="18" t="s">
        <v>46</v>
      </c>
      <c r="F9" s="19">
        <v>29</v>
      </c>
      <c r="G9" s="19">
        <v>20</v>
      </c>
      <c r="H9" s="20">
        <v>9</v>
      </c>
    </row>
    <row r="10" spans="2:8" ht="42" x14ac:dyDescent="0.35">
      <c r="B10" s="17" t="s">
        <v>34</v>
      </c>
      <c r="C10" s="18" t="s">
        <v>35</v>
      </c>
      <c r="D10" s="18" t="s">
        <v>36</v>
      </c>
      <c r="E10" s="18" t="s">
        <v>47</v>
      </c>
      <c r="F10" s="19">
        <v>0.22</v>
      </c>
      <c r="G10" s="19">
        <v>0.35</v>
      </c>
      <c r="H10" s="20">
        <f>G10-F10</f>
        <v>0.12999999999999998</v>
      </c>
    </row>
    <row r="11" spans="2:8" ht="42" x14ac:dyDescent="0.35">
      <c r="B11" s="17" t="s">
        <v>34</v>
      </c>
      <c r="C11" s="18" t="s">
        <v>35</v>
      </c>
      <c r="D11" s="18" t="s">
        <v>44</v>
      </c>
      <c r="E11" s="18" t="s">
        <v>48</v>
      </c>
      <c r="F11" s="21">
        <v>0</v>
      </c>
      <c r="G11" s="21">
        <v>1</v>
      </c>
      <c r="H11" s="22">
        <v>1</v>
      </c>
    </row>
    <row r="12" spans="2:8" ht="42" x14ac:dyDescent="0.35">
      <c r="B12" s="23" t="s">
        <v>34</v>
      </c>
      <c r="C12" s="24" t="s">
        <v>49</v>
      </c>
      <c r="D12" s="24" t="s">
        <v>36</v>
      </c>
      <c r="E12" s="24" t="s">
        <v>50</v>
      </c>
      <c r="F12" s="25" t="s">
        <v>51</v>
      </c>
      <c r="G12" s="25" t="s">
        <v>52</v>
      </c>
      <c r="H12" s="26">
        <f>260000-65000</f>
        <v>195000</v>
      </c>
    </row>
    <row r="13" spans="2:8" ht="42" x14ac:dyDescent="0.35">
      <c r="B13" s="23" t="s">
        <v>34</v>
      </c>
      <c r="C13" s="24" t="s">
        <v>49</v>
      </c>
      <c r="D13" s="24" t="s">
        <v>36</v>
      </c>
      <c r="E13" s="24" t="s">
        <v>53</v>
      </c>
      <c r="F13" s="27">
        <v>0</v>
      </c>
      <c r="G13" s="27">
        <v>0.15</v>
      </c>
      <c r="H13" s="28">
        <f>G13-F13</f>
        <v>0.15</v>
      </c>
    </row>
    <row r="14" spans="2:8" ht="42" x14ac:dyDescent="0.35">
      <c r="B14" s="23" t="s">
        <v>34</v>
      </c>
      <c r="C14" s="24" t="s">
        <v>49</v>
      </c>
      <c r="D14" s="24" t="s">
        <v>36</v>
      </c>
      <c r="E14" s="24" t="s">
        <v>54</v>
      </c>
      <c r="F14" s="25">
        <v>429</v>
      </c>
      <c r="G14" s="25">
        <v>1865</v>
      </c>
      <c r="H14" s="26">
        <f>+G14-F14</f>
        <v>1436</v>
      </c>
    </row>
    <row r="15" spans="2:8" ht="42" x14ac:dyDescent="0.35">
      <c r="B15" s="23" t="s">
        <v>34</v>
      </c>
      <c r="C15" s="24" t="s">
        <v>49</v>
      </c>
      <c r="D15" s="24" t="s">
        <v>36</v>
      </c>
      <c r="E15" s="24" t="s">
        <v>55</v>
      </c>
      <c r="F15" s="25" t="s">
        <v>56</v>
      </c>
      <c r="G15" s="25" t="s">
        <v>57</v>
      </c>
      <c r="H15" s="26">
        <f>1402900-701000</f>
        <v>701900</v>
      </c>
    </row>
    <row r="16" spans="2:8" ht="42" x14ac:dyDescent="0.35">
      <c r="B16" s="23" t="s">
        <v>34</v>
      </c>
      <c r="C16" s="24" t="s">
        <v>49</v>
      </c>
      <c r="D16" s="24" t="s">
        <v>36</v>
      </c>
      <c r="E16" s="24" t="s">
        <v>58</v>
      </c>
      <c r="F16" s="27">
        <v>0</v>
      </c>
      <c r="G16" s="27">
        <v>0.2</v>
      </c>
      <c r="H16" s="28">
        <f>G16-F16</f>
        <v>0.2</v>
      </c>
    </row>
    <row r="17" spans="2:9" ht="42" x14ac:dyDescent="0.35">
      <c r="B17" s="23" t="s">
        <v>34</v>
      </c>
      <c r="C17" s="24" t="s">
        <v>49</v>
      </c>
      <c r="D17" s="24" t="s">
        <v>36</v>
      </c>
      <c r="E17" s="24" t="s">
        <v>59</v>
      </c>
      <c r="F17" s="27">
        <v>0</v>
      </c>
      <c r="G17" s="27">
        <v>0.3</v>
      </c>
      <c r="H17" s="28">
        <v>0.3</v>
      </c>
    </row>
    <row r="18" spans="2:9" ht="42" x14ac:dyDescent="0.35">
      <c r="B18" s="23" t="s">
        <v>34</v>
      </c>
      <c r="C18" s="24" t="s">
        <v>49</v>
      </c>
      <c r="D18" s="24" t="s">
        <v>60</v>
      </c>
      <c r="E18" s="24" t="s">
        <v>61</v>
      </c>
      <c r="F18" s="25">
        <v>2</v>
      </c>
      <c r="G18" s="25">
        <v>5</v>
      </c>
      <c r="H18" s="26">
        <f>+G18-F18</f>
        <v>3</v>
      </c>
    </row>
    <row r="19" spans="2:9" ht="42" x14ac:dyDescent="0.35">
      <c r="B19" s="23" t="s">
        <v>34</v>
      </c>
      <c r="C19" s="24" t="s">
        <v>49</v>
      </c>
      <c r="D19" s="24" t="s">
        <v>60</v>
      </c>
      <c r="E19" s="24" t="s">
        <v>62</v>
      </c>
      <c r="F19" s="25">
        <v>0</v>
      </c>
      <c r="G19" s="25">
        <v>8</v>
      </c>
      <c r="H19" s="26">
        <f>+G19-F19</f>
        <v>8</v>
      </c>
    </row>
    <row r="20" spans="2:9" ht="56" x14ac:dyDescent="0.35">
      <c r="B20" s="29" t="s">
        <v>34</v>
      </c>
      <c r="C20" s="30" t="s">
        <v>63</v>
      </c>
      <c r="D20" s="30" t="s">
        <v>36</v>
      </c>
      <c r="E20" s="30" t="s">
        <v>64</v>
      </c>
      <c r="F20" s="31">
        <v>0</v>
      </c>
      <c r="G20" s="31">
        <v>8</v>
      </c>
      <c r="H20" s="32">
        <v>8</v>
      </c>
    </row>
    <row r="21" spans="2:9" ht="56" x14ac:dyDescent="0.35">
      <c r="B21" s="29" t="s">
        <v>34</v>
      </c>
      <c r="C21" s="30" t="s">
        <v>63</v>
      </c>
      <c r="D21" s="30" t="s">
        <v>36</v>
      </c>
      <c r="E21" s="30" t="s">
        <v>65</v>
      </c>
      <c r="F21" s="33">
        <v>0</v>
      </c>
      <c r="G21" s="33">
        <v>1</v>
      </c>
      <c r="H21" s="34">
        <v>1</v>
      </c>
    </row>
    <row r="22" spans="2:9" ht="56" x14ac:dyDescent="0.35">
      <c r="B22" s="29" t="s">
        <v>34</v>
      </c>
      <c r="C22" s="30" t="s">
        <v>63</v>
      </c>
      <c r="D22" s="30" t="s">
        <v>60</v>
      </c>
      <c r="E22" s="30" t="s">
        <v>66</v>
      </c>
      <c r="F22" s="33">
        <v>0</v>
      </c>
      <c r="G22" s="33">
        <v>1</v>
      </c>
      <c r="H22" s="34">
        <v>1</v>
      </c>
    </row>
    <row r="23" spans="2:9" ht="56" x14ac:dyDescent="0.35">
      <c r="B23" s="35" t="s">
        <v>34</v>
      </c>
      <c r="C23" s="36" t="s">
        <v>67</v>
      </c>
      <c r="D23" s="36" t="s">
        <v>36</v>
      </c>
      <c r="E23" s="36" t="s">
        <v>68</v>
      </c>
      <c r="F23" s="37">
        <v>0.84</v>
      </c>
      <c r="G23" s="37">
        <v>0.9</v>
      </c>
      <c r="H23" s="38">
        <f>+G23-F23</f>
        <v>6.0000000000000053E-2</v>
      </c>
    </row>
    <row r="24" spans="2:9" ht="56" x14ac:dyDescent="0.35">
      <c r="B24" s="35" t="s">
        <v>34</v>
      </c>
      <c r="C24" s="36" t="s">
        <v>67</v>
      </c>
      <c r="D24" s="36" t="s">
        <v>36</v>
      </c>
      <c r="E24" s="36" t="s">
        <v>69</v>
      </c>
      <c r="F24" s="39">
        <v>0</v>
      </c>
      <c r="G24" s="39">
        <v>8</v>
      </c>
      <c r="H24" s="40">
        <f>+G24-F24</f>
        <v>8</v>
      </c>
    </row>
    <row r="25" spans="2:9" ht="56" x14ac:dyDescent="0.35">
      <c r="B25" s="35" t="s">
        <v>34</v>
      </c>
      <c r="C25" s="36" t="s">
        <v>67</v>
      </c>
      <c r="D25" s="36" t="s">
        <v>60</v>
      </c>
      <c r="E25" s="36" t="s">
        <v>70</v>
      </c>
      <c r="F25" s="37">
        <v>0.75</v>
      </c>
      <c r="G25" s="37">
        <v>0.95</v>
      </c>
      <c r="H25" s="38">
        <f>+G25-F25</f>
        <v>0.19999999999999996</v>
      </c>
      <c r="I25" s="55"/>
    </row>
    <row r="26" spans="2:9" ht="56" x14ac:dyDescent="0.35">
      <c r="B26" s="41" t="s">
        <v>71</v>
      </c>
      <c r="C26" s="42"/>
      <c r="D26" s="42" t="s">
        <v>72</v>
      </c>
      <c r="E26" s="42" t="s">
        <v>73</v>
      </c>
      <c r="F26" s="43" t="s">
        <v>74</v>
      </c>
      <c r="G26" s="43" t="s">
        <v>75</v>
      </c>
      <c r="H26" s="44" t="s">
        <v>76</v>
      </c>
    </row>
    <row r="27" spans="2:9" ht="56" x14ac:dyDescent="0.35">
      <c r="B27" s="45" t="s">
        <v>71</v>
      </c>
      <c r="C27" s="46"/>
      <c r="D27" s="46" t="s">
        <v>72</v>
      </c>
      <c r="E27" s="46" t="s">
        <v>77</v>
      </c>
      <c r="F27" s="47" t="s">
        <v>74</v>
      </c>
      <c r="G27" s="47" t="s">
        <v>78</v>
      </c>
      <c r="H27" s="48" t="s">
        <v>78</v>
      </c>
    </row>
    <row r="28" spans="2:9" ht="42" x14ac:dyDescent="0.35">
      <c r="B28" s="45" t="s">
        <v>79</v>
      </c>
      <c r="C28" s="46"/>
      <c r="D28" s="46" t="s">
        <v>80</v>
      </c>
      <c r="E28" s="46" t="s">
        <v>81</v>
      </c>
      <c r="F28" s="47">
        <v>1</v>
      </c>
      <c r="G28" s="47">
        <v>6</v>
      </c>
      <c r="H28" s="48">
        <f>+G28-F28</f>
        <v>5</v>
      </c>
    </row>
    <row r="29" spans="2:9" ht="42" x14ac:dyDescent="0.35">
      <c r="B29" s="45" t="s">
        <v>79</v>
      </c>
      <c r="C29" s="46"/>
      <c r="D29" s="46" t="s">
        <v>80</v>
      </c>
      <c r="E29" s="46" t="s">
        <v>77</v>
      </c>
      <c r="F29" s="47" t="s">
        <v>82</v>
      </c>
      <c r="G29" s="47" t="s">
        <v>83</v>
      </c>
      <c r="H29" s="48" t="s">
        <v>84</v>
      </c>
    </row>
    <row r="30" spans="2:9" ht="42" x14ac:dyDescent="0.35">
      <c r="B30" s="45" t="s">
        <v>85</v>
      </c>
      <c r="C30" s="46"/>
      <c r="D30" s="46" t="s">
        <v>86</v>
      </c>
      <c r="E30" s="46" t="s">
        <v>87</v>
      </c>
      <c r="F30" s="47">
        <v>0</v>
      </c>
      <c r="G30" s="47">
        <v>1</v>
      </c>
      <c r="H30" s="48">
        <v>1</v>
      </c>
    </row>
    <row r="31" spans="2:9" ht="70" x14ac:dyDescent="0.35">
      <c r="B31" s="45" t="s">
        <v>88</v>
      </c>
      <c r="C31" s="46"/>
      <c r="D31" s="46" t="s">
        <v>89</v>
      </c>
      <c r="E31" s="46" t="s">
        <v>90</v>
      </c>
      <c r="F31" s="47">
        <v>6</v>
      </c>
      <c r="G31" s="47">
        <v>0</v>
      </c>
      <c r="H31" s="48">
        <v>0</v>
      </c>
    </row>
    <row r="32" spans="2:9" ht="42" x14ac:dyDescent="0.35">
      <c r="B32" s="45" t="s">
        <v>91</v>
      </c>
      <c r="C32" s="46"/>
      <c r="D32" s="46" t="s">
        <v>92</v>
      </c>
      <c r="E32" s="46" t="s">
        <v>93</v>
      </c>
      <c r="F32" s="47">
        <v>3</v>
      </c>
      <c r="G32" s="47">
        <v>0</v>
      </c>
      <c r="H32" s="48">
        <v>0</v>
      </c>
    </row>
    <row r="33" spans="2:8" ht="56" x14ac:dyDescent="0.35">
      <c r="B33" s="45" t="s">
        <v>91</v>
      </c>
      <c r="C33" s="46"/>
      <c r="D33" s="46" t="s">
        <v>92</v>
      </c>
      <c r="E33" s="46" t="s">
        <v>94</v>
      </c>
      <c r="F33" s="47">
        <v>0</v>
      </c>
      <c r="G33" s="47" t="s">
        <v>95</v>
      </c>
      <c r="H33" s="48" t="s">
        <v>95</v>
      </c>
    </row>
    <row r="34" spans="2:8" ht="42" x14ac:dyDescent="0.35">
      <c r="B34" s="45" t="s">
        <v>96</v>
      </c>
      <c r="C34" s="46"/>
      <c r="D34" s="46" t="s">
        <v>97</v>
      </c>
      <c r="E34" s="46" t="s">
        <v>98</v>
      </c>
      <c r="F34" s="47">
        <v>0</v>
      </c>
      <c r="G34" s="47">
        <v>12000</v>
      </c>
      <c r="H34" s="48">
        <v>12000</v>
      </c>
    </row>
    <row r="35" spans="2:8" ht="56" x14ac:dyDescent="0.35">
      <c r="B35" s="45" t="s">
        <v>96</v>
      </c>
      <c r="C35" s="46"/>
      <c r="D35" s="46" t="s">
        <v>97</v>
      </c>
      <c r="E35" s="46" t="s">
        <v>94</v>
      </c>
      <c r="F35" s="47" t="s">
        <v>74</v>
      </c>
      <c r="G35" s="47" t="s">
        <v>99</v>
      </c>
      <c r="H35" s="48" t="s">
        <v>99</v>
      </c>
    </row>
    <row r="36" spans="2:8" ht="56" x14ac:dyDescent="0.35">
      <c r="B36" s="45" t="s">
        <v>100</v>
      </c>
      <c r="C36" s="46"/>
      <c r="D36" s="46" t="s">
        <v>101</v>
      </c>
      <c r="E36" s="46" t="s">
        <v>102</v>
      </c>
      <c r="F36" s="47">
        <v>0</v>
      </c>
      <c r="G36" s="47">
        <v>3100</v>
      </c>
      <c r="H36" s="48">
        <v>3100</v>
      </c>
    </row>
    <row r="37" spans="2:8" ht="56" x14ac:dyDescent="0.35">
      <c r="B37" s="45" t="s">
        <v>103</v>
      </c>
      <c r="C37" s="46"/>
      <c r="D37" s="46" t="s">
        <v>104</v>
      </c>
      <c r="E37" s="46" t="s">
        <v>94</v>
      </c>
      <c r="F37" s="47" t="s">
        <v>105</v>
      </c>
      <c r="G37" s="47" t="s">
        <v>106</v>
      </c>
      <c r="H37" s="48">
        <f>300000-4000</f>
        <v>296000</v>
      </c>
    </row>
    <row r="38" spans="2:8" ht="28" x14ac:dyDescent="0.35">
      <c r="B38" s="45" t="s">
        <v>107</v>
      </c>
      <c r="C38" s="46"/>
      <c r="D38" s="46" t="s">
        <v>108</v>
      </c>
      <c r="E38" s="46" t="s">
        <v>109</v>
      </c>
      <c r="F38" s="49">
        <v>0.3</v>
      </c>
      <c r="G38" s="49">
        <v>0.34699999999999998</v>
      </c>
      <c r="H38" s="50">
        <f>+G38-F38</f>
        <v>4.6999999999999986E-2</v>
      </c>
    </row>
    <row r="39" spans="2:8" ht="42.5" thickBot="1" x14ac:dyDescent="0.4">
      <c r="B39" s="51" t="s">
        <v>107</v>
      </c>
      <c r="C39" s="52"/>
      <c r="D39" s="52" t="s">
        <v>108</v>
      </c>
      <c r="E39" s="52" t="s">
        <v>110</v>
      </c>
      <c r="F39" s="53" t="s">
        <v>111</v>
      </c>
      <c r="G39" s="53">
        <v>10</v>
      </c>
      <c r="H39" s="54">
        <v>9</v>
      </c>
    </row>
  </sheetData>
  <mergeCells count="1">
    <mergeCell ref="B1:H2"/>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DR75"/>
  <sheetViews>
    <sheetView showGridLines="0" tabSelected="1" topLeftCell="O1" zoomScale="70" zoomScaleNormal="70" workbookViewId="0">
      <selection activeCell="Q1" sqref="Q1"/>
    </sheetView>
  </sheetViews>
  <sheetFormatPr baseColWidth="10" defaultColWidth="10.81640625" defaultRowHeight="13" x14ac:dyDescent="0.3"/>
  <cols>
    <col min="1" max="1" width="4.26953125" style="2" customWidth="1"/>
    <col min="2" max="2" width="43.54296875" style="2" customWidth="1"/>
    <col min="3" max="3" width="54.26953125" style="2" customWidth="1"/>
    <col min="4" max="4" width="25.81640625" style="2" customWidth="1"/>
    <col min="5" max="5" width="28.7265625" style="2" hidden="1" customWidth="1"/>
    <col min="6" max="6" width="49" style="2" hidden="1" customWidth="1"/>
    <col min="7" max="7" width="41" style="2" hidden="1" customWidth="1"/>
    <col min="8" max="8" width="72.81640625" style="2" hidden="1" customWidth="1"/>
    <col min="9" max="9" width="59.7265625" style="2" hidden="1" customWidth="1"/>
    <col min="10" max="10" width="43" style="2" customWidth="1"/>
    <col min="11" max="11" width="44.26953125" style="2" customWidth="1"/>
    <col min="12" max="12" width="18.26953125" style="2" customWidth="1"/>
    <col min="13" max="13" width="39.81640625" style="2" customWidth="1"/>
    <col min="14" max="14" width="6.1796875" style="2" customWidth="1"/>
    <col min="15" max="15" width="45.453125" style="2" customWidth="1"/>
    <col min="16" max="17" width="29.26953125" style="2" customWidth="1"/>
    <col min="18" max="18" width="28.453125" style="2" hidden="1" customWidth="1"/>
    <col min="19" max="19" width="25" style="2" hidden="1" customWidth="1"/>
    <col min="20" max="21" width="33" style="2" hidden="1" customWidth="1"/>
    <col min="22" max="23" width="26.6328125" style="2" hidden="1" customWidth="1"/>
    <col min="24" max="24" width="30.26953125" style="2" customWidth="1"/>
    <col min="25" max="25" width="28.6328125" style="2" customWidth="1"/>
    <col min="26" max="26" width="28.54296875" style="2" customWidth="1"/>
    <col min="27" max="27" width="82.1796875" style="2" customWidth="1"/>
    <col min="28" max="28" width="5.54296875" style="2" customWidth="1"/>
    <col min="29" max="16384" width="10.81640625" style="2"/>
  </cols>
  <sheetData>
    <row r="2" spans="1:122" ht="13.5" thickBot="1" x14ac:dyDescent="0.35"/>
    <row r="3" spans="1:122" ht="125.25" customHeight="1" thickBot="1" x14ac:dyDescent="0.35">
      <c r="B3" s="207" t="s">
        <v>118</v>
      </c>
      <c r="C3" s="208"/>
      <c r="D3" s="193" t="s">
        <v>120</v>
      </c>
      <c r="E3" s="194"/>
      <c r="F3" s="194"/>
      <c r="G3" s="194"/>
      <c r="H3" s="194"/>
      <c r="I3" s="194"/>
      <c r="J3" s="194"/>
      <c r="K3" s="194"/>
      <c r="L3" s="194"/>
      <c r="M3" s="194"/>
      <c r="N3" s="194"/>
      <c r="O3" s="194"/>
      <c r="P3" s="194"/>
      <c r="Q3" s="194"/>
      <c r="R3" s="194"/>
      <c r="S3" s="194"/>
      <c r="T3" s="194"/>
      <c r="U3" s="194"/>
      <c r="V3" s="194"/>
      <c r="W3" s="194"/>
      <c r="X3" s="194"/>
      <c r="Y3" s="195"/>
      <c r="Z3" s="211"/>
      <c r="AA3" s="212"/>
    </row>
    <row r="4" spans="1:122" ht="29.25" customHeight="1" thickBot="1" x14ac:dyDescent="0.35">
      <c r="B4" s="209" t="s">
        <v>121</v>
      </c>
      <c r="C4" s="210"/>
      <c r="D4" s="196" t="s">
        <v>122</v>
      </c>
      <c r="E4" s="197"/>
      <c r="F4" s="197"/>
      <c r="G4" s="197"/>
      <c r="H4" s="197"/>
      <c r="I4" s="197"/>
      <c r="J4" s="197"/>
      <c r="K4" s="197"/>
      <c r="L4" s="197"/>
      <c r="M4" s="197"/>
      <c r="N4" s="197"/>
      <c r="O4" s="197"/>
      <c r="P4" s="197"/>
      <c r="Q4" s="197"/>
      <c r="R4" s="197"/>
      <c r="S4" s="197"/>
      <c r="T4" s="197"/>
      <c r="U4" s="197"/>
      <c r="V4" s="197"/>
      <c r="W4" s="197"/>
      <c r="X4" s="197"/>
      <c r="Y4" s="198"/>
      <c r="Z4" s="205" t="s">
        <v>119</v>
      </c>
      <c r="AA4" s="206"/>
    </row>
    <row r="5" spans="1:122" s="3" customFormat="1" ht="49.5" customHeight="1" thickBot="1" x14ac:dyDescent="0.35">
      <c r="A5" s="2"/>
      <c r="B5" s="74" t="s">
        <v>0</v>
      </c>
      <c r="C5" s="199" t="s">
        <v>337</v>
      </c>
      <c r="D5" s="200"/>
      <c r="E5" s="200"/>
      <c r="F5" s="200"/>
      <c r="G5" s="200"/>
      <c r="H5" s="200"/>
      <c r="I5" s="200"/>
      <c r="J5" s="200"/>
      <c r="K5" s="200"/>
      <c r="L5" s="200"/>
      <c r="M5" s="200"/>
      <c r="N5" s="200"/>
      <c r="O5" s="200"/>
      <c r="P5" s="200"/>
      <c r="Q5" s="200"/>
      <c r="R5" s="200"/>
      <c r="S5" s="200"/>
      <c r="T5" s="200"/>
      <c r="U5" s="200"/>
      <c r="V5" s="200"/>
      <c r="W5" s="200"/>
      <c r="X5" s="200"/>
      <c r="Y5" s="201"/>
      <c r="Z5" s="75" t="s">
        <v>113</v>
      </c>
      <c r="AA5" s="80">
        <v>2023</v>
      </c>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row>
    <row r="6" spans="1:122" ht="40.5" customHeight="1" thickBot="1" x14ac:dyDescent="0.35">
      <c r="B6" s="76" t="s">
        <v>1</v>
      </c>
      <c r="C6" s="202" t="s">
        <v>338</v>
      </c>
      <c r="D6" s="203"/>
      <c r="E6" s="203"/>
      <c r="F6" s="203"/>
      <c r="G6" s="203"/>
      <c r="H6" s="203"/>
      <c r="I6" s="203"/>
      <c r="J6" s="203"/>
      <c r="K6" s="203"/>
      <c r="L6" s="203"/>
      <c r="M6" s="203"/>
      <c r="N6" s="203"/>
      <c r="O6" s="203"/>
      <c r="P6" s="203"/>
      <c r="Q6" s="203"/>
      <c r="R6" s="203"/>
      <c r="S6" s="203"/>
      <c r="T6" s="203"/>
      <c r="U6" s="203"/>
      <c r="V6" s="203"/>
      <c r="W6" s="203"/>
      <c r="X6" s="203"/>
      <c r="Y6" s="204"/>
      <c r="Z6" s="77" t="s">
        <v>114</v>
      </c>
      <c r="AA6" s="81">
        <v>45199</v>
      </c>
    </row>
    <row r="7" spans="1:122" ht="37.5" customHeight="1" x14ac:dyDescent="0.3">
      <c r="B7" s="213" t="s">
        <v>2</v>
      </c>
      <c r="C7" s="185" t="s">
        <v>10</v>
      </c>
      <c r="D7" s="185" t="s">
        <v>24</v>
      </c>
      <c r="E7" s="185" t="s">
        <v>25</v>
      </c>
      <c r="F7" s="185" t="s">
        <v>11</v>
      </c>
      <c r="G7" s="185" t="s">
        <v>23</v>
      </c>
      <c r="H7" s="132" t="s">
        <v>5</v>
      </c>
      <c r="I7" s="185" t="s">
        <v>123</v>
      </c>
      <c r="J7" s="132" t="s">
        <v>3</v>
      </c>
      <c r="K7" s="185" t="s">
        <v>6</v>
      </c>
      <c r="L7" s="185" t="s">
        <v>4</v>
      </c>
      <c r="M7" s="185" t="s">
        <v>112</v>
      </c>
      <c r="N7" s="185" t="s">
        <v>7</v>
      </c>
      <c r="O7" s="132" t="s">
        <v>117</v>
      </c>
      <c r="P7" s="132" t="s">
        <v>339</v>
      </c>
      <c r="Q7" s="132"/>
      <c r="R7" s="132" t="s">
        <v>17</v>
      </c>
      <c r="S7" s="132"/>
      <c r="T7" s="132" t="s">
        <v>341</v>
      </c>
      <c r="U7" s="132"/>
      <c r="V7" s="132" t="s">
        <v>351</v>
      </c>
      <c r="W7" s="132"/>
      <c r="X7" s="132" t="s">
        <v>364</v>
      </c>
      <c r="Y7" s="132"/>
      <c r="Z7" s="185" t="s">
        <v>12</v>
      </c>
      <c r="AA7" s="186" t="s">
        <v>13</v>
      </c>
    </row>
    <row r="8" spans="1:122" ht="33.75" customHeight="1" x14ac:dyDescent="0.3">
      <c r="B8" s="175"/>
      <c r="C8" s="169"/>
      <c r="D8" s="169"/>
      <c r="E8" s="169"/>
      <c r="F8" s="169"/>
      <c r="G8" s="169"/>
      <c r="H8" s="170"/>
      <c r="I8" s="169"/>
      <c r="J8" s="170"/>
      <c r="K8" s="169"/>
      <c r="L8" s="169"/>
      <c r="M8" s="170"/>
      <c r="N8" s="169"/>
      <c r="O8" s="170"/>
      <c r="P8" s="83" t="s">
        <v>8</v>
      </c>
      <c r="Q8" s="82" t="s">
        <v>9</v>
      </c>
      <c r="R8" s="82" t="s">
        <v>15</v>
      </c>
      <c r="S8" s="82" t="s">
        <v>16</v>
      </c>
      <c r="T8" s="82" t="s">
        <v>15</v>
      </c>
      <c r="U8" s="82" t="s">
        <v>16</v>
      </c>
      <c r="V8" s="82" t="s">
        <v>15</v>
      </c>
      <c r="W8" s="82" t="s">
        <v>16</v>
      </c>
      <c r="X8" s="82" t="s">
        <v>15</v>
      </c>
      <c r="Y8" s="82" t="s">
        <v>16</v>
      </c>
      <c r="Z8" s="169"/>
      <c r="AA8" s="168"/>
    </row>
    <row r="9" spans="1:122" s="56" customFormat="1" ht="96.5" customHeight="1" x14ac:dyDescent="0.3">
      <c r="B9" s="176" t="s">
        <v>124</v>
      </c>
      <c r="C9" s="139" t="s">
        <v>125</v>
      </c>
      <c r="D9" s="180">
        <v>42200.13</v>
      </c>
      <c r="E9" s="139" t="s">
        <v>126</v>
      </c>
      <c r="F9" s="137" t="s">
        <v>127</v>
      </c>
      <c r="G9" s="137" t="s">
        <v>128</v>
      </c>
      <c r="H9" s="58" t="s">
        <v>129</v>
      </c>
      <c r="I9" s="141" t="s">
        <v>130</v>
      </c>
      <c r="J9" s="143" t="s">
        <v>131</v>
      </c>
      <c r="K9" s="148" t="s">
        <v>132</v>
      </c>
      <c r="L9" s="181" t="s">
        <v>133</v>
      </c>
      <c r="M9" s="141" t="s">
        <v>134</v>
      </c>
      <c r="N9" s="71" t="s">
        <v>135</v>
      </c>
      <c r="O9" s="139" t="s">
        <v>136</v>
      </c>
      <c r="P9" s="96">
        <v>4178252218</v>
      </c>
      <c r="Q9" s="147">
        <f>SUM(P9:P16)</f>
        <v>22210178991</v>
      </c>
      <c r="R9" s="100">
        <v>104781850</v>
      </c>
      <c r="S9" s="101">
        <v>1128170</v>
      </c>
      <c r="T9" s="100">
        <v>516355224</v>
      </c>
      <c r="U9" s="101">
        <v>50724792</v>
      </c>
      <c r="V9" s="100">
        <v>1803917457.46</v>
      </c>
      <c r="W9" s="101">
        <v>299060215</v>
      </c>
      <c r="X9" s="100">
        <v>3138398857.9946995</v>
      </c>
      <c r="Y9" s="101">
        <v>1201824892.2850461</v>
      </c>
      <c r="Z9" s="187">
        <v>0.99</v>
      </c>
      <c r="AA9" s="189" t="s">
        <v>365</v>
      </c>
    </row>
    <row r="10" spans="1:122" s="56" customFormat="1" ht="133.5" customHeight="1" x14ac:dyDescent="0.3">
      <c r="B10" s="176"/>
      <c r="C10" s="139"/>
      <c r="D10" s="180"/>
      <c r="E10" s="139"/>
      <c r="F10" s="137"/>
      <c r="G10" s="137"/>
      <c r="H10" s="58" t="s">
        <v>137</v>
      </c>
      <c r="I10" s="141"/>
      <c r="J10" s="143"/>
      <c r="K10" s="148"/>
      <c r="L10" s="181"/>
      <c r="M10" s="141"/>
      <c r="N10" s="71" t="s">
        <v>138</v>
      </c>
      <c r="O10" s="139"/>
      <c r="P10" s="96">
        <v>2319928949</v>
      </c>
      <c r="Q10" s="147"/>
      <c r="R10" s="100">
        <v>788957123</v>
      </c>
      <c r="S10" s="101">
        <v>14444895</v>
      </c>
      <c r="T10" s="100">
        <v>1099734599</v>
      </c>
      <c r="U10" s="101">
        <v>259334978</v>
      </c>
      <c r="V10" s="100">
        <v>1511136406</v>
      </c>
      <c r="W10" s="101">
        <v>664264845.75</v>
      </c>
      <c r="X10" s="100">
        <v>2629027592.838058</v>
      </c>
      <c r="Y10" s="101">
        <v>2669462491.6665578</v>
      </c>
      <c r="Z10" s="188"/>
      <c r="AA10" s="190"/>
    </row>
    <row r="11" spans="1:122" s="56" customFormat="1" ht="77.25" customHeight="1" x14ac:dyDescent="0.3">
      <c r="B11" s="176"/>
      <c r="C11" s="139"/>
      <c r="D11" s="87">
        <v>3</v>
      </c>
      <c r="E11" s="139"/>
      <c r="F11" s="137"/>
      <c r="G11" s="137"/>
      <c r="H11" s="58" t="s">
        <v>139</v>
      </c>
      <c r="I11" s="141"/>
      <c r="J11" s="143"/>
      <c r="K11" s="59" t="s">
        <v>140</v>
      </c>
      <c r="L11" s="60" t="s">
        <v>141</v>
      </c>
      <c r="M11" s="141"/>
      <c r="N11" s="71" t="s">
        <v>142</v>
      </c>
      <c r="O11" s="139"/>
      <c r="P11" s="96">
        <v>5311321770</v>
      </c>
      <c r="Q11" s="147"/>
      <c r="R11" s="102">
        <v>43783675</v>
      </c>
      <c r="S11" s="101">
        <v>998325</v>
      </c>
      <c r="T11" s="102">
        <v>142086503</v>
      </c>
      <c r="U11" s="101">
        <v>88340325</v>
      </c>
      <c r="V11" s="102">
        <v>845048686</v>
      </c>
      <c r="W11" s="101">
        <v>115081556</v>
      </c>
      <c r="X11" s="100">
        <v>1470189126.517242</v>
      </c>
      <c r="Y11" s="101">
        <v>462475019.0983963</v>
      </c>
      <c r="Z11" s="118">
        <v>1.67</v>
      </c>
      <c r="AA11" s="119" t="s">
        <v>366</v>
      </c>
    </row>
    <row r="12" spans="1:122" s="56" customFormat="1" ht="63.75" customHeight="1" x14ac:dyDescent="0.3">
      <c r="B12" s="176"/>
      <c r="C12" s="139"/>
      <c r="D12" s="178">
        <v>65</v>
      </c>
      <c r="E12" s="139" t="s">
        <v>143</v>
      </c>
      <c r="F12" s="139" t="s">
        <v>127</v>
      </c>
      <c r="G12" s="139" t="s">
        <v>144</v>
      </c>
      <c r="H12" s="58" t="s">
        <v>145</v>
      </c>
      <c r="I12" s="139" t="s">
        <v>146</v>
      </c>
      <c r="J12" s="174" t="s">
        <v>147</v>
      </c>
      <c r="K12" s="139" t="s">
        <v>148</v>
      </c>
      <c r="L12" s="172" t="s">
        <v>141</v>
      </c>
      <c r="M12" s="182" t="s">
        <v>149</v>
      </c>
      <c r="N12" s="71" t="s">
        <v>150</v>
      </c>
      <c r="O12" s="139" t="s">
        <v>151</v>
      </c>
      <c r="P12" s="96">
        <v>1983588810</v>
      </c>
      <c r="Q12" s="147"/>
      <c r="R12" s="100">
        <v>91741304</v>
      </c>
      <c r="S12" s="101">
        <v>2712123</v>
      </c>
      <c r="T12" s="100">
        <v>423557846</v>
      </c>
      <c r="U12" s="101">
        <v>79757698</v>
      </c>
      <c r="V12" s="100">
        <v>589798249.5</v>
      </c>
      <c r="W12" s="101">
        <v>231846099</v>
      </c>
      <c r="X12" s="100">
        <v>1031380008.93118</v>
      </c>
      <c r="Y12" s="101">
        <v>782626183.28813553</v>
      </c>
      <c r="Z12" s="187">
        <v>1</v>
      </c>
      <c r="AA12" s="191" t="s">
        <v>367</v>
      </c>
    </row>
    <row r="13" spans="1:122" s="56" customFormat="1" ht="63.75" customHeight="1" x14ac:dyDescent="0.3">
      <c r="B13" s="176"/>
      <c r="C13" s="139"/>
      <c r="D13" s="178"/>
      <c r="E13" s="139"/>
      <c r="F13" s="139"/>
      <c r="G13" s="139"/>
      <c r="H13" s="58" t="s">
        <v>152</v>
      </c>
      <c r="I13" s="139"/>
      <c r="J13" s="174"/>
      <c r="K13" s="139"/>
      <c r="L13" s="172"/>
      <c r="M13" s="182"/>
      <c r="N13" s="71" t="s">
        <v>153</v>
      </c>
      <c r="O13" s="139"/>
      <c r="P13" s="96">
        <v>868508900</v>
      </c>
      <c r="Q13" s="147"/>
      <c r="R13" s="100">
        <v>91650000</v>
      </c>
      <c r="S13" s="101">
        <v>0</v>
      </c>
      <c r="T13" s="100">
        <v>170375654</v>
      </c>
      <c r="U13" s="101">
        <v>30467576</v>
      </c>
      <c r="V13" s="100">
        <v>781855655</v>
      </c>
      <c r="W13" s="101">
        <v>90706680</v>
      </c>
      <c r="X13" s="100">
        <v>1367230732.06882</v>
      </c>
      <c r="Y13" s="101">
        <v>306192008.72186446</v>
      </c>
      <c r="Z13" s="188"/>
      <c r="AA13" s="192"/>
    </row>
    <row r="14" spans="1:122" s="56" customFormat="1" ht="92.25" customHeight="1" x14ac:dyDescent="0.3">
      <c r="B14" s="176"/>
      <c r="C14" s="139"/>
      <c r="D14" s="135">
        <v>1413.79</v>
      </c>
      <c r="E14" s="139" t="s">
        <v>154</v>
      </c>
      <c r="F14" s="137" t="s">
        <v>127</v>
      </c>
      <c r="G14" s="137" t="s">
        <v>144</v>
      </c>
      <c r="H14" s="59" t="s">
        <v>155</v>
      </c>
      <c r="I14" s="139" t="s">
        <v>156</v>
      </c>
      <c r="J14" s="143" t="s">
        <v>157</v>
      </c>
      <c r="K14" s="148" t="s">
        <v>158</v>
      </c>
      <c r="L14" s="172" t="s">
        <v>133</v>
      </c>
      <c r="M14" s="182" t="s">
        <v>159</v>
      </c>
      <c r="N14" s="71" t="s">
        <v>160</v>
      </c>
      <c r="O14" s="139" t="s">
        <v>161</v>
      </c>
      <c r="P14" s="96">
        <v>6927793397</v>
      </c>
      <c r="Q14" s="147"/>
      <c r="R14" s="100">
        <v>285114220</v>
      </c>
      <c r="S14" s="101">
        <v>2438568</v>
      </c>
      <c r="T14" s="100">
        <v>495815610</v>
      </c>
      <c r="U14" s="101">
        <v>91066345</v>
      </c>
      <c r="V14" s="100">
        <v>2191013495</v>
      </c>
      <c r="W14" s="101">
        <v>268207262</v>
      </c>
      <c r="X14" s="100">
        <v>4746328717.1095676</v>
      </c>
      <c r="Y14" s="101">
        <v>3265459208</v>
      </c>
      <c r="Z14" s="187">
        <v>0.88</v>
      </c>
      <c r="AA14" s="158" t="s">
        <v>368</v>
      </c>
    </row>
    <row r="15" spans="1:122" s="56" customFormat="1" ht="92.25" customHeight="1" x14ac:dyDescent="0.3">
      <c r="B15" s="176"/>
      <c r="C15" s="139"/>
      <c r="D15" s="135"/>
      <c r="E15" s="139"/>
      <c r="F15" s="137"/>
      <c r="G15" s="137"/>
      <c r="H15" s="59" t="s">
        <v>162</v>
      </c>
      <c r="I15" s="139"/>
      <c r="J15" s="143"/>
      <c r="K15" s="148"/>
      <c r="L15" s="172"/>
      <c r="M15" s="182"/>
      <c r="N15" s="71" t="s">
        <v>163</v>
      </c>
      <c r="O15" s="139"/>
      <c r="P15" s="96">
        <v>620784947</v>
      </c>
      <c r="Q15" s="147"/>
      <c r="R15" s="100">
        <v>0</v>
      </c>
      <c r="S15" s="101">
        <v>0</v>
      </c>
      <c r="T15" s="100">
        <v>0</v>
      </c>
      <c r="U15" s="101">
        <v>0</v>
      </c>
      <c r="V15" s="100">
        <v>188000000</v>
      </c>
      <c r="W15" s="101">
        <v>0</v>
      </c>
      <c r="X15" s="100">
        <v>407258924.17043221</v>
      </c>
      <c r="Y15" s="101">
        <v>0</v>
      </c>
      <c r="Z15" s="188"/>
      <c r="AA15" s="159"/>
    </row>
    <row r="16" spans="1:122" s="56" customFormat="1" ht="45.75" customHeight="1" thickBot="1" x14ac:dyDescent="0.35">
      <c r="B16" s="176"/>
      <c r="C16" s="139"/>
      <c r="D16" s="89">
        <v>0</v>
      </c>
      <c r="E16" s="57" t="s">
        <v>164</v>
      </c>
      <c r="F16" s="137"/>
      <c r="G16" s="137"/>
      <c r="H16" s="61" t="s">
        <v>165</v>
      </c>
      <c r="I16" s="139"/>
      <c r="J16" s="143"/>
      <c r="K16" s="61" t="s">
        <v>166</v>
      </c>
      <c r="L16" s="172"/>
      <c r="M16" s="182"/>
      <c r="N16" s="71" t="s">
        <v>167</v>
      </c>
      <c r="O16" s="139"/>
      <c r="P16" s="96">
        <v>0</v>
      </c>
      <c r="Q16" s="147"/>
      <c r="R16" s="102">
        <v>0</v>
      </c>
      <c r="S16" s="101">
        <v>0</v>
      </c>
      <c r="T16" s="102">
        <v>0</v>
      </c>
      <c r="U16" s="101">
        <v>0</v>
      </c>
      <c r="V16" s="102">
        <v>0</v>
      </c>
      <c r="W16" s="101">
        <v>0</v>
      </c>
      <c r="X16" s="102">
        <v>0</v>
      </c>
      <c r="Y16" s="101">
        <v>0</v>
      </c>
      <c r="Z16" s="120" t="s">
        <v>355</v>
      </c>
      <c r="AA16" s="121" t="s">
        <v>355</v>
      </c>
    </row>
    <row r="17" spans="2:27" ht="37.5" customHeight="1" x14ac:dyDescent="0.3">
      <c r="B17" s="175" t="s">
        <v>115</v>
      </c>
      <c r="C17" s="169" t="s">
        <v>10</v>
      </c>
      <c r="D17" s="169" t="s">
        <v>24</v>
      </c>
      <c r="E17" s="169" t="s">
        <v>25</v>
      </c>
      <c r="F17" s="169" t="s">
        <v>11</v>
      </c>
      <c r="G17" s="169" t="s">
        <v>23</v>
      </c>
      <c r="H17" s="170" t="s">
        <v>5</v>
      </c>
      <c r="I17" s="169" t="s">
        <v>123</v>
      </c>
      <c r="J17" s="170" t="s">
        <v>3</v>
      </c>
      <c r="K17" s="169" t="s">
        <v>6</v>
      </c>
      <c r="L17" s="169" t="s">
        <v>4</v>
      </c>
      <c r="M17" s="169" t="s">
        <v>112</v>
      </c>
      <c r="N17" s="171" t="s">
        <v>7</v>
      </c>
      <c r="O17" s="170" t="s">
        <v>117</v>
      </c>
      <c r="P17" s="170" t="s">
        <v>339</v>
      </c>
      <c r="Q17" s="170"/>
      <c r="R17" s="133" t="s">
        <v>17</v>
      </c>
      <c r="S17" s="134"/>
      <c r="T17" s="133" t="s">
        <v>341</v>
      </c>
      <c r="U17" s="134"/>
      <c r="V17" s="133" t="s">
        <v>351</v>
      </c>
      <c r="W17" s="134"/>
      <c r="X17" s="132" t="s">
        <v>364</v>
      </c>
      <c r="Y17" s="132"/>
      <c r="Z17" s="169" t="s">
        <v>12</v>
      </c>
      <c r="AA17" s="168" t="s">
        <v>13</v>
      </c>
    </row>
    <row r="18" spans="2:27" ht="33.75" customHeight="1" x14ac:dyDescent="0.3">
      <c r="B18" s="175"/>
      <c r="C18" s="169"/>
      <c r="D18" s="169"/>
      <c r="E18" s="169"/>
      <c r="F18" s="169"/>
      <c r="G18" s="169"/>
      <c r="H18" s="170"/>
      <c r="I18" s="169"/>
      <c r="J18" s="170"/>
      <c r="K18" s="169"/>
      <c r="L18" s="169"/>
      <c r="M18" s="170"/>
      <c r="N18" s="171"/>
      <c r="O18" s="170"/>
      <c r="P18" s="117" t="s">
        <v>8</v>
      </c>
      <c r="Q18" s="82" t="s">
        <v>9</v>
      </c>
      <c r="R18" s="82" t="s">
        <v>15</v>
      </c>
      <c r="S18" s="82" t="s">
        <v>16</v>
      </c>
      <c r="T18" s="82" t="s">
        <v>15</v>
      </c>
      <c r="U18" s="82" t="s">
        <v>16</v>
      </c>
      <c r="V18" s="82" t="s">
        <v>15</v>
      </c>
      <c r="W18" s="82" t="s">
        <v>16</v>
      </c>
      <c r="X18" s="82" t="s">
        <v>15</v>
      </c>
      <c r="Y18" s="82" t="s">
        <v>16</v>
      </c>
      <c r="Z18" s="169"/>
      <c r="AA18" s="168"/>
    </row>
    <row r="19" spans="2:27" s="56" customFormat="1" ht="157.5" customHeight="1" x14ac:dyDescent="0.3">
      <c r="B19" s="176" t="s">
        <v>168</v>
      </c>
      <c r="C19" s="179" t="s">
        <v>169</v>
      </c>
      <c r="D19" s="89">
        <v>23575.7</v>
      </c>
      <c r="E19" s="137" t="s">
        <v>170</v>
      </c>
      <c r="F19" s="137" t="s">
        <v>171</v>
      </c>
      <c r="G19" s="137" t="s">
        <v>172</v>
      </c>
      <c r="H19" s="62" t="s">
        <v>173</v>
      </c>
      <c r="I19" s="139" t="s">
        <v>174</v>
      </c>
      <c r="J19" s="174" t="s">
        <v>175</v>
      </c>
      <c r="K19" s="59" t="s">
        <v>176</v>
      </c>
      <c r="L19" s="63" t="s">
        <v>133</v>
      </c>
      <c r="M19" s="182" t="s">
        <v>177</v>
      </c>
      <c r="N19" s="71" t="s">
        <v>178</v>
      </c>
      <c r="O19" s="137" t="s">
        <v>179</v>
      </c>
      <c r="P19" s="96">
        <v>983282346</v>
      </c>
      <c r="Q19" s="147">
        <f>SUM(P19:P20)</f>
        <v>983282346</v>
      </c>
      <c r="R19" s="102">
        <v>0</v>
      </c>
      <c r="S19" s="101">
        <v>0</v>
      </c>
      <c r="T19" s="102">
        <v>0</v>
      </c>
      <c r="U19" s="101">
        <v>0</v>
      </c>
      <c r="V19" s="102">
        <v>983282346</v>
      </c>
      <c r="W19" s="101">
        <v>0</v>
      </c>
      <c r="X19" s="102">
        <v>983282346</v>
      </c>
      <c r="Y19" s="101">
        <v>688297642</v>
      </c>
      <c r="Z19" s="118">
        <v>1</v>
      </c>
      <c r="AA19" s="122" t="s">
        <v>369</v>
      </c>
    </row>
    <row r="20" spans="2:27" s="56" customFormat="1" ht="135" customHeight="1" thickBot="1" x14ac:dyDescent="0.35">
      <c r="B20" s="176"/>
      <c r="C20" s="137"/>
      <c r="D20" s="89" t="s">
        <v>340</v>
      </c>
      <c r="E20" s="137"/>
      <c r="F20" s="137"/>
      <c r="G20" s="137"/>
      <c r="H20" s="62" t="s">
        <v>180</v>
      </c>
      <c r="I20" s="139"/>
      <c r="J20" s="174"/>
      <c r="K20" s="59" t="s">
        <v>181</v>
      </c>
      <c r="L20" s="63" t="s">
        <v>133</v>
      </c>
      <c r="M20" s="182"/>
      <c r="N20" s="71" t="s">
        <v>182</v>
      </c>
      <c r="O20" s="137"/>
      <c r="P20" s="96">
        <v>0</v>
      </c>
      <c r="Q20" s="147"/>
      <c r="R20" s="102">
        <v>0</v>
      </c>
      <c r="S20" s="101">
        <v>0</v>
      </c>
      <c r="T20" s="102">
        <v>0</v>
      </c>
      <c r="U20" s="101">
        <v>0</v>
      </c>
      <c r="V20" s="102">
        <v>0</v>
      </c>
      <c r="W20" s="101">
        <v>0</v>
      </c>
      <c r="X20" s="102"/>
      <c r="Y20" s="101"/>
      <c r="Z20" s="118" t="s">
        <v>355</v>
      </c>
      <c r="AA20" s="123" t="s">
        <v>355</v>
      </c>
    </row>
    <row r="21" spans="2:27" ht="37.5" customHeight="1" x14ac:dyDescent="0.3">
      <c r="B21" s="175" t="s">
        <v>116</v>
      </c>
      <c r="C21" s="169" t="s">
        <v>10</v>
      </c>
      <c r="D21" s="169" t="s">
        <v>24</v>
      </c>
      <c r="E21" s="169" t="s">
        <v>25</v>
      </c>
      <c r="F21" s="169" t="s">
        <v>11</v>
      </c>
      <c r="G21" s="169" t="s">
        <v>23</v>
      </c>
      <c r="H21" s="170" t="s">
        <v>5</v>
      </c>
      <c r="I21" s="169" t="s">
        <v>123</v>
      </c>
      <c r="J21" s="170" t="s">
        <v>3</v>
      </c>
      <c r="K21" s="169" t="s">
        <v>6</v>
      </c>
      <c r="L21" s="169" t="s">
        <v>4</v>
      </c>
      <c r="M21" s="169" t="s">
        <v>112</v>
      </c>
      <c r="N21" s="171" t="s">
        <v>7</v>
      </c>
      <c r="O21" s="170" t="s">
        <v>117</v>
      </c>
      <c r="P21" s="170" t="s">
        <v>339</v>
      </c>
      <c r="Q21" s="170"/>
      <c r="R21" s="133" t="s">
        <v>17</v>
      </c>
      <c r="S21" s="134"/>
      <c r="T21" s="133" t="s">
        <v>341</v>
      </c>
      <c r="U21" s="134"/>
      <c r="V21" s="133" t="s">
        <v>351</v>
      </c>
      <c r="W21" s="134"/>
      <c r="X21" s="132" t="s">
        <v>364</v>
      </c>
      <c r="Y21" s="132"/>
      <c r="Z21" s="169" t="s">
        <v>12</v>
      </c>
      <c r="AA21" s="168" t="s">
        <v>13</v>
      </c>
    </row>
    <row r="22" spans="2:27" ht="33.75" customHeight="1" x14ac:dyDescent="0.3">
      <c r="B22" s="175"/>
      <c r="C22" s="169"/>
      <c r="D22" s="169"/>
      <c r="E22" s="169"/>
      <c r="F22" s="169"/>
      <c r="G22" s="169"/>
      <c r="H22" s="170"/>
      <c r="I22" s="169"/>
      <c r="J22" s="170"/>
      <c r="K22" s="169"/>
      <c r="L22" s="169"/>
      <c r="M22" s="170"/>
      <c r="N22" s="171"/>
      <c r="O22" s="170"/>
      <c r="P22" s="117" t="s">
        <v>8</v>
      </c>
      <c r="Q22" s="82" t="s">
        <v>9</v>
      </c>
      <c r="R22" s="82" t="s">
        <v>15</v>
      </c>
      <c r="S22" s="82" t="s">
        <v>16</v>
      </c>
      <c r="T22" s="82" t="s">
        <v>15</v>
      </c>
      <c r="U22" s="82" t="s">
        <v>16</v>
      </c>
      <c r="V22" s="82" t="s">
        <v>15</v>
      </c>
      <c r="W22" s="82" t="s">
        <v>16</v>
      </c>
      <c r="X22" s="82" t="s">
        <v>15</v>
      </c>
      <c r="Y22" s="82" t="s">
        <v>16</v>
      </c>
      <c r="Z22" s="169"/>
      <c r="AA22" s="168"/>
    </row>
    <row r="23" spans="2:27" s="64" customFormat="1" ht="45" customHeight="1" x14ac:dyDescent="0.3">
      <c r="B23" s="176" t="s">
        <v>183</v>
      </c>
      <c r="C23" s="139" t="s">
        <v>184</v>
      </c>
      <c r="D23" s="177">
        <v>1175595</v>
      </c>
      <c r="E23" s="139" t="s">
        <v>185</v>
      </c>
      <c r="F23" s="137" t="s">
        <v>186</v>
      </c>
      <c r="G23" s="139" t="s">
        <v>144</v>
      </c>
      <c r="H23" s="61" t="s">
        <v>187</v>
      </c>
      <c r="I23" s="141" t="s">
        <v>188</v>
      </c>
      <c r="J23" s="174" t="s">
        <v>189</v>
      </c>
      <c r="K23" s="139" t="s">
        <v>190</v>
      </c>
      <c r="L23" s="172" t="s">
        <v>141</v>
      </c>
      <c r="M23" s="141" t="s">
        <v>191</v>
      </c>
      <c r="N23" s="71" t="s">
        <v>192</v>
      </c>
      <c r="O23" s="137" t="s">
        <v>193</v>
      </c>
      <c r="P23" s="96">
        <v>166000000</v>
      </c>
      <c r="Q23" s="173">
        <f>SUM(P23:P37)</f>
        <v>7738702070</v>
      </c>
      <c r="R23" s="103">
        <v>0</v>
      </c>
      <c r="S23" s="101">
        <v>0</v>
      </c>
      <c r="T23" s="103">
        <v>0</v>
      </c>
      <c r="U23" s="101">
        <v>0</v>
      </c>
      <c r="V23" s="103">
        <v>0</v>
      </c>
      <c r="W23" s="101">
        <v>0</v>
      </c>
      <c r="X23" s="103"/>
      <c r="Y23" s="101"/>
      <c r="Z23" s="150">
        <v>0.79</v>
      </c>
      <c r="AA23" s="153" t="s">
        <v>370</v>
      </c>
    </row>
    <row r="24" spans="2:27" s="64" customFormat="1" ht="48.75" customHeight="1" x14ac:dyDescent="0.3">
      <c r="B24" s="176"/>
      <c r="C24" s="139"/>
      <c r="D24" s="177"/>
      <c r="E24" s="139"/>
      <c r="F24" s="137"/>
      <c r="G24" s="139"/>
      <c r="H24" s="61" t="s">
        <v>194</v>
      </c>
      <c r="I24" s="141"/>
      <c r="J24" s="174"/>
      <c r="K24" s="139"/>
      <c r="L24" s="172"/>
      <c r="M24" s="141"/>
      <c r="N24" s="71" t="s">
        <v>195</v>
      </c>
      <c r="O24" s="137"/>
      <c r="P24" s="96">
        <v>3990767712</v>
      </c>
      <c r="Q24" s="173"/>
      <c r="R24" s="103">
        <v>2320993142.25</v>
      </c>
      <c r="S24" s="101">
        <v>243847138.60000002</v>
      </c>
      <c r="T24" s="103">
        <v>2680832643.25</v>
      </c>
      <c r="U24" s="101">
        <v>1078481699.1200001</v>
      </c>
      <c r="V24" s="103">
        <v>2836914456.25</v>
      </c>
      <c r="W24" s="101">
        <v>1930935021.3000002</v>
      </c>
      <c r="X24" s="103">
        <v>3569465932.8208222</v>
      </c>
      <c r="Y24" s="101">
        <v>2945317040.3496461</v>
      </c>
      <c r="Z24" s="151"/>
      <c r="AA24" s="160"/>
    </row>
    <row r="25" spans="2:27" s="64" customFormat="1" ht="52.5" customHeight="1" x14ac:dyDescent="0.3">
      <c r="B25" s="176"/>
      <c r="C25" s="139"/>
      <c r="D25" s="177"/>
      <c r="E25" s="139"/>
      <c r="F25" s="137"/>
      <c r="G25" s="139"/>
      <c r="H25" s="61" t="s">
        <v>196</v>
      </c>
      <c r="I25" s="141"/>
      <c r="J25" s="174"/>
      <c r="K25" s="139"/>
      <c r="L25" s="172"/>
      <c r="M25" s="141"/>
      <c r="N25" s="71" t="s">
        <v>197</v>
      </c>
      <c r="O25" s="137"/>
      <c r="P25" s="96">
        <v>1218907510</v>
      </c>
      <c r="Q25" s="173"/>
      <c r="R25" s="103">
        <v>0</v>
      </c>
      <c r="S25" s="101">
        <v>0</v>
      </c>
      <c r="T25" s="103">
        <v>0</v>
      </c>
      <c r="U25" s="101">
        <v>0</v>
      </c>
      <c r="V25" s="103">
        <v>1193907510</v>
      </c>
      <c r="W25" s="101">
        <v>1193907510</v>
      </c>
      <c r="X25" s="103">
        <v>1502199748.9191775</v>
      </c>
      <c r="Y25" s="101">
        <v>1821105368.6503539</v>
      </c>
      <c r="Z25" s="151"/>
      <c r="AA25" s="160"/>
    </row>
    <row r="26" spans="2:27" s="64" customFormat="1" ht="72" customHeight="1" x14ac:dyDescent="0.3">
      <c r="B26" s="176"/>
      <c r="C26" s="139"/>
      <c r="D26" s="177"/>
      <c r="E26" s="139"/>
      <c r="F26" s="137"/>
      <c r="G26" s="139"/>
      <c r="H26" s="61" t="s">
        <v>198</v>
      </c>
      <c r="I26" s="141"/>
      <c r="J26" s="174"/>
      <c r="K26" s="139"/>
      <c r="L26" s="172"/>
      <c r="M26" s="141"/>
      <c r="N26" s="71" t="s">
        <v>199</v>
      </c>
      <c r="O26" s="137"/>
      <c r="P26" s="96">
        <v>550000000</v>
      </c>
      <c r="Q26" s="173"/>
      <c r="R26" s="103">
        <v>0</v>
      </c>
      <c r="S26" s="101">
        <v>0</v>
      </c>
      <c r="T26" s="103">
        <v>0</v>
      </c>
      <c r="U26" s="101">
        <v>0</v>
      </c>
      <c r="V26" s="103">
        <v>0</v>
      </c>
      <c r="W26" s="101">
        <v>0</v>
      </c>
      <c r="X26" s="103">
        <v>0</v>
      </c>
      <c r="Y26" s="101">
        <v>0</v>
      </c>
      <c r="Z26" s="152"/>
      <c r="AA26" s="161"/>
    </row>
    <row r="27" spans="2:27" s="64" customFormat="1" ht="78.75" customHeight="1" x14ac:dyDescent="0.3">
      <c r="B27" s="176"/>
      <c r="C27" s="139"/>
      <c r="D27" s="177">
        <v>1</v>
      </c>
      <c r="E27" s="139" t="s">
        <v>200</v>
      </c>
      <c r="F27" s="137" t="s">
        <v>201</v>
      </c>
      <c r="G27" s="139" t="s">
        <v>202</v>
      </c>
      <c r="H27" s="61" t="s">
        <v>203</v>
      </c>
      <c r="I27" s="141" t="s">
        <v>204</v>
      </c>
      <c r="J27" s="143" t="s">
        <v>205</v>
      </c>
      <c r="K27" s="148" t="s">
        <v>206</v>
      </c>
      <c r="L27" s="145" t="s">
        <v>141</v>
      </c>
      <c r="M27" s="141" t="s">
        <v>207</v>
      </c>
      <c r="N27" s="71" t="s">
        <v>208</v>
      </c>
      <c r="O27" s="137" t="s">
        <v>209</v>
      </c>
      <c r="P27" s="96">
        <v>64581000</v>
      </c>
      <c r="Q27" s="173"/>
      <c r="R27" s="103">
        <v>0</v>
      </c>
      <c r="S27" s="101">
        <v>0</v>
      </c>
      <c r="T27" s="103">
        <v>52786104</v>
      </c>
      <c r="U27" s="101">
        <v>1702778</v>
      </c>
      <c r="V27" s="103">
        <v>52786104</v>
      </c>
      <c r="W27" s="101">
        <v>23595632</v>
      </c>
      <c r="X27" s="103">
        <v>64581000</v>
      </c>
      <c r="Y27" s="101">
        <v>52786104</v>
      </c>
      <c r="Z27" s="162">
        <f>0.8/D27</f>
        <v>0.8</v>
      </c>
      <c r="AA27" s="165" t="s">
        <v>358</v>
      </c>
    </row>
    <row r="28" spans="2:27" s="64" customFormat="1" ht="59.25" customHeight="1" x14ac:dyDescent="0.3">
      <c r="B28" s="176"/>
      <c r="C28" s="139"/>
      <c r="D28" s="177"/>
      <c r="E28" s="139"/>
      <c r="F28" s="137"/>
      <c r="G28" s="139"/>
      <c r="H28" s="61" t="s">
        <v>210</v>
      </c>
      <c r="I28" s="141"/>
      <c r="J28" s="143"/>
      <c r="K28" s="148"/>
      <c r="L28" s="145"/>
      <c r="M28" s="141"/>
      <c r="N28" s="71" t="s">
        <v>211</v>
      </c>
      <c r="O28" s="137"/>
      <c r="P28" s="96">
        <v>0</v>
      </c>
      <c r="Q28" s="173"/>
      <c r="R28" s="103">
        <v>0</v>
      </c>
      <c r="S28" s="101">
        <v>0</v>
      </c>
      <c r="T28" s="103">
        <v>0</v>
      </c>
      <c r="U28" s="101">
        <v>0</v>
      </c>
      <c r="V28" s="103">
        <v>0</v>
      </c>
      <c r="W28" s="101">
        <v>0</v>
      </c>
      <c r="X28" s="101">
        <v>0</v>
      </c>
      <c r="Y28" s="101">
        <v>0</v>
      </c>
      <c r="Z28" s="163"/>
      <c r="AA28" s="166"/>
    </row>
    <row r="29" spans="2:27" s="64" customFormat="1" ht="45" customHeight="1" x14ac:dyDescent="0.3">
      <c r="B29" s="176"/>
      <c r="C29" s="139"/>
      <c r="D29" s="177"/>
      <c r="E29" s="139"/>
      <c r="F29" s="137"/>
      <c r="G29" s="139"/>
      <c r="H29" s="61" t="s">
        <v>212</v>
      </c>
      <c r="I29" s="141"/>
      <c r="J29" s="143"/>
      <c r="K29" s="148"/>
      <c r="L29" s="145"/>
      <c r="M29" s="141"/>
      <c r="N29" s="71" t="s">
        <v>213</v>
      </c>
      <c r="O29" s="137"/>
      <c r="P29" s="96">
        <v>0</v>
      </c>
      <c r="Q29" s="173"/>
      <c r="R29" s="103">
        <v>0</v>
      </c>
      <c r="S29" s="101">
        <v>0</v>
      </c>
      <c r="T29" s="103">
        <v>0</v>
      </c>
      <c r="U29" s="101">
        <v>0</v>
      </c>
      <c r="V29" s="103">
        <v>0</v>
      </c>
      <c r="W29" s="101">
        <v>0</v>
      </c>
      <c r="X29" s="101">
        <v>0</v>
      </c>
      <c r="Y29" s="101">
        <v>0</v>
      </c>
      <c r="Z29" s="164"/>
      <c r="AA29" s="167"/>
    </row>
    <row r="30" spans="2:27" s="64" customFormat="1" ht="102.75" customHeight="1" x14ac:dyDescent="0.3">
      <c r="B30" s="176"/>
      <c r="C30" s="139"/>
      <c r="D30" s="89">
        <v>1217</v>
      </c>
      <c r="E30" s="139" t="s">
        <v>214</v>
      </c>
      <c r="F30" s="139" t="s">
        <v>215</v>
      </c>
      <c r="G30" s="139" t="s">
        <v>216</v>
      </c>
      <c r="H30" s="61" t="s">
        <v>217</v>
      </c>
      <c r="I30" s="141" t="s">
        <v>218</v>
      </c>
      <c r="J30" s="143" t="s">
        <v>219</v>
      </c>
      <c r="K30" s="59" t="s">
        <v>220</v>
      </c>
      <c r="L30" s="63" t="s">
        <v>141</v>
      </c>
      <c r="M30" s="141" t="s">
        <v>221</v>
      </c>
      <c r="N30" s="71" t="s">
        <v>222</v>
      </c>
      <c r="O30" s="137" t="s">
        <v>223</v>
      </c>
      <c r="P30" s="96">
        <v>365324695</v>
      </c>
      <c r="Q30" s="173"/>
      <c r="R30" s="104">
        <v>33990000</v>
      </c>
      <c r="S30" s="105">
        <v>1586200</v>
      </c>
      <c r="T30" s="104">
        <v>122338035</v>
      </c>
      <c r="U30" s="105">
        <v>23165375</v>
      </c>
      <c r="V30" s="104">
        <v>144924502</v>
      </c>
      <c r="W30" s="105">
        <v>64348832</v>
      </c>
      <c r="X30" s="101">
        <v>252336570</v>
      </c>
      <c r="Y30" s="101">
        <v>146835381</v>
      </c>
      <c r="Z30" s="124">
        <v>0.95</v>
      </c>
      <c r="AA30" s="125" t="s">
        <v>371</v>
      </c>
    </row>
    <row r="31" spans="2:27" s="64" customFormat="1" ht="126.75" customHeight="1" x14ac:dyDescent="0.3">
      <c r="B31" s="176"/>
      <c r="C31" s="139"/>
      <c r="D31" s="89">
        <v>72</v>
      </c>
      <c r="E31" s="139"/>
      <c r="F31" s="139"/>
      <c r="G31" s="139"/>
      <c r="H31" s="61" t="s">
        <v>224</v>
      </c>
      <c r="I31" s="141"/>
      <c r="J31" s="143"/>
      <c r="K31" s="59" t="s">
        <v>225</v>
      </c>
      <c r="L31" s="63" t="s">
        <v>141</v>
      </c>
      <c r="M31" s="141"/>
      <c r="N31" s="71" t="s">
        <v>226</v>
      </c>
      <c r="O31" s="137"/>
      <c r="P31" s="96">
        <v>0</v>
      </c>
      <c r="Q31" s="173"/>
      <c r="R31" s="104">
        <v>0</v>
      </c>
      <c r="S31" s="101">
        <v>0</v>
      </c>
      <c r="T31" s="104">
        <v>0</v>
      </c>
      <c r="U31" s="101">
        <v>0</v>
      </c>
      <c r="V31" s="104">
        <v>0</v>
      </c>
      <c r="W31" s="101">
        <v>0</v>
      </c>
      <c r="X31" s="101">
        <v>0</v>
      </c>
      <c r="Y31" s="101">
        <v>0</v>
      </c>
      <c r="Z31" s="124">
        <v>1</v>
      </c>
      <c r="AA31" s="125" t="s">
        <v>372</v>
      </c>
    </row>
    <row r="32" spans="2:27" s="64" customFormat="1" ht="59.25" customHeight="1" x14ac:dyDescent="0.3">
      <c r="B32" s="176"/>
      <c r="C32" s="139"/>
      <c r="D32" s="178">
        <v>5</v>
      </c>
      <c r="E32" s="139" t="s">
        <v>227</v>
      </c>
      <c r="F32" s="139" t="s">
        <v>215</v>
      </c>
      <c r="G32" s="139" t="s">
        <v>144</v>
      </c>
      <c r="H32" s="61" t="s">
        <v>228</v>
      </c>
      <c r="I32" s="141" t="s">
        <v>229</v>
      </c>
      <c r="J32" s="143" t="s">
        <v>230</v>
      </c>
      <c r="K32" s="148" t="s">
        <v>231</v>
      </c>
      <c r="L32" s="145" t="s">
        <v>141</v>
      </c>
      <c r="M32" s="141" t="s">
        <v>232</v>
      </c>
      <c r="N32" s="72" t="s">
        <v>233</v>
      </c>
      <c r="O32" s="137" t="s">
        <v>234</v>
      </c>
      <c r="P32" s="96">
        <v>82850000</v>
      </c>
      <c r="Q32" s="173"/>
      <c r="R32" s="103">
        <v>0</v>
      </c>
      <c r="S32" s="101">
        <v>0</v>
      </c>
      <c r="T32" s="103">
        <v>1200000</v>
      </c>
      <c r="U32" s="101">
        <v>0</v>
      </c>
      <c r="V32" s="103">
        <v>23090000</v>
      </c>
      <c r="W32" s="101">
        <v>0</v>
      </c>
      <c r="X32" s="103">
        <v>70394022.946701631</v>
      </c>
      <c r="Y32" s="101">
        <v>0</v>
      </c>
      <c r="Z32" s="150">
        <v>1</v>
      </c>
      <c r="AA32" s="153" t="s">
        <v>373</v>
      </c>
    </row>
    <row r="33" spans="2:27" s="64" customFormat="1" ht="59.25" customHeight="1" x14ac:dyDescent="0.3">
      <c r="B33" s="176"/>
      <c r="C33" s="139"/>
      <c r="D33" s="178"/>
      <c r="E33" s="139"/>
      <c r="F33" s="139"/>
      <c r="G33" s="139"/>
      <c r="H33" s="61" t="s">
        <v>235</v>
      </c>
      <c r="I33" s="141"/>
      <c r="J33" s="143"/>
      <c r="K33" s="148"/>
      <c r="L33" s="145"/>
      <c r="M33" s="141"/>
      <c r="N33" s="72" t="s">
        <v>236</v>
      </c>
      <c r="O33" s="137"/>
      <c r="P33" s="97">
        <v>478137490</v>
      </c>
      <c r="Q33" s="173"/>
      <c r="R33" s="103">
        <v>120237312</v>
      </c>
      <c r="S33" s="101">
        <v>1996650</v>
      </c>
      <c r="T33" s="103">
        <v>166243953</v>
      </c>
      <c r="U33" s="101">
        <v>37996526</v>
      </c>
      <c r="V33" s="103">
        <v>178296252</v>
      </c>
      <c r="W33" s="101">
        <v>93441572</v>
      </c>
      <c r="X33" s="103">
        <v>543568231.03503227</v>
      </c>
      <c r="Y33" s="101">
        <v>433421991.62484437</v>
      </c>
      <c r="Z33" s="151"/>
      <c r="AA33" s="154"/>
    </row>
    <row r="34" spans="2:27" s="64" customFormat="1" ht="59.25" customHeight="1" x14ac:dyDescent="0.3">
      <c r="B34" s="176"/>
      <c r="C34" s="139"/>
      <c r="D34" s="178"/>
      <c r="E34" s="139"/>
      <c r="F34" s="139"/>
      <c r="G34" s="139"/>
      <c r="H34" s="61" t="s">
        <v>237</v>
      </c>
      <c r="I34" s="141"/>
      <c r="J34" s="143"/>
      <c r="K34" s="148"/>
      <c r="L34" s="145"/>
      <c r="M34" s="141"/>
      <c r="N34" s="72" t="s">
        <v>238</v>
      </c>
      <c r="O34" s="137"/>
      <c r="P34" s="97">
        <v>44060000</v>
      </c>
      <c r="Q34" s="173"/>
      <c r="R34" s="103">
        <v>0</v>
      </c>
      <c r="S34" s="101">
        <v>0</v>
      </c>
      <c r="T34" s="103">
        <v>0</v>
      </c>
      <c r="U34" s="101">
        <v>0</v>
      </c>
      <c r="V34" s="103">
        <v>0</v>
      </c>
      <c r="W34" s="101">
        <v>0</v>
      </c>
      <c r="X34" s="103">
        <v>0</v>
      </c>
      <c r="Y34" s="101">
        <v>0</v>
      </c>
      <c r="Z34" s="151"/>
      <c r="AA34" s="154"/>
    </row>
    <row r="35" spans="2:27" s="64" customFormat="1" ht="59.25" customHeight="1" x14ac:dyDescent="0.3">
      <c r="B35" s="176"/>
      <c r="C35" s="139"/>
      <c r="D35" s="178"/>
      <c r="E35" s="139"/>
      <c r="F35" s="139"/>
      <c r="G35" s="139"/>
      <c r="H35" s="61" t="s">
        <v>239</v>
      </c>
      <c r="I35" s="141"/>
      <c r="J35" s="143"/>
      <c r="K35" s="148"/>
      <c r="L35" s="145"/>
      <c r="M35" s="141"/>
      <c r="N35" s="72" t="s">
        <v>240</v>
      </c>
      <c r="O35" s="137"/>
      <c r="P35" s="97">
        <v>688610620</v>
      </c>
      <c r="Q35" s="173"/>
      <c r="R35" s="103">
        <v>43267638</v>
      </c>
      <c r="S35" s="101">
        <v>0</v>
      </c>
      <c r="T35" s="103">
        <v>76267638</v>
      </c>
      <c r="U35" s="101">
        <v>11811225</v>
      </c>
      <c r="V35" s="103">
        <v>126993078</v>
      </c>
      <c r="W35" s="101">
        <v>36947895</v>
      </c>
      <c r="X35" s="103">
        <v>387161266.64375359</v>
      </c>
      <c r="Y35" s="101">
        <v>171380145.84392512</v>
      </c>
      <c r="Z35" s="151"/>
      <c r="AA35" s="154"/>
    </row>
    <row r="36" spans="2:27" s="64" customFormat="1" ht="59.25" customHeight="1" x14ac:dyDescent="0.3">
      <c r="B36" s="176"/>
      <c r="C36" s="139"/>
      <c r="D36" s="178"/>
      <c r="E36" s="139"/>
      <c r="F36" s="139"/>
      <c r="G36" s="139"/>
      <c r="H36" s="61" t="s">
        <v>241</v>
      </c>
      <c r="I36" s="141"/>
      <c r="J36" s="143"/>
      <c r="K36" s="148"/>
      <c r="L36" s="145"/>
      <c r="M36" s="141"/>
      <c r="N36" s="72" t="s">
        <v>242</v>
      </c>
      <c r="O36" s="137"/>
      <c r="P36" s="97">
        <v>89463043</v>
      </c>
      <c r="Q36" s="173"/>
      <c r="R36" s="103">
        <v>0</v>
      </c>
      <c r="S36" s="101">
        <v>0</v>
      </c>
      <c r="T36" s="103">
        <v>448295</v>
      </c>
      <c r="U36" s="101">
        <v>0</v>
      </c>
      <c r="V36" s="103">
        <v>448295</v>
      </c>
      <c r="W36" s="101">
        <v>448295</v>
      </c>
      <c r="X36" s="103">
        <v>1366708.0345124127</v>
      </c>
      <c r="Y36" s="101">
        <v>2079384.0212305035</v>
      </c>
      <c r="Z36" s="151"/>
      <c r="AA36" s="154"/>
    </row>
    <row r="37" spans="2:27" s="64" customFormat="1" ht="59.25" customHeight="1" thickBot="1" x14ac:dyDescent="0.35">
      <c r="B37" s="176"/>
      <c r="C37" s="139"/>
      <c r="D37" s="178"/>
      <c r="E37" s="139"/>
      <c r="F37" s="139"/>
      <c r="G37" s="139"/>
      <c r="H37" s="61" t="s">
        <v>243</v>
      </c>
      <c r="I37" s="141"/>
      <c r="J37" s="143"/>
      <c r="K37" s="148"/>
      <c r="L37" s="145"/>
      <c r="M37" s="141"/>
      <c r="N37" s="72" t="s">
        <v>244</v>
      </c>
      <c r="O37" s="137"/>
      <c r="P37" s="97">
        <v>0</v>
      </c>
      <c r="Q37" s="173"/>
      <c r="R37" s="103">
        <v>0</v>
      </c>
      <c r="S37" s="101">
        <v>0</v>
      </c>
      <c r="T37" s="103">
        <v>0</v>
      </c>
      <c r="U37" s="101">
        <v>0</v>
      </c>
      <c r="V37" s="103">
        <v>0</v>
      </c>
      <c r="W37" s="101">
        <v>0</v>
      </c>
      <c r="X37" s="103">
        <v>0</v>
      </c>
      <c r="Y37" s="101">
        <v>0</v>
      </c>
      <c r="Z37" s="152"/>
      <c r="AA37" s="155"/>
    </row>
    <row r="38" spans="2:27" ht="37.5" customHeight="1" x14ac:dyDescent="0.3">
      <c r="B38" s="175" t="s">
        <v>245</v>
      </c>
      <c r="C38" s="169" t="s">
        <v>10</v>
      </c>
      <c r="D38" s="169" t="s">
        <v>24</v>
      </c>
      <c r="E38" s="169" t="s">
        <v>25</v>
      </c>
      <c r="F38" s="169" t="s">
        <v>11</v>
      </c>
      <c r="G38" s="169" t="s">
        <v>23</v>
      </c>
      <c r="H38" s="170" t="s">
        <v>5</v>
      </c>
      <c r="I38" s="169" t="s">
        <v>123</v>
      </c>
      <c r="J38" s="170" t="s">
        <v>3</v>
      </c>
      <c r="K38" s="169" t="s">
        <v>6</v>
      </c>
      <c r="L38" s="169" t="s">
        <v>4</v>
      </c>
      <c r="M38" s="169" t="s">
        <v>112</v>
      </c>
      <c r="N38" s="171" t="s">
        <v>7</v>
      </c>
      <c r="O38" s="170" t="s">
        <v>117</v>
      </c>
      <c r="P38" s="170" t="s">
        <v>339</v>
      </c>
      <c r="Q38" s="170"/>
      <c r="R38" s="133" t="s">
        <v>17</v>
      </c>
      <c r="S38" s="134"/>
      <c r="T38" s="133" t="s">
        <v>341</v>
      </c>
      <c r="U38" s="134"/>
      <c r="V38" s="133" t="s">
        <v>351</v>
      </c>
      <c r="W38" s="134"/>
      <c r="X38" s="132" t="s">
        <v>364</v>
      </c>
      <c r="Y38" s="132"/>
      <c r="Z38" s="169" t="s">
        <v>12</v>
      </c>
      <c r="AA38" s="168" t="s">
        <v>13</v>
      </c>
    </row>
    <row r="39" spans="2:27" ht="33.75" customHeight="1" x14ac:dyDescent="0.3">
      <c r="B39" s="175"/>
      <c r="C39" s="169"/>
      <c r="D39" s="169"/>
      <c r="E39" s="169"/>
      <c r="F39" s="169"/>
      <c r="G39" s="169"/>
      <c r="H39" s="170"/>
      <c r="I39" s="169"/>
      <c r="J39" s="170"/>
      <c r="K39" s="169"/>
      <c r="L39" s="169"/>
      <c r="M39" s="170"/>
      <c r="N39" s="171"/>
      <c r="O39" s="170"/>
      <c r="P39" s="83" t="s">
        <v>8</v>
      </c>
      <c r="Q39" s="82" t="s">
        <v>9</v>
      </c>
      <c r="R39" s="82" t="s">
        <v>15</v>
      </c>
      <c r="S39" s="82" t="s">
        <v>16</v>
      </c>
      <c r="T39" s="82" t="s">
        <v>15</v>
      </c>
      <c r="U39" s="82" t="s">
        <v>16</v>
      </c>
      <c r="V39" s="82" t="s">
        <v>15</v>
      </c>
      <c r="W39" s="82" t="s">
        <v>16</v>
      </c>
      <c r="X39" s="82" t="s">
        <v>15</v>
      </c>
      <c r="Y39" s="82" t="s">
        <v>16</v>
      </c>
      <c r="Z39" s="169"/>
      <c r="AA39" s="168"/>
    </row>
    <row r="40" spans="2:27" s="64" customFormat="1" ht="47.25" customHeight="1" x14ac:dyDescent="0.3">
      <c r="B40" s="176" t="s">
        <v>246</v>
      </c>
      <c r="C40" s="184" t="s">
        <v>247</v>
      </c>
      <c r="D40" s="178">
        <v>1</v>
      </c>
      <c r="E40" s="139" t="s">
        <v>248</v>
      </c>
      <c r="F40" s="139" t="s">
        <v>249</v>
      </c>
      <c r="G40" s="139" t="s">
        <v>144</v>
      </c>
      <c r="H40" s="61" t="s">
        <v>250</v>
      </c>
      <c r="I40" s="141" t="s">
        <v>251</v>
      </c>
      <c r="J40" s="174" t="s">
        <v>252</v>
      </c>
      <c r="K40" s="148" t="s">
        <v>253</v>
      </c>
      <c r="L40" s="145" t="s">
        <v>141</v>
      </c>
      <c r="M40" s="141" t="s">
        <v>254</v>
      </c>
      <c r="N40" s="71" t="s">
        <v>255</v>
      </c>
      <c r="O40" s="139" t="s">
        <v>256</v>
      </c>
      <c r="P40" s="97">
        <v>0</v>
      </c>
      <c r="Q40" s="147">
        <f>SUM(P40:P63)</f>
        <v>14197342111</v>
      </c>
      <c r="R40" s="103">
        <v>0</v>
      </c>
      <c r="S40" s="101">
        <v>0</v>
      </c>
      <c r="T40" s="103">
        <v>0</v>
      </c>
      <c r="U40" s="101">
        <v>0</v>
      </c>
      <c r="V40" s="103">
        <v>0</v>
      </c>
      <c r="W40" s="101">
        <v>0</v>
      </c>
      <c r="X40" s="103">
        <v>0</v>
      </c>
      <c r="Y40" s="101">
        <v>0</v>
      </c>
      <c r="Z40" s="150">
        <v>1</v>
      </c>
      <c r="AA40" s="153" t="s">
        <v>342</v>
      </c>
    </row>
    <row r="41" spans="2:27" s="64" customFormat="1" ht="40.5" customHeight="1" x14ac:dyDescent="0.3">
      <c r="B41" s="176"/>
      <c r="C41" s="139"/>
      <c r="D41" s="178"/>
      <c r="E41" s="139"/>
      <c r="F41" s="139"/>
      <c r="G41" s="139"/>
      <c r="H41" s="61" t="s">
        <v>257</v>
      </c>
      <c r="I41" s="141"/>
      <c r="J41" s="174"/>
      <c r="K41" s="148"/>
      <c r="L41" s="145"/>
      <c r="M41" s="141"/>
      <c r="N41" s="71" t="s">
        <v>258</v>
      </c>
      <c r="O41" s="139"/>
      <c r="P41" s="97">
        <v>0</v>
      </c>
      <c r="Q41" s="147"/>
      <c r="R41" s="103">
        <v>0</v>
      </c>
      <c r="S41" s="101">
        <v>0</v>
      </c>
      <c r="T41" s="103">
        <v>0</v>
      </c>
      <c r="U41" s="101">
        <v>0</v>
      </c>
      <c r="V41" s="103">
        <v>0</v>
      </c>
      <c r="W41" s="101">
        <v>0</v>
      </c>
      <c r="X41" s="103">
        <v>0</v>
      </c>
      <c r="Y41" s="101">
        <v>0</v>
      </c>
      <c r="Z41" s="151"/>
      <c r="AA41" s="154"/>
    </row>
    <row r="42" spans="2:27" s="64" customFormat="1" ht="31.5" customHeight="1" x14ac:dyDescent="0.3">
      <c r="B42" s="176"/>
      <c r="C42" s="139"/>
      <c r="D42" s="178"/>
      <c r="E42" s="139"/>
      <c r="F42" s="139"/>
      <c r="G42" s="139"/>
      <c r="H42" s="61" t="s">
        <v>259</v>
      </c>
      <c r="I42" s="141"/>
      <c r="J42" s="174"/>
      <c r="K42" s="148"/>
      <c r="L42" s="145"/>
      <c r="M42" s="141"/>
      <c r="N42" s="71" t="s">
        <v>260</v>
      </c>
      <c r="O42" s="139"/>
      <c r="P42" s="97">
        <v>83000000</v>
      </c>
      <c r="Q42" s="147"/>
      <c r="R42" s="103">
        <v>0</v>
      </c>
      <c r="S42" s="101">
        <v>0</v>
      </c>
      <c r="T42" s="103">
        <v>34005000</v>
      </c>
      <c r="U42" s="101">
        <v>0</v>
      </c>
      <c r="V42" s="103">
        <v>48005000</v>
      </c>
      <c r="W42" s="101">
        <v>19994000</v>
      </c>
      <c r="X42" s="103">
        <v>62824323.694944844</v>
      </c>
      <c r="Y42" s="101">
        <v>68454880</v>
      </c>
      <c r="Z42" s="151"/>
      <c r="AA42" s="154"/>
    </row>
    <row r="43" spans="2:27" s="64" customFormat="1" ht="39" customHeight="1" x14ac:dyDescent="0.3">
      <c r="B43" s="176"/>
      <c r="C43" s="139"/>
      <c r="D43" s="178"/>
      <c r="E43" s="139"/>
      <c r="F43" s="139"/>
      <c r="G43" s="139"/>
      <c r="H43" s="61" t="s">
        <v>261</v>
      </c>
      <c r="I43" s="141"/>
      <c r="J43" s="174"/>
      <c r="K43" s="148"/>
      <c r="L43" s="145"/>
      <c r="M43" s="141"/>
      <c r="N43" s="71" t="s">
        <v>262</v>
      </c>
      <c r="O43" s="139"/>
      <c r="P43" s="97">
        <v>21800000</v>
      </c>
      <c r="Q43" s="147"/>
      <c r="R43" s="103">
        <v>0</v>
      </c>
      <c r="S43" s="101">
        <v>0</v>
      </c>
      <c r="T43" s="103">
        <v>5500000</v>
      </c>
      <c r="U43" s="101">
        <v>0</v>
      </c>
      <c r="V43" s="103">
        <v>15000000</v>
      </c>
      <c r="W43" s="101">
        <v>0</v>
      </c>
      <c r="X43" s="103">
        <v>19630556.305055153</v>
      </c>
      <c r="Y43" s="101">
        <v>0</v>
      </c>
      <c r="Z43" s="152"/>
      <c r="AA43" s="155"/>
    </row>
    <row r="44" spans="2:27" s="64" customFormat="1" ht="52.5" customHeight="1" x14ac:dyDescent="0.3">
      <c r="B44" s="176"/>
      <c r="C44" s="139"/>
      <c r="D44" s="88">
        <v>0</v>
      </c>
      <c r="E44" s="139" t="s">
        <v>263</v>
      </c>
      <c r="F44" s="139" t="s">
        <v>264</v>
      </c>
      <c r="G44" s="139" t="s">
        <v>144</v>
      </c>
      <c r="H44" s="61" t="s">
        <v>265</v>
      </c>
      <c r="I44" s="141" t="s">
        <v>266</v>
      </c>
      <c r="J44" s="174" t="s">
        <v>267</v>
      </c>
      <c r="K44" s="61" t="s">
        <v>268</v>
      </c>
      <c r="L44" s="63" t="s">
        <v>141</v>
      </c>
      <c r="M44" s="65" t="s">
        <v>269</v>
      </c>
      <c r="N44" s="71" t="s">
        <v>270</v>
      </c>
      <c r="O44" s="139" t="s">
        <v>271</v>
      </c>
      <c r="P44" s="97">
        <v>0</v>
      </c>
      <c r="Q44" s="147"/>
      <c r="R44" s="103">
        <v>0</v>
      </c>
      <c r="S44" s="101">
        <v>0</v>
      </c>
      <c r="T44" s="103">
        <v>0</v>
      </c>
      <c r="U44" s="101">
        <v>0</v>
      </c>
      <c r="V44" s="103">
        <v>0</v>
      </c>
      <c r="W44" s="101">
        <v>0</v>
      </c>
      <c r="X44" s="101">
        <v>0</v>
      </c>
      <c r="Y44" s="101">
        <v>0</v>
      </c>
      <c r="Z44" s="124" t="s">
        <v>355</v>
      </c>
      <c r="AA44" s="126" t="s">
        <v>355</v>
      </c>
    </row>
    <row r="45" spans="2:27" s="64" customFormat="1" ht="86.25" customHeight="1" x14ac:dyDescent="0.3">
      <c r="B45" s="176"/>
      <c r="C45" s="139"/>
      <c r="D45" s="88">
        <v>1</v>
      </c>
      <c r="E45" s="139"/>
      <c r="F45" s="139"/>
      <c r="G45" s="139"/>
      <c r="H45" s="61" t="s">
        <v>272</v>
      </c>
      <c r="I45" s="141"/>
      <c r="J45" s="174"/>
      <c r="K45" s="61" t="s">
        <v>273</v>
      </c>
      <c r="L45" s="63" t="s">
        <v>141</v>
      </c>
      <c r="M45" s="66" t="s">
        <v>274</v>
      </c>
      <c r="N45" s="71" t="s">
        <v>275</v>
      </c>
      <c r="O45" s="139"/>
      <c r="P45" s="97">
        <v>917141276</v>
      </c>
      <c r="Q45" s="147"/>
      <c r="R45" s="103">
        <v>0</v>
      </c>
      <c r="S45" s="101">
        <v>0</v>
      </c>
      <c r="T45" s="103">
        <v>0</v>
      </c>
      <c r="U45" s="101">
        <v>0</v>
      </c>
      <c r="V45" s="103">
        <v>0</v>
      </c>
      <c r="W45" s="101">
        <v>0</v>
      </c>
      <c r="X45" s="103">
        <v>867999755</v>
      </c>
      <c r="Y45" s="101">
        <v>544322608</v>
      </c>
      <c r="Z45" s="124">
        <v>0.69</v>
      </c>
      <c r="AA45" s="125" t="s">
        <v>374</v>
      </c>
    </row>
    <row r="46" spans="2:27" s="64" customFormat="1" ht="54.75" customHeight="1" x14ac:dyDescent="0.3">
      <c r="B46" s="176"/>
      <c r="C46" s="139"/>
      <c r="D46" s="88">
        <v>0</v>
      </c>
      <c r="E46" s="139"/>
      <c r="F46" s="139"/>
      <c r="G46" s="139"/>
      <c r="H46" s="61" t="s">
        <v>276</v>
      </c>
      <c r="I46" s="141"/>
      <c r="J46" s="174"/>
      <c r="K46" s="59" t="s">
        <v>267</v>
      </c>
      <c r="L46" s="63" t="s">
        <v>141</v>
      </c>
      <c r="M46" s="65" t="s">
        <v>269</v>
      </c>
      <c r="N46" s="71" t="s">
        <v>277</v>
      </c>
      <c r="O46" s="139"/>
      <c r="P46" s="97">
        <v>0</v>
      </c>
      <c r="Q46" s="147"/>
      <c r="R46" s="103">
        <v>0</v>
      </c>
      <c r="S46" s="101">
        <v>0</v>
      </c>
      <c r="T46" s="103">
        <v>0</v>
      </c>
      <c r="U46" s="101">
        <v>0</v>
      </c>
      <c r="V46" s="103">
        <v>0</v>
      </c>
      <c r="W46" s="101">
        <v>0</v>
      </c>
      <c r="X46" s="101">
        <v>0</v>
      </c>
      <c r="Y46" s="101">
        <v>0</v>
      </c>
      <c r="Z46" s="124" t="s">
        <v>355</v>
      </c>
      <c r="AA46" s="126" t="s">
        <v>355</v>
      </c>
    </row>
    <row r="47" spans="2:27" s="64" customFormat="1" ht="83.25" customHeight="1" x14ac:dyDescent="0.3">
      <c r="B47" s="176"/>
      <c r="C47" s="139"/>
      <c r="D47" s="88">
        <v>0</v>
      </c>
      <c r="E47" s="139" t="s">
        <v>278</v>
      </c>
      <c r="F47" s="139" t="s">
        <v>279</v>
      </c>
      <c r="G47" s="137" t="s">
        <v>144</v>
      </c>
      <c r="H47" s="61" t="s">
        <v>280</v>
      </c>
      <c r="I47" s="141" t="s">
        <v>281</v>
      </c>
      <c r="J47" s="174" t="s">
        <v>282</v>
      </c>
      <c r="K47" s="59" t="s">
        <v>283</v>
      </c>
      <c r="L47" s="63" t="s">
        <v>141</v>
      </c>
      <c r="M47" s="65" t="s">
        <v>269</v>
      </c>
      <c r="N47" s="71" t="s">
        <v>285</v>
      </c>
      <c r="O47" s="139" t="s">
        <v>286</v>
      </c>
      <c r="P47" s="97">
        <v>0</v>
      </c>
      <c r="Q47" s="147"/>
      <c r="R47" s="103">
        <v>0</v>
      </c>
      <c r="S47" s="101">
        <v>0</v>
      </c>
      <c r="T47" s="103">
        <v>0</v>
      </c>
      <c r="U47" s="101">
        <v>0</v>
      </c>
      <c r="V47" s="103">
        <v>0</v>
      </c>
      <c r="W47" s="101">
        <v>0</v>
      </c>
      <c r="X47" s="101">
        <v>0</v>
      </c>
      <c r="Y47" s="101">
        <v>0</v>
      </c>
      <c r="Z47" s="124" t="s">
        <v>355</v>
      </c>
      <c r="AA47" s="127" t="s">
        <v>355</v>
      </c>
    </row>
    <row r="48" spans="2:27" s="64" customFormat="1" ht="102.75" customHeight="1" x14ac:dyDescent="0.3">
      <c r="B48" s="176"/>
      <c r="C48" s="139"/>
      <c r="D48" s="88">
        <v>3</v>
      </c>
      <c r="E48" s="139"/>
      <c r="F48" s="139"/>
      <c r="G48" s="137"/>
      <c r="H48" s="61" t="s">
        <v>287</v>
      </c>
      <c r="I48" s="141"/>
      <c r="J48" s="174"/>
      <c r="K48" s="59" t="s">
        <v>288</v>
      </c>
      <c r="L48" s="63" t="s">
        <v>141</v>
      </c>
      <c r="M48" s="66" t="s">
        <v>284</v>
      </c>
      <c r="N48" s="71" t="s">
        <v>289</v>
      </c>
      <c r="O48" s="139"/>
      <c r="P48" s="97">
        <v>4300000000</v>
      </c>
      <c r="Q48" s="147"/>
      <c r="R48" s="103">
        <v>0</v>
      </c>
      <c r="S48" s="101">
        <v>0</v>
      </c>
      <c r="T48" s="103">
        <v>0</v>
      </c>
      <c r="U48" s="101">
        <v>0</v>
      </c>
      <c r="V48" s="103">
        <v>2793805386.8299999</v>
      </c>
      <c r="W48" s="101">
        <v>0</v>
      </c>
      <c r="X48" s="103">
        <v>3476716775.0999999</v>
      </c>
      <c r="Y48" s="101">
        <v>1636098799.4400001</v>
      </c>
      <c r="Z48" s="124">
        <f>1.44/D48</f>
        <v>0.48</v>
      </c>
      <c r="AA48" s="125" t="s">
        <v>377</v>
      </c>
    </row>
    <row r="49" spans="2:27" s="64" customFormat="1" ht="49.5" customHeight="1" x14ac:dyDescent="0.3">
      <c r="B49" s="176"/>
      <c r="C49" s="139"/>
      <c r="D49" s="88">
        <v>0</v>
      </c>
      <c r="E49" s="139"/>
      <c r="F49" s="139"/>
      <c r="G49" s="137"/>
      <c r="H49" s="61" t="s">
        <v>290</v>
      </c>
      <c r="I49" s="141"/>
      <c r="J49" s="174"/>
      <c r="K49" s="59" t="s">
        <v>282</v>
      </c>
      <c r="L49" s="63" t="s">
        <v>141</v>
      </c>
      <c r="M49" s="65" t="s">
        <v>269</v>
      </c>
      <c r="N49" s="71" t="s">
        <v>291</v>
      </c>
      <c r="O49" s="139"/>
      <c r="P49" s="97">
        <v>0</v>
      </c>
      <c r="Q49" s="147"/>
      <c r="R49" s="103">
        <v>0</v>
      </c>
      <c r="S49" s="101">
        <v>0</v>
      </c>
      <c r="T49" s="103">
        <v>0</v>
      </c>
      <c r="U49" s="101">
        <v>0</v>
      </c>
      <c r="V49" s="103">
        <v>0</v>
      </c>
      <c r="W49" s="101">
        <v>0</v>
      </c>
      <c r="X49" s="101">
        <v>0</v>
      </c>
      <c r="Y49" s="101">
        <v>0</v>
      </c>
      <c r="Z49" s="124" t="s">
        <v>355</v>
      </c>
      <c r="AA49" s="126" t="s">
        <v>355</v>
      </c>
    </row>
    <row r="50" spans="2:27" s="64" customFormat="1" ht="128.5" customHeight="1" x14ac:dyDescent="0.3">
      <c r="B50" s="176"/>
      <c r="C50" s="139"/>
      <c r="D50" s="88">
        <v>1</v>
      </c>
      <c r="E50" s="139" t="s">
        <v>292</v>
      </c>
      <c r="F50" s="139" t="s">
        <v>264</v>
      </c>
      <c r="G50" s="137" t="s">
        <v>144</v>
      </c>
      <c r="H50" s="61" t="s">
        <v>293</v>
      </c>
      <c r="I50" s="141" t="s">
        <v>294</v>
      </c>
      <c r="J50" s="143" t="s">
        <v>295</v>
      </c>
      <c r="K50" s="59" t="s">
        <v>296</v>
      </c>
      <c r="L50" s="63" t="s">
        <v>141</v>
      </c>
      <c r="M50" s="66" t="s">
        <v>297</v>
      </c>
      <c r="N50" s="72" t="s">
        <v>298</v>
      </c>
      <c r="O50" s="141" t="s">
        <v>271</v>
      </c>
      <c r="P50" s="97">
        <v>176640266</v>
      </c>
      <c r="Q50" s="147"/>
      <c r="R50" s="103">
        <v>0</v>
      </c>
      <c r="S50" s="101">
        <v>0</v>
      </c>
      <c r="T50" s="103">
        <v>0</v>
      </c>
      <c r="U50" s="101">
        <v>0</v>
      </c>
      <c r="V50" s="103">
        <v>0</v>
      </c>
      <c r="W50" s="101">
        <v>0</v>
      </c>
      <c r="X50" s="101">
        <v>0</v>
      </c>
      <c r="Y50" s="101">
        <v>0</v>
      </c>
      <c r="Z50" s="124">
        <v>0</v>
      </c>
      <c r="AA50" s="125" t="s">
        <v>378</v>
      </c>
    </row>
    <row r="51" spans="2:27" s="64" customFormat="1" ht="123" customHeight="1" x14ac:dyDescent="0.3">
      <c r="B51" s="176"/>
      <c r="C51" s="139"/>
      <c r="D51" s="88">
        <v>3</v>
      </c>
      <c r="E51" s="139"/>
      <c r="F51" s="139"/>
      <c r="G51" s="137"/>
      <c r="H51" s="61" t="s">
        <v>299</v>
      </c>
      <c r="I51" s="141"/>
      <c r="J51" s="143"/>
      <c r="K51" s="59" t="s">
        <v>300</v>
      </c>
      <c r="L51" s="63" t="s">
        <v>141</v>
      </c>
      <c r="M51" s="66" t="s">
        <v>297</v>
      </c>
      <c r="N51" s="71" t="s">
        <v>301</v>
      </c>
      <c r="O51" s="141"/>
      <c r="P51" s="97">
        <v>298937996</v>
      </c>
      <c r="Q51" s="147"/>
      <c r="R51" s="103">
        <v>0</v>
      </c>
      <c r="S51" s="101">
        <v>0</v>
      </c>
      <c r="T51" s="103">
        <v>0</v>
      </c>
      <c r="U51" s="101">
        <v>0</v>
      </c>
      <c r="V51" s="103">
        <v>194003897.09999999</v>
      </c>
      <c r="W51" s="101">
        <v>0</v>
      </c>
      <c r="X51" s="103">
        <v>287342925.10000002</v>
      </c>
      <c r="Y51" s="101">
        <v>104242915.3</v>
      </c>
      <c r="Z51" s="124">
        <f>2.84/D51</f>
        <v>0.94666666666666666</v>
      </c>
      <c r="AA51" s="125" t="s">
        <v>379</v>
      </c>
    </row>
    <row r="52" spans="2:27" s="64" customFormat="1" ht="49.5" customHeight="1" x14ac:dyDescent="0.3">
      <c r="B52" s="176"/>
      <c r="C52" s="139"/>
      <c r="D52" s="88">
        <v>0</v>
      </c>
      <c r="E52" s="139"/>
      <c r="F52" s="139"/>
      <c r="G52" s="137"/>
      <c r="H52" s="61" t="s">
        <v>302</v>
      </c>
      <c r="I52" s="141"/>
      <c r="J52" s="143"/>
      <c r="K52" s="59" t="s">
        <v>295</v>
      </c>
      <c r="L52" s="63" t="s">
        <v>141</v>
      </c>
      <c r="M52" s="65" t="s">
        <v>269</v>
      </c>
      <c r="N52" s="71" t="s">
        <v>303</v>
      </c>
      <c r="O52" s="141"/>
      <c r="P52" s="97">
        <v>0</v>
      </c>
      <c r="Q52" s="147"/>
      <c r="R52" s="103">
        <v>0</v>
      </c>
      <c r="S52" s="101">
        <v>0</v>
      </c>
      <c r="T52" s="103">
        <v>0</v>
      </c>
      <c r="U52" s="101">
        <v>0</v>
      </c>
      <c r="V52" s="103">
        <v>0</v>
      </c>
      <c r="W52" s="101">
        <v>0</v>
      </c>
      <c r="X52" s="101">
        <v>0</v>
      </c>
      <c r="Y52" s="101">
        <v>0</v>
      </c>
      <c r="Z52" s="124" t="s">
        <v>355</v>
      </c>
      <c r="AA52" s="126" t="s">
        <v>355</v>
      </c>
    </row>
    <row r="53" spans="2:27" s="64" customFormat="1" ht="161.25" customHeight="1" x14ac:dyDescent="0.3">
      <c r="B53" s="176"/>
      <c r="C53" s="139"/>
      <c r="D53" s="88">
        <v>4</v>
      </c>
      <c r="E53" s="139" t="s">
        <v>304</v>
      </c>
      <c r="F53" s="139" t="s">
        <v>279</v>
      </c>
      <c r="G53" s="139" t="s">
        <v>144</v>
      </c>
      <c r="H53" s="61" t="s">
        <v>305</v>
      </c>
      <c r="I53" s="141" t="s">
        <v>306</v>
      </c>
      <c r="J53" s="143" t="s">
        <v>307</v>
      </c>
      <c r="K53" s="59" t="s">
        <v>308</v>
      </c>
      <c r="L53" s="63" t="s">
        <v>141</v>
      </c>
      <c r="M53" s="66" t="s">
        <v>297</v>
      </c>
      <c r="N53" s="71" t="s">
        <v>309</v>
      </c>
      <c r="O53" s="141" t="s">
        <v>286</v>
      </c>
      <c r="P53" s="97">
        <v>2696993651</v>
      </c>
      <c r="Q53" s="147"/>
      <c r="R53" s="103">
        <v>0</v>
      </c>
      <c r="S53" s="101">
        <v>0</v>
      </c>
      <c r="T53" s="103">
        <v>1551007547</v>
      </c>
      <c r="U53" s="101">
        <v>0</v>
      </c>
      <c r="V53" s="103">
        <v>1855493378.3399999</v>
      </c>
      <c r="W53" s="101">
        <v>0</v>
      </c>
      <c r="X53" s="103">
        <v>2351228396.9411635</v>
      </c>
      <c r="Y53" s="101">
        <v>1427664585.8825111</v>
      </c>
      <c r="Z53" s="124">
        <f>3.6/D53</f>
        <v>0.9</v>
      </c>
      <c r="AA53" s="125" t="s">
        <v>380</v>
      </c>
    </row>
    <row r="54" spans="2:27" s="64" customFormat="1" ht="79.5" customHeight="1" x14ac:dyDescent="0.3">
      <c r="B54" s="176"/>
      <c r="C54" s="139"/>
      <c r="D54" s="128">
        <v>1</v>
      </c>
      <c r="E54" s="139"/>
      <c r="F54" s="139"/>
      <c r="G54" s="139"/>
      <c r="H54" s="61" t="s">
        <v>310</v>
      </c>
      <c r="I54" s="141"/>
      <c r="J54" s="143"/>
      <c r="K54" s="59" t="s">
        <v>311</v>
      </c>
      <c r="L54" s="63" t="s">
        <v>141</v>
      </c>
      <c r="M54" s="66" t="s">
        <v>297</v>
      </c>
      <c r="N54" s="71" t="s">
        <v>312</v>
      </c>
      <c r="O54" s="141"/>
      <c r="P54" s="97">
        <v>284620332</v>
      </c>
      <c r="Q54" s="147"/>
      <c r="R54" s="103">
        <v>0</v>
      </c>
      <c r="S54" s="101">
        <v>0</v>
      </c>
      <c r="T54" s="103">
        <v>0</v>
      </c>
      <c r="U54" s="101">
        <v>0</v>
      </c>
      <c r="V54" s="103">
        <v>51000000</v>
      </c>
      <c r="W54" s="101">
        <v>0</v>
      </c>
      <c r="X54" s="103">
        <v>64625748.409448966</v>
      </c>
      <c r="Y54" s="101">
        <v>39240718.792080879</v>
      </c>
      <c r="Z54" s="129">
        <v>1</v>
      </c>
      <c r="AA54" s="130" t="s">
        <v>381</v>
      </c>
    </row>
    <row r="55" spans="2:27" s="64" customFormat="1" ht="125.25" customHeight="1" x14ac:dyDescent="0.3">
      <c r="B55" s="176"/>
      <c r="C55" s="139"/>
      <c r="D55" s="88">
        <v>4</v>
      </c>
      <c r="E55" s="139"/>
      <c r="F55" s="139"/>
      <c r="G55" s="139"/>
      <c r="H55" s="61" t="s">
        <v>313</v>
      </c>
      <c r="I55" s="141"/>
      <c r="J55" s="143"/>
      <c r="K55" s="59" t="s">
        <v>307</v>
      </c>
      <c r="L55" s="63" t="s">
        <v>141</v>
      </c>
      <c r="M55" s="66" t="s">
        <v>297</v>
      </c>
      <c r="N55" s="71" t="s">
        <v>314</v>
      </c>
      <c r="O55" s="141"/>
      <c r="P55" s="97">
        <v>437312954</v>
      </c>
      <c r="Q55" s="147"/>
      <c r="R55" s="103">
        <v>0</v>
      </c>
      <c r="S55" s="101">
        <v>0</v>
      </c>
      <c r="T55" s="103">
        <v>0</v>
      </c>
      <c r="U55" s="101">
        <v>0</v>
      </c>
      <c r="V55" s="103">
        <v>118159991</v>
      </c>
      <c r="W55" s="101">
        <v>0</v>
      </c>
      <c r="X55" s="103">
        <v>149728977.45938733</v>
      </c>
      <c r="Y55" s="101">
        <v>90915352.53540799</v>
      </c>
      <c r="Z55" s="124">
        <v>1</v>
      </c>
      <c r="AA55" s="125" t="s">
        <v>375</v>
      </c>
    </row>
    <row r="56" spans="2:27" s="64" customFormat="1" ht="51.75" customHeight="1" x14ac:dyDescent="0.3">
      <c r="B56" s="176"/>
      <c r="C56" s="139"/>
      <c r="D56" s="135">
        <v>12756962.32</v>
      </c>
      <c r="E56" s="137" t="s">
        <v>315</v>
      </c>
      <c r="F56" s="139" t="s">
        <v>316</v>
      </c>
      <c r="G56" s="139" t="s">
        <v>144</v>
      </c>
      <c r="H56" s="61" t="s">
        <v>317</v>
      </c>
      <c r="I56" s="141" t="s">
        <v>318</v>
      </c>
      <c r="J56" s="143" t="s">
        <v>319</v>
      </c>
      <c r="K56" s="139" t="s">
        <v>320</v>
      </c>
      <c r="L56" s="145" t="s">
        <v>133</v>
      </c>
      <c r="M56" s="141" t="s">
        <v>321</v>
      </c>
      <c r="N56" s="71" t="s">
        <v>322</v>
      </c>
      <c r="O56" s="141" t="s">
        <v>256</v>
      </c>
      <c r="P56" s="97">
        <v>0</v>
      </c>
      <c r="Q56" s="147"/>
      <c r="R56" s="103">
        <v>0</v>
      </c>
      <c r="S56" s="101">
        <v>0</v>
      </c>
      <c r="T56" s="103">
        <v>0</v>
      </c>
      <c r="U56" s="101">
        <v>0</v>
      </c>
      <c r="V56" s="103">
        <v>0</v>
      </c>
      <c r="W56" s="101">
        <v>0</v>
      </c>
      <c r="X56" s="103">
        <v>0</v>
      </c>
      <c r="Y56" s="101">
        <v>0</v>
      </c>
      <c r="Z56" s="150">
        <v>1</v>
      </c>
      <c r="AA56" s="153" t="s">
        <v>376</v>
      </c>
    </row>
    <row r="57" spans="2:27" s="64" customFormat="1" ht="51.75" customHeight="1" x14ac:dyDescent="0.3">
      <c r="B57" s="176"/>
      <c r="C57" s="139"/>
      <c r="D57" s="135"/>
      <c r="E57" s="137"/>
      <c r="F57" s="139"/>
      <c r="G57" s="139"/>
      <c r="H57" s="61" t="s">
        <v>323</v>
      </c>
      <c r="I57" s="141"/>
      <c r="J57" s="143"/>
      <c r="K57" s="139"/>
      <c r="L57" s="145"/>
      <c r="M57" s="141"/>
      <c r="N57" s="71" t="s">
        <v>324</v>
      </c>
      <c r="O57" s="141"/>
      <c r="P57" s="97">
        <v>1583920330</v>
      </c>
      <c r="Q57" s="147"/>
      <c r="R57" s="103">
        <v>0</v>
      </c>
      <c r="S57" s="101">
        <v>0</v>
      </c>
      <c r="T57" s="103">
        <v>93661018</v>
      </c>
      <c r="U57" s="101">
        <v>0</v>
      </c>
      <c r="V57" s="103">
        <v>483612471.34000003</v>
      </c>
      <c r="W57" s="101">
        <v>22381438.960000001</v>
      </c>
      <c r="X57" s="103">
        <v>931106740.80500901</v>
      </c>
      <c r="Y57" s="101">
        <v>130216377.59075804</v>
      </c>
      <c r="Z57" s="151"/>
      <c r="AA57" s="154"/>
    </row>
    <row r="58" spans="2:27" s="64" customFormat="1" ht="51.75" customHeight="1" x14ac:dyDescent="0.3">
      <c r="B58" s="176"/>
      <c r="C58" s="139"/>
      <c r="D58" s="135"/>
      <c r="E58" s="137"/>
      <c r="F58" s="139"/>
      <c r="G58" s="139"/>
      <c r="H58" s="61" t="s">
        <v>325</v>
      </c>
      <c r="I58" s="141"/>
      <c r="J58" s="143"/>
      <c r="K58" s="139"/>
      <c r="L58" s="145"/>
      <c r="M58" s="141"/>
      <c r="N58" s="71" t="s">
        <v>326</v>
      </c>
      <c r="O58" s="141"/>
      <c r="P58" s="97">
        <v>2068327806</v>
      </c>
      <c r="Q58" s="147"/>
      <c r="R58" s="103">
        <v>55848616</v>
      </c>
      <c r="S58" s="101">
        <v>0</v>
      </c>
      <c r="T58" s="103">
        <v>367917970</v>
      </c>
      <c r="U58" s="101">
        <v>51382547</v>
      </c>
      <c r="V58" s="103">
        <v>580579310</v>
      </c>
      <c r="W58" s="101">
        <v>164760926.55000001</v>
      </c>
      <c r="X58" s="103">
        <v>1117798529.0889435</v>
      </c>
      <c r="Y58" s="101">
        <v>958587652.12466717</v>
      </c>
      <c r="Z58" s="151"/>
      <c r="AA58" s="154"/>
    </row>
    <row r="59" spans="2:27" s="64" customFormat="1" ht="51.75" customHeight="1" x14ac:dyDescent="0.3">
      <c r="B59" s="176"/>
      <c r="C59" s="139"/>
      <c r="D59" s="135"/>
      <c r="E59" s="137"/>
      <c r="F59" s="139"/>
      <c r="G59" s="139"/>
      <c r="H59" s="61" t="s">
        <v>327</v>
      </c>
      <c r="I59" s="141"/>
      <c r="J59" s="143"/>
      <c r="K59" s="139"/>
      <c r="L59" s="145"/>
      <c r="M59" s="141"/>
      <c r="N59" s="71" t="s">
        <v>328</v>
      </c>
      <c r="O59" s="141"/>
      <c r="P59" s="97">
        <v>1185000000</v>
      </c>
      <c r="Q59" s="147"/>
      <c r="R59" s="103">
        <v>50000000</v>
      </c>
      <c r="S59" s="101">
        <v>0</v>
      </c>
      <c r="T59" s="103">
        <v>935000000</v>
      </c>
      <c r="U59" s="101">
        <v>49890000</v>
      </c>
      <c r="V59" s="103">
        <v>957719875</v>
      </c>
      <c r="W59" s="101">
        <v>249890000</v>
      </c>
      <c r="X59" s="103">
        <v>1843913224.4554958</v>
      </c>
      <c r="Y59" s="101">
        <v>1453873035.3445749</v>
      </c>
      <c r="Z59" s="151"/>
      <c r="AA59" s="154"/>
    </row>
    <row r="60" spans="2:27" s="56" customFormat="1" ht="51.75" customHeight="1" x14ac:dyDescent="0.3">
      <c r="B60" s="176"/>
      <c r="C60" s="139"/>
      <c r="D60" s="135"/>
      <c r="E60" s="137"/>
      <c r="F60" s="139"/>
      <c r="G60" s="139"/>
      <c r="H60" s="61" t="s">
        <v>329</v>
      </c>
      <c r="I60" s="141"/>
      <c r="J60" s="143"/>
      <c r="K60" s="139"/>
      <c r="L60" s="145"/>
      <c r="M60" s="141"/>
      <c r="N60" s="71" t="s">
        <v>330</v>
      </c>
      <c r="O60" s="141"/>
      <c r="P60" s="97">
        <v>120000000</v>
      </c>
      <c r="Q60" s="147"/>
      <c r="R60" s="103">
        <v>0</v>
      </c>
      <c r="S60" s="101">
        <v>0</v>
      </c>
      <c r="T60" s="103">
        <v>0</v>
      </c>
      <c r="U60" s="101">
        <v>0</v>
      </c>
      <c r="V60" s="103">
        <v>0</v>
      </c>
      <c r="W60" s="101">
        <v>0</v>
      </c>
      <c r="X60" s="103">
        <v>0</v>
      </c>
      <c r="Y60" s="101">
        <v>0</v>
      </c>
      <c r="Z60" s="151"/>
      <c r="AA60" s="154"/>
    </row>
    <row r="61" spans="2:27" s="56" customFormat="1" ht="51.75" customHeight="1" x14ac:dyDescent="0.3">
      <c r="B61" s="176"/>
      <c r="C61" s="139"/>
      <c r="D61" s="135"/>
      <c r="E61" s="137"/>
      <c r="F61" s="139"/>
      <c r="G61" s="139"/>
      <c r="H61" s="59" t="s">
        <v>331</v>
      </c>
      <c r="I61" s="141"/>
      <c r="J61" s="143"/>
      <c r="K61" s="139"/>
      <c r="L61" s="145"/>
      <c r="M61" s="141"/>
      <c r="N61" s="71" t="s">
        <v>332</v>
      </c>
      <c r="O61" s="141"/>
      <c r="P61" s="97">
        <v>23647500</v>
      </c>
      <c r="Q61" s="147"/>
      <c r="R61" s="103">
        <v>0</v>
      </c>
      <c r="S61" s="101">
        <v>0</v>
      </c>
      <c r="T61" s="103">
        <v>0</v>
      </c>
      <c r="U61" s="101">
        <v>0</v>
      </c>
      <c r="V61" s="103">
        <v>9554400</v>
      </c>
      <c r="W61" s="101">
        <v>0</v>
      </c>
      <c r="X61" s="103">
        <v>18395237.450551592</v>
      </c>
      <c r="Y61" s="101">
        <v>0</v>
      </c>
      <c r="Z61" s="151"/>
      <c r="AA61" s="154"/>
    </row>
    <row r="62" spans="2:27" s="56" customFormat="1" ht="51.75" customHeight="1" x14ac:dyDescent="0.3">
      <c r="B62" s="176"/>
      <c r="C62" s="139"/>
      <c r="D62" s="135"/>
      <c r="E62" s="137"/>
      <c r="F62" s="139"/>
      <c r="G62" s="139"/>
      <c r="H62" s="59" t="s">
        <v>333</v>
      </c>
      <c r="I62" s="141"/>
      <c r="J62" s="143"/>
      <c r="K62" s="139"/>
      <c r="L62" s="145"/>
      <c r="M62" s="141"/>
      <c r="N62" s="71" t="s">
        <v>334</v>
      </c>
      <c r="O62" s="141"/>
      <c r="P62" s="97">
        <v>0</v>
      </c>
      <c r="Q62" s="147"/>
      <c r="R62" s="103">
        <v>0</v>
      </c>
      <c r="S62" s="101">
        <v>0</v>
      </c>
      <c r="T62" s="103">
        <v>0</v>
      </c>
      <c r="U62" s="101">
        <v>0</v>
      </c>
      <c r="V62" s="103">
        <v>0</v>
      </c>
      <c r="W62" s="101">
        <v>0</v>
      </c>
      <c r="X62" s="103">
        <v>0</v>
      </c>
      <c r="Y62" s="101">
        <v>0</v>
      </c>
      <c r="Z62" s="151"/>
      <c r="AA62" s="154"/>
    </row>
    <row r="63" spans="2:27" s="56" customFormat="1" ht="51.75" customHeight="1" thickBot="1" x14ac:dyDescent="0.35">
      <c r="B63" s="183"/>
      <c r="C63" s="140"/>
      <c r="D63" s="136"/>
      <c r="E63" s="138"/>
      <c r="F63" s="140"/>
      <c r="G63" s="140"/>
      <c r="H63" s="70" t="s">
        <v>335</v>
      </c>
      <c r="I63" s="142"/>
      <c r="J63" s="144"/>
      <c r="K63" s="140"/>
      <c r="L63" s="146"/>
      <c r="M63" s="142"/>
      <c r="N63" s="73" t="s">
        <v>336</v>
      </c>
      <c r="O63" s="142"/>
      <c r="P63" s="98">
        <v>0</v>
      </c>
      <c r="Q63" s="149"/>
      <c r="R63" s="106">
        <v>0</v>
      </c>
      <c r="S63" s="107">
        <v>0</v>
      </c>
      <c r="T63" s="106">
        <v>0</v>
      </c>
      <c r="U63" s="107">
        <v>0</v>
      </c>
      <c r="V63" s="106">
        <v>0</v>
      </c>
      <c r="W63" s="107">
        <v>0</v>
      </c>
      <c r="X63" s="106">
        <v>0</v>
      </c>
      <c r="Y63" s="107">
        <v>0</v>
      </c>
      <c r="Z63" s="156"/>
      <c r="AA63" s="157"/>
    </row>
    <row r="64" spans="2:27" ht="19" customHeight="1" thickBot="1" x14ac:dyDescent="0.35">
      <c r="B64" s="56" t="s">
        <v>14</v>
      </c>
      <c r="C64" s="56"/>
      <c r="D64" s="56"/>
      <c r="E64" s="56"/>
      <c r="F64" s="56"/>
      <c r="G64" s="56"/>
      <c r="H64" s="56"/>
      <c r="I64" s="56"/>
      <c r="J64" s="56"/>
      <c r="K64" s="56"/>
      <c r="L64" s="56"/>
      <c r="M64" s="67"/>
      <c r="N64" s="56"/>
      <c r="O64" s="84"/>
      <c r="P64" s="99">
        <f>SUM(P9:P63)</f>
        <v>45129505518</v>
      </c>
      <c r="Q64" s="99">
        <f t="shared" ref="Q64:S64" si="0">SUM(Q9:Q63)</f>
        <v>45129505518</v>
      </c>
      <c r="R64" s="99">
        <f t="shared" si="0"/>
        <v>4030364880.25</v>
      </c>
      <c r="S64" s="99">
        <f t="shared" si="0"/>
        <v>269152069.60000002</v>
      </c>
      <c r="T64" s="99">
        <f t="shared" ref="T64:W64" si="1">SUM(T9:T63)</f>
        <v>8935133639.25</v>
      </c>
      <c r="U64" s="99">
        <f t="shared" si="1"/>
        <v>1854121864.1200001</v>
      </c>
      <c r="V64" s="99">
        <f t="shared" si="1"/>
        <v>20558346201.82</v>
      </c>
      <c r="W64" s="99">
        <f t="shared" si="1"/>
        <v>5469817780.5600004</v>
      </c>
      <c r="X64" s="99">
        <f t="shared" ref="X64:Y64" si="2">SUM(X9:X63)</f>
        <v>33355480975.84</v>
      </c>
      <c r="Y64" s="99">
        <f t="shared" si="2"/>
        <v>21402879785.560001</v>
      </c>
      <c r="Z64" s="56"/>
      <c r="AA64" s="56"/>
    </row>
    <row r="65" spans="2:27" ht="13.5" thickBot="1" x14ac:dyDescent="0.35">
      <c r="B65" s="56"/>
      <c r="C65" s="56"/>
      <c r="D65" s="56"/>
      <c r="E65" s="56"/>
      <c r="F65" s="56"/>
      <c r="G65" s="56"/>
      <c r="H65" s="56"/>
      <c r="I65" s="56"/>
      <c r="J65" s="56"/>
      <c r="K65" s="56"/>
      <c r="L65" s="56"/>
      <c r="M65" s="56"/>
      <c r="N65" s="56"/>
      <c r="O65" s="85"/>
      <c r="P65" s="68"/>
      <c r="Q65" s="56"/>
      <c r="R65" s="56"/>
      <c r="S65" s="56"/>
      <c r="T65" s="56"/>
      <c r="U65" s="56"/>
      <c r="V65" s="56"/>
      <c r="W65" s="56"/>
      <c r="X65" s="56"/>
      <c r="Y65" s="56"/>
      <c r="Z65" s="56"/>
      <c r="AA65" s="56"/>
    </row>
    <row r="66" spans="2:27" ht="30" customHeight="1" thickBot="1" x14ac:dyDescent="0.35">
      <c r="B66" s="56"/>
      <c r="C66" s="56"/>
      <c r="D66" s="56"/>
      <c r="E66" s="56"/>
      <c r="F66" s="56"/>
      <c r="G66" s="56"/>
      <c r="H66" s="56"/>
      <c r="I66" s="56"/>
      <c r="J66" s="56"/>
      <c r="K66" s="56"/>
      <c r="L66" s="56"/>
      <c r="M66" s="56"/>
      <c r="N66" s="56"/>
      <c r="O66" s="86" t="s">
        <v>18</v>
      </c>
      <c r="P66" s="108">
        <f>+P64+P65</f>
        <v>45129505518</v>
      </c>
      <c r="Q66" s="69"/>
      <c r="R66" s="78"/>
      <c r="S66" s="78"/>
      <c r="T66" s="78"/>
      <c r="U66" s="78"/>
      <c r="V66" s="78"/>
      <c r="W66" s="78"/>
      <c r="X66" s="78"/>
      <c r="Y66" s="78"/>
      <c r="Z66" s="56"/>
      <c r="AA66" s="56"/>
    </row>
    <row r="67" spans="2:27" ht="19" customHeight="1" x14ac:dyDescent="0.3">
      <c r="B67" s="56" t="s">
        <v>21</v>
      </c>
      <c r="C67" s="56"/>
      <c r="D67" s="56"/>
      <c r="E67" s="56"/>
      <c r="F67" s="56"/>
      <c r="G67" s="56"/>
      <c r="H67" s="56"/>
      <c r="I67" s="56"/>
      <c r="J67" s="56"/>
      <c r="K67" s="56"/>
      <c r="L67" s="56"/>
      <c r="M67" s="56"/>
      <c r="N67" s="56"/>
      <c r="O67" s="56"/>
      <c r="P67" s="56"/>
      <c r="Q67" s="69"/>
      <c r="R67" s="78"/>
      <c r="S67" s="78"/>
      <c r="T67" s="78"/>
      <c r="U67" s="78"/>
      <c r="V67" s="78"/>
      <c r="W67" s="78"/>
      <c r="X67" s="78"/>
      <c r="Y67" s="113"/>
      <c r="Z67" s="56"/>
      <c r="AA67" s="56"/>
    </row>
    <row r="68" spans="2:27" x14ac:dyDescent="0.3">
      <c r="B68" s="56"/>
      <c r="C68" s="56"/>
      <c r="D68" s="56"/>
      <c r="E68" s="56"/>
      <c r="F68" s="56"/>
      <c r="G68" s="56"/>
      <c r="H68" s="56"/>
      <c r="I68" s="56"/>
      <c r="J68" s="56"/>
      <c r="K68" s="56"/>
      <c r="L68" s="56"/>
      <c r="M68" s="56"/>
      <c r="N68" s="56"/>
      <c r="O68" s="56"/>
      <c r="P68" s="56"/>
      <c r="Q68" s="79"/>
      <c r="R68" s="79"/>
      <c r="S68" s="79"/>
      <c r="T68" s="79"/>
      <c r="U68" s="79"/>
      <c r="V68" s="79"/>
      <c r="W68" s="79"/>
      <c r="X68" s="79"/>
      <c r="Y68" s="79"/>
      <c r="Z68" s="56"/>
      <c r="AA68" s="56"/>
    </row>
    <row r="69" spans="2:27" x14ac:dyDescent="0.3">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row>
    <row r="72" spans="2:27" x14ac:dyDescent="0.3">
      <c r="O72" s="1"/>
    </row>
    <row r="73" spans="2:27" x14ac:dyDescent="0.3">
      <c r="O73" s="1"/>
    </row>
    <row r="74" spans="2:27" hidden="1" x14ac:dyDescent="0.3">
      <c r="AA74" s="2" t="s">
        <v>19</v>
      </c>
    </row>
    <row r="75" spans="2:27" hidden="1" x14ac:dyDescent="0.3">
      <c r="AA75" s="2" t="s">
        <v>20</v>
      </c>
    </row>
  </sheetData>
  <protectedRanges>
    <protectedRange password="C9BB" sqref="D12:D16" name="Rango1_3_1"/>
    <protectedRange password="C9BB" sqref="D19:D20" name="Rango1_3_2"/>
    <protectedRange password="C9BB" sqref="D60:D63" name="Rango1_3_3"/>
  </protectedRanges>
  <autoFilter ref="B3:AA64">
    <filterColumn colId="0" showButton="0"/>
    <filterColumn colId="2" showButton="0"/>
    <filterColumn colId="3" showButton="0"/>
    <filterColumn colId="4" showButton="0"/>
    <filterColumn colId="5" showButton="0"/>
    <filterColumn colId="6" showButton="0"/>
    <filterColumn colId="7" showButton="0"/>
    <filterColumn colId="8" showButton="0"/>
    <filterColumn colId="9" showButton="0"/>
    <filterColumn colId="10" showButton="0"/>
    <filterColumn colId="11" showButton="0"/>
    <filterColumn colId="12" showButton="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4" showButton="0"/>
  </autoFilter>
  <dataConsolidate/>
  <mergeCells count="238">
    <mergeCell ref="D3:Y3"/>
    <mergeCell ref="D4:Y4"/>
    <mergeCell ref="C5:Y5"/>
    <mergeCell ref="C6:Y6"/>
    <mergeCell ref="Z4:AA4"/>
    <mergeCell ref="B3:C3"/>
    <mergeCell ref="B4:C4"/>
    <mergeCell ref="Z3:AA3"/>
    <mergeCell ref="K17:K18"/>
    <mergeCell ref="L17:L18"/>
    <mergeCell ref="E17:E18"/>
    <mergeCell ref="E7:E8"/>
    <mergeCell ref="B17:B18"/>
    <mergeCell ref="H7:H8"/>
    <mergeCell ref="B7:B8"/>
    <mergeCell ref="C17:C18"/>
    <mergeCell ref="I7:I8"/>
    <mergeCell ref="M7:M8"/>
    <mergeCell ref="F7:F8"/>
    <mergeCell ref="G7:G8"/>
    <mergeCell ref="P7:Q7"/>
    <mergeCell ref="J7:J8"/>
    <mergeCell ref="K7:K8"/>
    <mergeCell ref="L7:L8"/>
    <mergeCell ref="X7:Y7"/>
    <mergeCell ref="X17:Y17"/>
    <mergeCell ref="R7:S7"/>
    <mergeCell ref="N7:N8"/>
    <mergeCell ref="C7:C8"/>
    <mergeCell ref="Z7:Z8"/>
    <mergeCell ref="AA7:AA8"/>
    <mergeCell ref="D7:D8"/>
    <mergeCell ref="N17:N18"/>
    <mergeCell ref="O7:O8"/>
    <mergeCell ref="AA17:AA18"/>
    <mergeCell ref="R17:S17"/>
    <mergeCell ref="F17:F18"/>
    <mergeCell ref="H17:H18"/>
    <mergeCell ref="I17:I18"/>
    <mergeCell ref="G17:G18"/>
    <mergeCell ref="Z9:Z10"/>
    <mergeCell ref="AA9:AA10"/>
    <mergeCell ref="Z12:Z13"/>
    <mergeCell ref="AA12:AA13"/>
    <mergeCell ref="Z14:Z15"/>
    <mergeCell ref="O12:O13"/>
    <mergeCell ref="O14:O16"/>
    <mergeCell ref="Q9:Q16"/>
    <mergeCell ref="O9:O11"/>
    <mergeCell ref="T7:U7"/>
    <mergeCell ref="B38:B39"/>
    <mergeCell ref="B40:B63"/>
    <mergeCell ref="O44:O46"/>
    <mergeCell ref="O47:O49"/>
    <mergeCell ref="P17:Q17"/>
    <mergeCell ref="C38:C39"/>
    <mergeCell ref="C40:C63"/>
    <mergeCell ref="D40:D43"/>
    <mergeCell ref="E40:E43"/>
    <mergeCell ref="F40:F43"/>
    <mergeCell ref="G40:G43"/>
    <mergeCell ref="I40:I43"/>
    <mergeCell ref="J40:J43"/>
    <mergeCell ref="M19:M20"/>
    <mergeCell ref="F19:F20"/>
    <mergeCell ref="G19:G20"/>
    <mergeCell ref="J9:J11"/>
    <mergeCell ref="K12:K13"/>
    <mergeCell ref="I9:I11"/>
    <mergeCell ref="I12:I13"/>
    <mergeCell ref="O17:O18"/>
    <mergeCell ref="H21:H22"/>
    <mergeCell ref="R21:S21"/>
    <mergeCell ref="Z21:Z22"/>
    <mergeCell ref="R38:S38"/>
    <mergeCell ref="G38:G39"/>
    <mergeCell ref="H38:H39"/>
    <mergeCell ref="D38:D39"/>
    <mergeCell ref="E38:E39"/>
    <mergeCell ref="F38:F39"/>
    <mergeCell ref="M38:M39"/>
    <mergeCell ref="N38:N39"/>
    <mergeCell ref="P38:Q38"/>
    <mergeCell ref="O38:O39"/>
    <mergeCell ref="I38:I39"/>
    <mergeCell ref="J38:J39"/>
    <mergeCell ref="K38:K39"/>
    <mergeCell ref="L38:L39"/>
    <mergeCell ref="J21:J22"/>
    <mergeCell ref="I21:I22"/>
    <mergeCell ref="I23:I26"/>
    <mergeCell ref="I27:I29"/>
    <mergeCell ref="I30:I31"/>
    <mergeCell ref="I32:I37"/>
    <mergeCell ref="Z32:Z37"/>
    <mergeCell ref="J23:J26"/>
    <mergeCell ref="J19:J20"/>
    <mergeCell ref="X21:Y21"/>
    <mergeCell ref="X38:Y38"/>
    <mergeCell ref="J14:J16"/>
    <mergeCell ref="K9:K10"/>
    <mergeCell ref="M9:M11"/>
    <mergeCell ref="L9:L10"/>
    <mergeCell ref="L14:L16"/>
    <mergeCell ref="K21:K22"/>
    <mergeCell ref="L12:L13"/>
    <mergeCell ref="M12:M13"/>
    <mergeCell ref="M14:M16"/>
    <mergeCell ref="K14:K15"/>
    <mergeCell ref="J12:J13"/>
    <mergeCell ref="J17:J18"/>
    <mergeCell ref="M17:M18"/>
    <mergeCell ref="L27:L29"/>
    <mergeCell ref="J27:J29"/>
    <mergeCell ref="J32:J37"/>
    <mergeCell ref="K32:K37"/>
    <mergeCell ref="L32:L37"/>
    <mergeCell ref="O32:O37"/>
    <mergeCell ref="M32:M37"/>
    <mergeCell ref="J30:J31"/>
    <mergeCell ref="B19:B20"/>
    <mergeCell ref="C19:C20"/>
    <mergeCell ref="E19:E20"/>
    <mergeCell ref="I19:I20"/>
    <mergeCell ref="C9:C16"/>
    <mergeCell ref="D9:D10"/>
    <mergeCell ref="E9:E11"/>
    <mergeCell ref="F9:F11"/>
    <mergeCell ref="G9:G11"/>
    <mergeCell ref="G14:G16"/>
    <mergeCell ref="D14:D15"/>
    <mergeCell ref="E14:E15"/>
    <mergeCell ref="B9:B16"/>
    <mergeCell ref="F14:F16"/>
    <mergeCell ref="D12:D13"/>
    <mergeCell ref="E12:E13"/>
    <mergeCell ref="F12:F13"/>
    <mergeCell ref="G12:G13"/>
    <mergeCell ref="I14:I16"/>
    <mergeCell ref="D17:D18"/>
    <mergeCell ref="B21:B22"/>
    <mergeCell ref="C21:C22"/>
    <mergeCell ref="B23:B37"/>
    <mergeCell ref="E23:E26"/>
    <mergeCell ref="F23:F26"/>
    <mergeCell ref="G23:G26"/>
    <mergeCell ref="D27:D29"/>
    <mergeCell ref="E27:E29"/>
    <mergeCell ref="F27:F29"/>
    <mergeCell ref="G27:G29"/>
    <mergeCell ref="G21:G22"/>
    <mergeCell ref="D21:D22"/>
    <mergeCell ref="E21:E22"/>
    <mergeCell ref="F21:F22"/>
    <mergeCell ref="E30:E31"/>
    <mergeCell ref="F30:F31"/>
    <mergeCell ref="G30:G31"/>
    <mergeCell ref="E32:E37"/>
    <mergeCell ref="F32:F37"/>
    <mergeCell ref="G32:G37"/>
    <mergeCell ref="C23:C37"/>
    <mergeCell ref="D23:D26"/>
    <mergeCell ref="D32:D37"/>
    <mergeCell ref="I53:I55"/>
    <mergeCell ref="E50:E52"/>
    <mergeCell ref="F50:F52"/>
    <mergeCell ref="G50:G52"/>
    <mergeCell ref="I50:I52"/>
    <mergeCell ref="J50:J52"/>
    <mergeCell ref="I44:I46"/>
    <mergeCell ref="J44:J46"/>
    <mergeCell ref="J53:J55"/>
    <mergeCell ref="I47:I49"/>
    <mergeCell ref="J47:J49"/>
    <mergeCell ref="E44:E46"/>
    <mergeCell ref="F44:F46"/>
    <mergeCell ref="G44:G46"/>
    <mergeCell ref="E47:E49"/>
    <mergeCell ref="F47:F49"/>
    <mergeCell ref="G47:G49"/>
    <mergeCell ref="E53:E55"/>
    <mergeCell ref="M27:M29"/>
    <mergeCell ref="M30:M31"/>
    <mergeCell ref="Q23:Q37"/>
    <mergeCell ref="P21:Q21"/>
    <mergeCell ref="O21:O22"/>
    <mergeCell ref="K23:K26"/>
    <mergeCell ref="O23:O26"/>
    <mergeCell ref="O27:O29"/>
    <mergeCell ref="O30:O31"/>
    <mergeCell ref="O56:O63"/>
    <mergeCell ref="M56:M63"/>
    <mergeCell ref="F53:F55"/>
    <mergeCell ref="G53:G55"/>
    <mergeCell ref="Z40:Z43"/>
    <mergeCell ref="AA40:AA43"/>
    <mergeCell ref="Z56:Z63"/>
    <mergeCell ref="AA56:AA63"/>
    <mergeCell ref="AA14:AA15"/>
    <mergeCell ref="Z23:Z26"/>
    <mergeCell ref="AA23:AA26"/>
    <mergeCell ref="Z27:Z29"/>
    <mergeCell ref="AA27:AA29"/>
    <mergeCell ref="AA38:AA39"/>
    <mergeCell ref="Z38:Z39"/>
    <mergeCell ref="AA21:AA22"/>
    <mergeCell ref="Z17:Z18"/>
    <mergeCell ref="AA32:AA37"/>
    <mergeCell ref="L21:L22"/>
    <mergeCell ref="M21:M22"/>
    <mergeCell ref="N21:N22"/>
    <mergeCell ref="L23:L26"/>
    <mergeCell ref="K27:K29"/>
    <mergeCell ref="M23:M26"/>
    <mergeCell ref="V7:W7"/>
    <mergeCell ref="V17:W17"/>
    <mergeCell ref="V21:W21"/>
    <mergeCell ref="V38:W38"/>
    <mergeCell ref="D56:D63"/>
    <mergeCell ref="E56:E63"/>
    <mergeCell ref="F56:F63"/>
    <mergeCell ref="G56:G63"/>
    <mergeCell ref="I56:I63"/>
    <mergeCell ref="J56:J63"/>
    <mergeCell ref="K56:K63"/>
    <mergeCell ref="L56:L63"/>
    <mergeCell ref="T17:U17"/>
    <mergeCell ref="T21:U21"/>
    <mergeCell ref="T38:U38"/>
    <mergeCell ref="Q19:Q20"/>
    <mergeCell ref="O19:O20"/>
    <mergeCell ref="K40:K43"/>
    <mergeCell ref="L40:L43"/>
    <mergeCell ref="M40:M43"/>
    <mergeCell ref="O40:O43"/>
    <mergeCell ref="Q40:Q63"/>
    <mergeCell ref="O50:O52"/>
    <mergeCell ref="O53:O55"/>
  </mergeCells>
  <dataValidations count="1">
    <dataValidation type="list" allowBlank="1" showInputMessage="1" showErrorMessage="1" sqref="L12">
      <formula1>#REF!</formula1>
    </dataValidation>
  </dataValidations>
  <pageMargins left="1.2204724409448819" right="0.23622047244094491" top="0.55118110236220474" bottom="0.55118110236220474" header="0.31496062992125984" footer="0.31496062992125984"/>
  <pageSetup scale="13" orientation="landscape" r:id="rId1"/>
  <headerFooter>
    <oddHeader>&amp;L&amp;24
&amp;D</oddHead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DR75"/>
  <sheetViews>
    <sheetView showGridLines="0" topLeftCell="C20" zoomScale="60" zoomScaleNormal="60" workbookViewId="0">
      <selection activeCell="Z23" sqref="Z23:Z26"/>
    </sheetView>
  </sheetViews>
  <sheetFormatPr baseColWidth="10" defaultColWidth="10.81640625" defaultRowHeight="13" x14ac:dyDescent="0.3"/>
  <cols>
    <col min="1" max="1" width="4.26953125" style="2" customWidth="1"/>
    <col min="2" max="2" width="43.54296875" style="2" customWidth="1"/>
    <col min="3" max="3" width="54.26953125" style="2" customWidth="1"/>
    <col min="4" max="6" width="25.81640625" style="2" customWidth="1"/>
    <col min="7" max="7" width="28.7265625" style="2" hidden="1" customWidth="1"/>
    <col min="8" max="8" width="49" style="2" hidden="1" customWidth="1"/>
    <col min="9" max="9" width="41" style="2" hidden="1" customWidth="1"/>
    <col min="10" max="10" width="72.81640625" style="2" hidden="1" customWidth="1"/>
    <col min="11" max="11" width="59.7265625" style="2" hidden="1" customWidth="1"/>
    <col min="12" max="12" width="43" style="2" hidden="1" customWidth="1"/>
    <col min="13" max="13" width="44.26953125" style="2" hidden="1" customWidth="1"/>
    <col min="14" max="14" width="18.26953125" style="2" hidden="1" customWidth="1"/>
    <col min="15" max="15" width="39.81640625" style="2" hidden="1" customWidth="1"/>
    <col min="16" max="16" width="6.1796875" style="2" hidden="1" customWidth="1"/>
    <col min="17" max="17" width="45.453125" style="2" hidden="1" customWidth="1"/>
    <col min="18" max="19" width="29.26953125" style="2" customWidth="1"/>
    <col min="20" max="20" width="28.453125" style="2" hidden="1" customWidth="1"/>
    <col min="21" max="21" width="25" style="2" hidden="1" customWidth="1"/>
    <col min="22" max="23" width="33" style="2" hidden="1" customWidth="1"/>
    <col min="24" max="25" width="33" style="2" customWidth="1"/>
    <col min="26" max="26" width="28.54296875" style="2" customWidth="1"/>
    <col min="27" max="27" width="74.81640625" style="2" customWidth="1"/>
    <col min="28" max="28" width="5.54296875" style="2" customWidth="1"/>
    <col min="29" max="16384" width="10.81640625" style="2"/>
  </cols>
  <sheetData>
    <row r="2" spans="1:122" ht="13.5" thickBot="1" x14ac:dyDescent="0.35"/>
    <row r="3" spans="1:122" ht="125.25" customHeight="1" thickBot="1" x14ac:dyDescent="0.35">
      <c r="B3" s="207" t="s">
        <v>118</v>
      </c>
      <c r="C3" s="208"/>
      <c r="D3" s="193" t="s">
        <v>120</v>
      </c>
      <c r="E3" s="194"/>
      <c r="F3" s="194"/>
      <c r="G3" s="194"/>
      <c r="H3" s="194"/>
      <c r="I3" s="194"/>
      <c r="J3" s="194"/>
      <c r="K3" s="194"/>
      <c r="L3" s="194"/>
      <c r="M3" s="194"/>
      <c r="N3" s="194"/>
      <c r="O3" s="194"/>
      <c r="P3" s="194"/>
      <c r="Q3" s="194"/>
      <c r="R3" s="194"/>
      <c r="S3" s="194"/>
      <c r="T3" s="194"/>
      <c r="U3" s="194"/>
      <c r="V3" s="194"/>
      <c r="W3" s="194"/>
      <c r="X3" s="194"/>
      <c r="Y3" s="195"/>
      <c r="Z3" s="211"/>
      <c r="AA3" s="212"/>
    </row>
    <row r="4" spans="1:122" ht="29.25" customHeight="1" thickBot="1" x14ac:dyDescent="0.35">
      <c r="B4" s="209" t="s">
        <v>121</v>
      </c>
      <c r="C4" s="210"/>
      <c r="D4" s="196" t="s">
        <v>122</v>
      </c>
      <c r="E4" s="197"/>
      <c r="F4" s="197"/>
      <c r="G4" s="197"/>
      <c r="H4" s="197"/>
      <c r="I4" s="197"/>
      <c r="J4" s="197"/>
      <c r="K4" s="197"/>
      <c r="L4" s="197"/>
      <c r="M4" s="197"/>
      <c r="N4" s="197"/>
      <c r="O4" s="197"/>
      <c r="P4" s="197"/>
      <c r="Q4" s="197"/>
      <c r="R4" s="197"/>
      <c r="S4" s="197"/>
      <c r="T4" s="197"/>
      <c r="U4" s="197"/>
      <c r="V4" s="197"/>
      <c r="W4" s="197"/>
      <c r="X4" s="197"/>
      <c r="Y4" s="198"/>
      <c r="Z4" s="205" t="s">
        <v>119</v>
      </c>
      <c r="AA4" s="206"/>
    </row>
    <row r="5" spans="1:122" s="3" customFormat="1" ht="49.5" customHeight="1" thickBot="1" x14ac:dyDescent="0.35">
      <c r="A5" s="2"/>
      <c r="B5" s="74" t="s">
        <v>0</v>
      </c>
      <c r="C5" s="199" t="s">
        <v>337</v>
      </c>
      <c r="D5" s="200"/>
      <c r="E5" s="200"/>
      <c r="F5" s="200"/>
      <c r="G5" s="200"/>
      <c r="H5" s="200"/>
      <c r="I5" s="200"/>
      <c r="J5" s="200"/>
      <c r="K5" s="200"/>
      <c r="L5" s="200"/>
      <c r="M5" s="200"/>
      <c r="N5" s="200"/>
      <c r="O5" s="200"/>
      <c r="P5" s="200"/>
      <c r="Q5" s="200"/>
      <c r="R5" s="200"/>
      <c r="S5" s="200"/>
      <c r="T5" s="200"/>
      <c r="U5" s="200"/>
      <c r="V5" s="200"/>
      <c r="W5" s="200"/>
      <c r="X5" s="200"/>
      <c r="Y5" s="201"/>
      <c r="Z5" s="75" t="s">
        <v>113</v>
      </c>
      <c r="AA5" s="80">
        <v>2023</v>
      </c>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row>
    <row r="6" spans="1:122" ht="40.5" customHeight="1" thickBot="1" x14ac:dyDescent="0.35">
      <c r="B6" s="76" t="s">
        <v>1</v>
      </c>
      <c r="C6" s="202" t="s">
        <v>338</v>
      </c>
      <c r="D6" s="203"/>
      <c r="E6" s="203"/>
      <c r="F6" s="203"/>
      <c r="G6" s="203"/>
      <c r="H6" s="203"/>
      <c r="I6" s="203"/>
      <c r="J6" s="203"/>
      <c r="K6" s="203"/>
      <c r="L6" s="203"/>
      <c r="M6" s="203"/>
      <c r="N6" s="203"/>
      <c r="O6" s="203"/>
      <c r="P6" s="203"/>
      <c r="Q6" s="203"/>
      <c r="R6" s="203"/>
      <c r="S6" s="203"/>
      <c r="T6" s="203"/>
      <c r="U6" s="203"/>
      <c r="V6" s="203"/>
      <c r="W6" s="203"/>
      <c r="X6" s="203"/>
      <c r="Y6" s="204"/>
      <c r="Z6" s="77" t="s">
        <v>114</v>
      </c>
      <c r="AA6" s="81">
        <v>45199</v>
      </c>
    </row>
    <row r="7" spans="1:122" ht="37.5" customHeight="1" x14ac:dyDescent="0.3">
      <c r="B7" s="213" t="s">
        <v>2</v>
      </c>
      <c r="C7" s="185" t="s">
        <v>10</v>
      </c>
      <c r="D7" s="185" t="s">
        <v>24</v>
      </c>
      <c r="E7" s="185" t="s">
        <v>362</v>
      </c>
      <c r="F7" s="185" t="s">
        <v>363</v>
      </c>
      <c r="G7" s="185" t="s">
        <v>25</v>
      </c>
      <c r="H7" s="185" t="s">
        <v>11</v>
      </c>
      <c r="I7" s="185" t="s">
        <v>23</v>
      </c>
      <c r="J7" s="132" t="s">
        <v>5</v>
      </c>
      <c r="K7" s="185" t="s">
        <v>123</v>
      </c>
      <c r="L7" s="132" t="s">
        <v>3</v>
      </c>
      <c r="M7" s="185" t="s">
        <v>6</v>
      </c>
      <c r="N7" s="185" t="s">
        <v>4</v>
      </c>
      <c r="O7" s="185" t="s">
        <v>112</v>
      </c>
      <c r="P7" s="185" t="s">
        <v>7</v>
      </c>
      <c r="Q7" s="132" t="s">
        <v>117</v>
      </c>
      <c r="R7" s="132" t="s">
        <v>339</v>
      </c>
      <c r="S7" s="132"/>
      <c r="T7" s="132" t="s">
        <v>17</v>
      </c>
      <c r="U7" s="132"/>
      <c r="V7" s="132" t="s">
        <v>341</v>
      </c>
      <c r="W7" s="132"/>
      <c r="X7" s="132" t="s">
        <v>351</v>
      </c>
      <c r="Y7" s="132"/>
      <c r="Z7" s="185" t="s">
        <v>12</v>
      </c>
      <c r="AA7" s="186" t="s">
        <v>13</v>
      </c>
    </row>
    <row r="8" spans="1:122" ht="33.75" customHeight="1" x14ac:dyDescent="0.3">
      <c r="B8" s="175"/>
      <c r="C8" s="169"/>
      <c r="D8" s="169"/>
      <c r="E8" s="169"/>
      <c r="F8" s="169"/>
      <c r="G8" s="169"/>
      <c r="H8" s="169"/>
      <c r="I8" s="169"/>
      <c r="J8" s="170"/>
      <c r="K8" s="169"/>
      <c r="L8" s="170"/>
      <c r="M8" s="169"/>
      <c r="N8" s="169"/>
      <c r="O8" s="170"/>
      <c r="P8" s="169"/>
      <c r="Q8" s="170"/>
      <c r="R8" s="83" t="s">
        <v>8</v>
      </c>
      <c r="S8" s="82" t="s">
        <v>9</v>
      </c>
      <c r="T8" s="82" t="s">
        <v>15</v>
      </c>
      <c r="U8" s="82" t="s">
        <v>16</v>
      </c>
      <c r="V8" s="82" t="s">
        <v>15</v>
      </c>
      <c r="W8" s="82" t="s">
        <v>16</v>
      </c>
      <c r="X8" s="82" t="s">
        <v>15</v>
      </c>
      <c r="Y8" s="82" t="s">
        <v>16</v>
      </c>
      <c r="Z8" s="169"/>
      <c r="AA8" s="168"/>
    </row>
    <row r="9" spans="1:122" s="56" customFormat="1" ht="79.5" customHeight="1" x14ac:dyDescent="0.3">
      <c r="B9" s="176" t="s">
        <v>124</v>
      </c>
      <c r="C9" s="139" t="s">
        <v>125</v>
      </c>
      <c r="D9" s="180">
        <v>42200.13</v>
      </c>
      <c r="E9" s="232" cm="1">
        <f t="array" ref="E9">SUM(R9:R10/$R$64)</f>
        <v>0.14398963809626025</v>
      </c>
      <c r="F9" s="232">
        <f>(Z9/100%)*E9</f>
        <v>0.10277900936456673</v>
      </c>
      <c r="G9" s="139" t="s">
        <v>126</v>
      </c>
      <c r="H9" s="137" t="s">
        <v>127</v>
      </c>
      <c r="I9" s="137" t="s">
        <v>128</v>
      </c>
      <c r="J9" s="58" t="s">
        <v>129</v>
      </c>
      <c r="K9" s="141" t="s">
        <v>130</v>
      </c>
      <c r="L9" s="143" t="s">
        <v>131</v>
      </c>
      <c r="M9" s="148" t="s">
        <v>132</v>
      </c>
      <c r="N9" s="181" t="s">
        <v>133</v>
      </c>
      <c r="O9" s="141" t="s">
        <v>134</v>
      </c>
      <c r="P9" s="71" t="s">
        <v>135</v>
      </c>
      <c r="Q9" s="139" t="s">
        <v>136</v>
      </c>
      <c r="R9" s="96">
        <v>4178252218</v>
      </c>
      <c r="S9" s="147">
        <f>SUM(R9:R16)</f>
        <v>22210178991</v>
      </c>
      <c r="T9" s="100">
        <v>104781850</v>
      </c>
      <c r="U9" s="101">
        <v>1128170</v>
      </c>
      <c r="V9" s="100">
        <v>516355224</v>
      </c>
      <c r="W9" s="101">
        <v>50724792</v>
      </c>
      <c r="X9" s="100">
        <v>1803917457.46</v>
      </c>
      <c r="Y9" s="101">
        <v>299060215</v>
      </c>
      <c r="Z9" s="214">
        <f>30122.22/D9</f>
        <v>0.71379448357149622</v>
      </c>
      <c r="AA9" s="216" t="s">
        <v>352</v>
      </c>
    </row>
    <row r="10" spans="1:122" s="56" customFormat="1" ht="79.5" customHeight="1" x14ac:dyDescent="0.3">
      <c r="B10" s="176"/>
      <c r="C10" s="139"/>
      <c r="D10" s="180"/>
      <c r="E10" s="232"/>
      <c r="F10" s="232"/>
      <c r="G10" s="139"/>
      <c r="H10" s="137"/>
      <c r="I10" s="137"/>
      <c r="J10" s="58" t="s">
        <v>137</v>
      </c>
      <c r="K10" s="141"/>
      <c r="L10" s="143"/>
      <c r="M10" s="148"/>
      <c r="N10" s="181"/>
      <c r="O10" s="141"/>
      <c r="P10" s="71" t="s">
        <v>138</v>
      </c>
      <c r="Q10" s="139"/>
      <c r="R10" s="96">
        <v>2319928949</v>
      </c>
      <c r="S10" s="147"/>
      <c r="T10" s="100">
        <v>788957123</v>
      </c>
      <c r="U10" s="101">
        <v>14444895</v>
      </c>
      <c r="V10" s="100">
        <v>1099734599</v>
      </c>
      <c r="W10" s="101">
        <v>259334978</v>
      </c>
      <c r="X10" s="100">
        <v>1511136406</v>
      </c>
      <c r="Y10" s="101">
        <v>664264845.75</v>
      </c>
      <c r="Z10" s="215"/>
      <c r="AA10" s="217"/>
    </row>
    <row r="11" spans="1:122" s="56" customFormat="1" ht="77.25" customHeight="1" x14ac:dyDescent="0.3">
      <c r="B11" s="176"/>
      <c r="C11" s="139"/>
      <c r="D11" s="87">
        <v>3</v>
      </c>
      <c r="E11" s="114">
        <f>SUM(R11/$R$64)</f>
        <v>0.11769067063855969</v>
      </c>
      <c r="F11" s="114">
        <f>(Z11/100%)*E11</f>
        <v>3.9230223546186563E-2</v>
      </c>
      <c r="G11" s="139"/>
      <c r="H11" s="137"/>
      <c r="I11" s="137"/>
      <c r="J11" s="58" t="s">
        <v>139</v>
      </c>
      <c r="K11" s="141"/>
      <c r="L11" s="143"/>
      <c r="M11" s="59" t="s">
        <v>140</v>
      </c>
      <c r="N11" s="60" t="s">
        <v>141</v>
      </c>
      <c r="O11" s="141"/>
      <c r="P11" s="71" t="s">
        <v>142</v>
      </c>
      <c r="Q11" s="139"/>
      <c r="R11" s="96">
        <v>5311321770</v>
      </c>
      <c r="S11" s="147"/>
      <c r="T11" s="102">
        <v>43783675</v>
      </c>
      <c r="U11" s="101">
        <v>998325</v>
      </c>
      <c r="V11" s="102">
        <v>142086503</v>
      </c>
      <c r="W11" s="101">
        <v>88340325</v>
      </c>
      <c r="X11" s="102">
        <v>845048686</v>
      </c>
      <c r="Y11" s="101">
        <v>115081556</v>
      </c>
      <c r="Z11" s="91">
        <f>1/D11</f>
        <v>0.33333333333333331</v>
      </c>
      <c r="AA11" s="93" t="s">
        <v>353</v>
      </c>
    </row>
    <row r="12" spans="1:122" s="56" customFormat="1" ht="63.75" customHeight="1" x14ac:dyDescent="0.3">
      <c r="B12" s="176"/>
      <c r="C12" s="139"/>
      <c r="D12" s="178">
        <v>65</v>
      </c>
      <c r="E12" s="229" cm="1">
        <f t="array" ref="E12">SUM(R12:R13/$R$64)</f>
        <v>6.3198071356275656E-2</v>
      </c>
      <c r="F12" s="229">
        <f>(Z12/100%)*E12</f>
        <v>1.4584170312986691E-2</v>
      </c>
      <c r="G12" s="139" t="s">
        <v>143</v>
      </c>
      <c r="H12" s="139" t="s">
        <v>127</v>
      </c>
      <c r="I12" s="139" t="s">
        <v>144</v>
      </c>
      <c r="J12" s="58" t="s">
        <v>145</v>
      </c>
      <c r="K12" s="139" t="s">
        <v>146</v>
      </c>
      <c r="L12" s="174" t="s">
        <v>147</v>
      </c>
      <c r="M12" s="139" t="s">
        <v>148</v>
      </c>
      <c r="N12" s="172" t="s">
        <v>141</v>
      </c>
      <c r="O12" s="182" t="s">
        <v>149</v>
      </c>
      <c r="P12" s="71" t="s">
        <v>150</v>
      </c>
      <c r="Q12" s="139" t="s">
        <v>151</v>
      </c>
      <c r="R12" s="96">
        <v>1983588810</v>
      </c>
      <c r="S12" s="147"/>
      <c r="T12" s="100">
        <v>91741304</v>
      </c>
      <c r="U12" s="101">
        <v>2712123</v>
      </c>
      <c r="V12" s="100">
        <v>423557846</v>
      </c>
      <c r="W12" s="101">
        <v>79757698</v>
      </c>
      <c r="X12" s="100">
        <v>589798249.5</v>
      </c>
      <c r="Y12" s="101">
        <v>231846099</v>
      </c>
      <c r="Z12" s="214">
        <f>15/D12</f>
        <v>0.23076923076923078</v>
      </c>
      <c r="AA12" s="216" t="s">
        <v>354</v>
      </c>
    </row>
    <row r="13" spans="1:122" s="56" customFormat="1" ht="63.75" customHeight="1" x14ac:dyDescent="0.3">
      <c r="B13" s="176"/>
      <c r="C13" s="139"/>
      <c r="D13" s="178"/>
      <c r="E13" s="229"/>
      <c r="F13" s="229"/>
      <c r="G13" s="139"/>
      <c r="H13" s="139"/>
      <c r="I13" s="139"/>
      <c r="J13" s="58" t="s">
        <v>152</v>
      </c>
      <c r="K13" s="139"/>
      <c r="L13" s="174"/>
      <c r="M13" s="139"/>
      <c r="N13" s="172"/>
      <c r="O13" s="182"/>
      <c r="P13" s="71" t="s">
        <v>153</v>
      </c>
      <c r="Q13" s="139"/>
      <c r="R13" s="96">
        <v>868508900</v>
      </c>
      <c r="S13" s="147"/>
      <c r="T13" s="100">
        <v>91650000</v>
      </c>
      <c r="U13" s="101">
        <v>0</v>
      </c>
      <c r="V13" s="100">
        <v>170375654</v>
      </c>
      <c r="W13" s="101">
        <v>30467576</v>
      </c>
      <c r="X13" s="100">
        <v>781855655</v>
      </c>
      <c r="Y13" s="101">
        <v>90706680</v>
      </c>
      <c r="Z13" s="215"/>
      <c r="AA13" s="217"/>
    </row>
    <row r="14" spans="1:122" s="56" customFormat="1" ht="92.25" customHeight="1" x14ac:dyDescent="0.3">
      <c r="B14" s="176"/>
      <c r="C14" s="139"/>
      <c r="D14" s="135">
        <v>1352.21</v>
      </c>
      <c r="E14" s="229" cm="1">
        <f t="array" ref="E14">SUM(R14:R15/$R$64)</f>
        <v>0.16726481394725748</v>
      </c>
      <c r="F14" s="229">
        <f>(Z14/100%)*E14</f>
        <v>7.0173515173145556E-3</v>
      </c>
      <c r="G14" s="139" t="s">
        <v>154</v>
      </c>
      <c r="H14" s="137" t="s">
        <v>127</v>
      </c>
      <c r="I14" s="137" t="s">
        <v>144</v>
      </c>
      <c r="J14" s="59" t="s">
        <v>155</v>
      </c>
      <c r="K14" s="139" t="s">
        <v>156</v>
      </c>
      <c r="L14" s="143" t="s">
        <v>157</v>
      </c>
      <c r="M14" s="148" t="s">
        <v>158</v>
      </c>
      <c r="N14" s="172" t="s">
        <v>133</v>
      </c>
      <c r="O14" s="182" t="s">
        <v>159</v>
      </c>
      <c r="P14" s="71" t="s">
        <v>160</v>
      </c>
      <c r="Q14" s="139" t="s">
        <v>161</v>
      </c>
      <c r="R14" s="96">
        <v>6927793397</v>
      </c>
      <c r="S14" s="147"/>
      <c r="T14" s="100">
        <v>285114220</v>
      </c>
      <c r="U14" s="101">
        <v>2438568</v>
      </c>
      <c r="V14" s="100">
        <v>495815610</v>
      </c>
      <c r="W14" s="101">
        <v>91066345</v>
      </c>
      <c r="X14" s="100">
        <v>2191013495</v>
      </c>
      <c r="Y14" s="101">
        <v>268207262</v>
      </c>
      <c r="Z14" s="214">
        <f>56.73/D14</f>
        <v>4.195354271895637E-2</v>
      </c>
      <c r="AA14" s="218" t="s">
        <v>357</v>
      </c>
    </row>
    <row r="15" spans="1:122" s="56" customFormat="1" ht="92.25" customHeight="1" x14ac:dyDescent="0.3">
      <c r="B15" s="176"/>
      <c r="C15" s="139"/>
      <c r="D15" s="135"/>
      <c r="E15" s="229"/>
      <c r="F15" s="229"/>
      <c r="G15" s="139"/>
      <c r="H15" s="137"/>
      <c r="I15" s="137"/>
      <c r="J15" s="59" t="s">
        <v>162</v>
      </c>
      <c r="K15" s="139"/>
      <c r="L15" s="143"/>
      <c r="M15" s="148"/>
      <c r="N15" s="172"/>
      <c r="O15" s="182"/>
      <c r="P15" s="71" t="s">
        <v>163</v>
      </c>
      <c r="Q15" s="139"/>
      <c r="R15" s="96">
        <v>620784947</v>
      </c>
      <c r="S15" s="147"/>
      <c r="T15" s="100">
        <v>0</v>
      </c>
      <c r="U15" s="101">
        <v>0</v>
      </c>
      <c r="V15" s="100">
        <v>0</v>
      </c>
      <c r="W15" s="101">
        <v>0</v>
      </c>
      <c r="X15" s="100">
        <v>188000000</v>
      </c>
      <c r="Y15" s="101">
        <v>0</v>
      </c>
      <c r="Z15" s="215"/>
      <c r="AA15" s="219"/>
    </row>
    <row r="16" spans="1:122" s="56" customFormat="1" ht="45.75" customHeight="1" x14ac:dyDescent="0.3">
      <c r="B16" s="176"/>
      <c r="C16" s="139"/>
      <c r="D16" s="89">
        <v>0</v>
      </c>
      <c r="E16" s="115">
        <v>0</v>
      </c>
      <c r="F16" s="115">
        <v>0</v>
      </c>
      <c r="G16" s="57" t="s">
        <v>164</v>
      </c>
      <c r="H16" s="137"/>
      <c r="I16" s="137"/>
      <c r="J16" s="61" t="s">
        <v>165</v>
      </c>
      <c r="K16" s="139"/>
      <c r="L16" s="143"/>
      <c r="M16" s="61" t="s">
        <v>166</v>
      </c>
      <c r="N16" s="172"/>
      <c r="O16" s="182"/>
      <c r="P16" s="71" t="s">
        <v>167</v>
      </c>
      <c r="Q16" s="139"/>
      <c r="R16" s="96">
        <v>0</v>
      </c>
      <c r="S16" s="147"/>
      <c r="T16" s="102">
        <v>0</v>
      </c>
      <c r="U16" s="101">
        <v>0</v>
      </c>
      <c r="V16" s="102">
        <v>0</v>
      </c>
      <c r="W16" s="101">
        <v>0</v>
      </c>
      <c r="X16" s="102">
        <v>0</v>
      </c>
      <c r="Y16" s="101">
        <v>0</v>
      </c>
      <c r="Z16" s="90" t="s">
        <v>355</v>
      </c>
      <c r="AA16" s="109" t="s">
        <v>355</v>
      </c>
    </row>
    <row r="17" spans="2:27" ht="37.5" customHeight="1" x14ac:dyDescent="0.3">
      <c r="B17" s="175" t="s">
        <v>115</v>
      </c>
      <c r="C17" s="169" t="s">
        <v>10</v>
      </c>
      <c r="D17" s="169" t="s">
        <v>24</v>
      </c>
      <c r="E17" s="169" t="s">
        <v>24</v>
      </c>
      <c r="F17" s="169" t="s">
        <v>24</v>
      </c>
      <c r="G17" s="169" t="s">
        <v>25</v>
      </c>
      <c r="H17" s="169" t="s">
        <v>11</v>
      </c>
      <c r="I17" s="169" t="s">
        <v>23</v>
      </c>
      <c r="J17" s="170" t="s">
        <v>5</v>
      </c>
      <c r="K17" s="169" t="s">
        <v>123</v>
      </c>
      <c r="L17" s="170" t="s">
        <v>3</v>
      </c>
      <c r="M17" s="169" t="s">
        <v>6</v>
      </c>
      <c r="N17" s="169" t="s">
        <v>4</v>
      </c>
      <c r="O17" s="169" t="s">
        <v>112</v>
      </c>
      <c r="P17" s="171" t="s">
        <v>7</v>
      </c>
      <c r="Q17" s="170" t="s">
        <v>117</v>
      </c>
      <c r="R17" s="170" t="s">
        <v>339</v>
      </c>
      <c r="S17" s="170"/>
      <c r="T17" s="133" t="s">
        <v>17</v>
      </c>
      <c r="U17" s="134"/>
      <c r="V17" s="133" t="s">
        <v>341</v>
      </c>
      <c r="W17" s="134"/>
      <c r="X17" s="133" t="s">
        <v>351</v>
      </c>
      <c r="Y17" s="134"/>
      <c r="Z17" s="169" t="s">
        <v>12</v>
      </c>
      <c r="AA17" s="168" t="s">
        <v>13</v>
      </c>
    </row>
    <row r="18" spans="2:27" ht="33.75" customHeight="1" x14ac:dyDescent="0.3">
      <c r="B18" s="175"/>
      <c r="C18" s="169"/>
      <c r="D18" s="169"/>
      <c r="E18" s="169"/>
      <c r="F18" s="169"/>
      <c r="G18" s="169"/>
      <c r="H18" s="169"/>
      <c r="I18" s="169"/>
      <c r="J18" s="170"/>
      <c r="K18" s="169"/>
      <c r="L18" s="170"/>
      <c r="M18" s="169"/>
      <c r="N18" s="169"/>
      <c r="O18" s="170"/>
      <c r="P18" s="171"/>
      <c r="Q18" s="170"/>
      <c r="R18" s="83" t="s">
        <v>8</v>
      </c>
      <c r="S18" s="82" t="s">
        <v>9</v>
      </c>
      <c r="T18" s="82" t="s">
        <v>15</v>
      </c>
      <c r="U18" s="82" t="s">
        <v>16</v>
      </c>
      <c r="V18" s="82" t="s">
        <v>15</v>
      </c>
      <c r="W18" s="82" t="s">
        <v>16</v>
      </c>
      <c r="X18" s="82" t="s">
        <v>15</v>
      </c>
      <c r="Y18" s="82" t="s">
        <v>16</v>
      </c>
      <c r="Z18" s="169"/>
      <c r="AA18" s="168"/>
    </row>
    <row r="19" spans="2:27" s="56" customFormat="1" ht="157.5" customHeight="1" x14ac:dyDescent="0.3">
      <c r="B19" s="176" t="s">
        <v>168</v>
      </c>
      <c r="C19" s="179" t="s">
        <v>169</v>
      </c>
      <c r="D19" s="89">
        <v>23575.7</v>
      </c>
      <c r="E19" s="115">
        <f>SUM(R19/$R$64)</f>
        <v>2.1788015062735748E-2</v>
      </c>
      <c r="F19" s="115">
        <f>(Z19/100%)*E19</f>
        <v>0</v>
      </c>
      <c r="G19" s="137" t="s">
        <v>170</v>
      </c>
      <c r="H19" s="137" t="s">
        <v>171</v>
      </c>
      <c r="I19" s="137" t="s">
        <v>172</v>
      </c>
      <c r="J19" s="62" t="s">
        <v>173</v>
      </c>
      <c r="K19" s="139" t="s">
        <v>174</v>
      </c>
      <c r="L19" s="174" t="s">
        <v>175</v>
      </c>
      <c r="M19" s="59" t="s">
        <v>176</v>
      </c>
      <c r="N19" s="63" t="s">
        <v>133</v>
      </c>
      <c r="O19" s="182" t="s">
        <v>177</v>
      </c>
      <c r="P19" s="71" t="s">
        <v>178</v>
      </c>
      <c r="Q19" s="137" t="s">
        <v>179</v>
      </c>
      <c r="R19" s="96">
        <v>983282346</v>
      </c>
      <c r="S19" s="147">
        <f>SUM(R19:R20)</f>
        <v>983282346</v>
      </c>
      <c r="T19" s="102">
        <v>0</v>
      </c>
      <c r="U19" s="101">
        <v>0</v>
      </c>
      <c r="V19" s="102">
        <v>0</v>
      </c>
      <c r="W19" s="101">
        <v>0</v>
      </c>
      <c r="X19" s="102">
        <v>983282346</v>
      </c>
      <c r="Y19" s="101">
        <v>0</v>
      </c>
      <c r="Z19" s="91">
        <f>0/D19</f>
        <v>0</v>
      </c>
      <c r="AA19" s="94" t="s">
        <v>356</v>
      </c>
    </row>
    <row r="20" spans="2:27" s="56" customFormat="1" ht="135" customHeight="1" x14ac:dyDescent="0.3">
      <c r="B20" s="176"/>
      <c r="C20" s="137"/>
      <c r="D20" s="89" t="s">
        <v>340</v>
      </c>
      <c r="E20" s="89" t="s">
        <v>340</v>
      </c>
      <c r="F20" s="89" t="s">
        <v>340</v>
      </c>
      <c r="G20" s="137"/>
      <c r="H20" s="137"/>
      <c r="I20" s="137"/>
      <c r="J20" s="62" t="s">
        <v>180</v>
      </c>
      <c r="K20" s="139"/>
      <c r="L20" s="174"/>
      <c r="M20" s="59" t="s">
        <v>181</v>
      </c>
      <c r="N20" s="63" t="s">
        <v>133</v>
      </c>
      <c r="O20" s="182"/>
      <c r="P20" s="71" t="s">
        <v>182</v>
      </c>
      <c r="Q20" s="137"/>
      <c r="R20" s="96">
        <v>0</v>
      </c>
      <c r="S20" s="147"/>
      <c r="T20" s="102">
        <v>0</v>
      </c>
      <c r="U20" s="101">
        <v>0</v>
      </c>
      <c r="V20" s="102">
        <v>0</v>
      </c>
      <c r="W20" s="101">
        <v>0</v>
      </c>
      <c r="X20" s="102">
        <v>0</v>
      </c>
      <c r="Y20" s="101">
        <v>0</v>
      </c>
      <c r="Z20" s="91" t="s">
        <v>355</v>
      </c>
      <c r="AA20" s="110" t="s">
        <v>355</v>
      </c>
    </row>
    <row r="21" spans="2:27" ht="37.5" customHeight="1" x14ac:dyDescent="0.3">
      <c r="B21" s="175" t="s">
        <v>116</v>
      </c>
      <c r="C21" s="169" t="s">
        <v>10</v>
      </c>
      <c r="D21" s="169" t="s">
        <v>24</v>
      </c>
      <c r="E21" s="169" t="s">
        <v>24</v>
      </c>
      <c r="F21" s="169" t="s">
        <v>24</v>
      </c>
      <c r="G21" s="169" t="s">
        <v>25</v>
      </c>
      <c r="H21" s="169" t="s">
        <v>11</v>
      </c>
      <c r="I21" s="169" t="s">
        <v>23</v>
      </c>
      <c r="J21" s="170" t="s">
        <v>5</v>
      </c>
      <c r="K21" s="169" t="s">
        <v>123</v>
      </c>
      <c r="L21" s="170" t="s">
        <v>3</v>
      </c>
      <c r="M21" s="169" t="s">
        <v>6</v>
      </c>
      <c r="N21" s="169" t="s">
        <v>4</v>
      </c>
      <c r="O21" s="169" t="s">
        <v>112</v>
      </c>
      <c r="P21" s="171" t="s">
        <v>7</v>
      </c>
      <c r="Q21" s="170" t="s">
        <v>117</v>
      </c>
      <c r="R21" s="170" t="s">
        <v>339</v>
      </c>
      <c r="S21" s="170"/>
      <c r="T21" s="133" t="s">
        <v>17</v>
      </c>
      <c r="U21" s="134"/>
      <c r="V21" s="133" t="s">
        <v>341</v>
      </c>
      <c r="W21" s="134"/>
      <c r="X21" s="133" t="s">
        <v>351</v>
      </c>
      <c r="Y21" s="134"/>
      <c r="Z21" s="169" t="s">
        <v>12</v>
      </c>
      <c r="AA21" s="168" t="s">
        <v>13</v>
      </c>
    </row>
    <row r="22" spans="2:27" ht="33.75" customHeight="1" x14ac:dyDescent="0.3">
      <c r="B22" s="175"/>
      <c r="C22" s="169"/>
      <c r="D22" s="169"/>
      <c r="E22" s="169"/>
      <c r="F22" s="169"/>
      <c r="G22" s="169"/>
      <c r="H22" s="169"/>
      <c r="I22" s="169"/>
      <c r="J22" s="170"/>
      <c r="K22" s="169"/>
      <c r="L22" s="170"/>
      <c r="M22" s="169"/>
      <c r="N22" s="169"/>
      <c r="O22" s="170"/>
      <c r="P22" s="171"/>
      <c r="Q22" s="170"/>
      <c r="R22" s="83" t="s">
        <v>8</v>
      </c>
      <c r="S22" s="82" t="s">
        <v>9</v>
      </c>
      <c r="T22" s="82" t="s">
        <v>15</v>
      </c>
      <c r="U22" s="82" t="s">
        <v>16</v>
      </c>
      <c r="V22" s="82" t="s">
        <v>15</v>
      </c>
      <c r="W22" s="82" t="s">
        <v>16</v>
      </c>
      <c r="X22" s="82" t="s">
        <v>15</v>
      </c>
      <c r="Y22" s="82" t="s">
        <v>16</v>
      </c>
      <c r="Z22" s="169"/>
      <c r="AA22" s="168"/>
    </row>
    <row r="23" spans="2:27" s="64" customFormat="1" ht="45" customHeight="1" x14ac:dyDescent="0.3">
      <c r="B23" s="176" t="s">
        <v>183</v>
      </c>
      <c r="C23" s="139" t="s">
        <v>184</v>
      </c>
      <c r="D23" s="177">
        <v>1175595</v>
      </c>
      <c r="E23" s="229" cm="1">
        <f t="array" ref="E23">SUM(R23:R26/$R$64)</f>
        <v>0.13130379236343576</v>
      </c>
      <c r="F23" s="229">
        <f>(Z23/100%)*E23</f>
        <v>9.2072764204337604E-2</v>
      </c>
      <c r="G23" s="139" t="s">
        <v>185</v>
      </c>
      <c r="H23" s="137" t="s">
        <v>186</v>
      </c>
      <c r="I23" s="139" t="s">
        <v>144</v>
      </c>
      <c r="J23" s="61" t="s">
        <v>187</v>
      </c>
      <c r="K23" s="141" t="s">
        <v>188</v>
      </c>
      <c r="L23" s="174" t="s">
        <v>189</v>
      </c>
      <c r="M23" s="139" t="s">
        <v>190</v>
      </c>
      <c r="N23" s="172" t="s">
        <v>141</v>
      </c>
      <c r="O23" s="141" t="s">
        <v>191</v>
      </c>
      <c r="P23" s="71" t="s">
        <v>192</v>
      </c>
      <c r="Q23" s="137" t="s">
        <v>193</v>
      </c>
      <c r="R23" s="96">
        <v>166000000</v>
      </c>
      <c r="S23" s="173">
        <f>SUM(R23:R37)</f>
        <v>7738702070</v>
      </c>
      <c r="T23" s="103">
        <v>0</v>
      </c>
      <c r="U23" s="101">
        <v>0</v>
      </c>
      <c r="V23" s="103">
        <v>0</v>
      </c>
      <c r="W23" s="101">
        <v>0</v>
      </c>
      <c r="X23" s="103">
        <v>0</v>
      </c>
      <c r="Y23" s="101">
        <v>0</v>
      </c>
      <c r="Z23" s="220">
        <f>824350/D23</f>
        <v>0.70121938252544458</v>
      </c>
      <c r="AA23" s="223"/>
    </row>
    <row r="24" spans="2:27" s="64" customFormat="1" ht="48.75" customHeight="1" x14ac:dyDescent="0.3">
      <c r="B24" s="176"/>
      <c r="C24" s="139"/>
      <c r="D24" s="177"/>
      <c r="E24" s="229"/>
      <c r="F24" s="229"/>
      <c r="G24" s="139"/>
      <c r="H24" s="137"/>
      <c r="I24" s="139"/>
      <c r="J24" s="61" t="s">
        <v>194</v>
      </c>
      <c r="K24" s="141"/>
      <c r="L24" s="174"/>
      <c r="M24" s="139"/>
      <c r="N24" s="172"/>
      <c r="O24" s="141"/>
      <c r="P24" s="71" t="s">
        <v>195</v>
      </c>
      <c r="Q24" s="137"/>
      <c r="R24" s="96">
        <v>3990767712</v>
      </c>
      <c r="S24" s="173"/>
      <c r="T24" s="103">
        <v>2320993142.25</v>
      </c>
      <c r="U24" s="101">
        <v>243847138.60000002</v>
      </c>
      <c r="V24" s="103">
        <v>2680832643.25</v>
      </c>
      <c r="W24" s="101">
        <v>1078481699.1200001</v>
      </c>
      <c r="X24" s="103">
        <v>2836914456.25</v>
      </c>
      <c r="Y24" s="101">
        <v>1930935021.3000002</v>
      </c>
      <c r="Z24" s="221"/>
      <c r="AA24" s="224"/>
    </row>
    <row r="25" spans="2:27" s="64" customFormat="1" ht="52.5" customHeight="1" x14ac:dyDescent="0.3">
      <c r="B25" s="176"/>
      <c r="C25" s="139"/>
      <c r="D25" s="177"/>
      <c r="E25" s="229"/>
      <c r="F25" s="229"/>
      <c r="G25" s="139"/>
      <c r="H25" s="137"/>
      <c r="I25" s="139"/>
      <c r="J25" s="61" t="s">
        <v>196</v>
      </c>
      <c r="K25" s="141"/>
      <c r="L25" s="174"/>
      <c r="M25" s="139"/>
      <c r="N25" s="172"/>
      <c r="O25" s="141"/>
      <c r="P25" s="71" t="s">
        <v>197</v>
      </c>
      <c r="Q25" s="137"/>
      <c r="R25" s="96">
        <v>1218907510</v>
      </c>
      <c r="S25" s="173"/>
      <c r="T25" s="103">
        <v>0</v>
      </c>
      <c r="U25" s="101">
        <v>0</v>
      </c>
      <c r="V25" s="103">
        <v>0</v>
      </c>
      <c r="W25" s="101">
        <v>0</v>
      </c>
      <c r="X25" s="103">
        <v>1193907510</v>
      </c>
      <c r="Y25" s="101">
        <v>1193907510</v>
      </c>
      <c r="Z25" s="221"/>
      <c r="AA25" s="224"/>
    </row>
    <row r="26" spans="2:27" s="64" customFormat="1" ht="72" customHeight="1" x14ac:dyDescent="0.3">
      <c r="B26" s="176"/>
      <c r="C26" s="139"/>
      <c r="D26" s="177"/>
      <c r="E26" s="229"/>
      <c r="F26" s="229"/>
      <c r="G26" s="139"/>
      <c r="H26" s="137"/>
      <c r="I26" s="139"/>
      <c r="J26" s="61" t="s">
        <v>198</v>
      </c>
      <c r="K26" s="141"/>
      <c r="L26" s="174"/>
      <c r="M26" s="139"/>
      <c r="N26" s="172"/>
      <c r="O26" s="141"/>
      <c r="P26" s="71" t="s">
        <v>199</v>
      </c>
      <c r="Q26" s="137"/>
      <c r="R26" s="96">
        <v>550000000</v>
      </c>
      <c r="S26" s="173"/>
      <c r="T26" s="103">
        <v>0</v>
      </c>
      <c r="U26" s="101">
        <v>0</v>
      </c>
      <c r="V26" s="103">
        <v>0</v>
      </c>
      <c r="W26" s="101">
        <v>0</v>
      </c>
      <c r="X26" s="103">
        <v>0</v>
      </c>
      <c r="Y26" s="101">
        <v>0</v>
      </c>
      <c r="Z26" s="222"/>
      <c r="AA26" s="225"/>
    </row>
    <row r="27" spans="2:27" s="64" customFormat="1" ht="78.75" customHeight="1" x14ac:dyDescent="0.3">
      <c r="B27" s="176"/>
      <c r="C27" s="139"/>
      <c r="D27" s="177">
        <v>1</v>
      </c>
      <c r="E27" s="229" cm="1">
        <f t="array" ref="E27">SUM(R27:R29/$R$64)</f>
        <v>1.4310150146502653E-3</v>
      </c>
      <c r="F27" s="229">
        <f>(Z27/100%)*E27</f>
        <v>1.1448120117202123E-3</v>
      </c>
      <c r="G27" s="139" t="s">
        <v>200</v>
      </c>
      <c r="H27" s="137" t="s">
        <v>201</v>
      </c>
      <c r="I27" s="139" t="s">
        <v>202</v>
      </c>
      <c r="J27" s="61" t="s">
        <v>203</v>
      </c>
      <c r="K27" s="141" t="s">
        <v>204</v>
      </c>
      <c r="L27" s="143" t="s">
        <v>205</v>
      </c>
      <c r="M27" s="148" t="s">
        <v>206</v>
      </c>
      <c r="N27" s="145" t="s">
        <v>141</v>
      </c>
      <c r="O27" s="141" t="s">
        <v>207</v>
      </c>
      <c r="P27" s="71" t="s">
        <v>208</v>
      </c>
      <c r="Q27" s="137" t="s">
        <v>209</v>
      </c>
      <c r="R27" s="96">
        <v>64581000</v>
      </c>
      <c r="S27" s="173"/>
      <c r="T27" s="103">
        <v>0</v>
      </c>
      <c r="U27" s="101">
        <v>0</v>
      </c>
      <c r="V27" s="103">
        <v>52786104</v>
      </c>
      <c r="W27" s="101">
        <v>1702778</v>
      </c>
      <c r="X27" s="103">
        <v>52786104</v>
      </c>
      <c r="Y27" s="101">
        <v>23595632</v>
      </c>
      <c r="Z27" s="220">
        <f>0.8/D27</f>
        <v>0.8</v>
      </c>
      <c r="AA27" s="226" t="s">
        <v>358</v>
      </c>
    </row>
    <row r="28" spans="2:27" s="64" customFormat="1" ht="59.25" customHeight="1" x14ac:dyDescent="0.3">
      <c r="B28" s="176"/>
      <c r="C28" s="139"/>
      <c r="D28" s="177"/>
      <c r="E28" s="229"/>
      <c r="F28" s="229"/>
      <c r="G28" s="139"/>
      <c r="H28" s="137"/>
      <c r="I28" s="139"/>
      <c r="J28" s="61" t="s">
        <v>210</v>
      </c>
      <c r="K28" s="141"/>
      <c r="L28" s="143"/>
      <c r="M28" s="148"/>
      <c r="N28" s="145"/>
      <c r="O28" s="141"/>
      <c r="P28" s="71" t="s">
        <v>211</v>
      </c>
      <c r="Q28" s="137"/>
      <c r="R28" s="96">
        <v>0</v>
      </c>
      <c r="S28" s="173"/>
      <c r="T28" s="103">
        <v>0</v>
      </c>
      <c r="U28" s="101">
        <v>0</v>
      </c>
      <c r="V28" s="103">
        <v>0</v>
      </c>
      <c r="W28" s="101">
        <v>0</v>
      </c>
      <c r="X28" s="103">
        <v>0</v>
      </c>
      <c r="Y28" s="101">
        <v>0</v>
      </c>
      <c r="Z28" s="221"/>
      <c r="AA28" s="227"/>
    </row>
    <row r="29" spans="2:27" s="64" customFormat="1" ht="45" customHeight="1" x14ac:dyDescent="0.3">
      <c r="B29" s="176"/>
      <c r="C29" s="139"/>
      <c r="D29" s="177"/>
      <c r="E29" s="229"/>
      <c r="F29" s="229"/>
      <c r="G29" s="139"/>
      <c r="H29" s="137"/>
      <c r="I29" s="139"/>
      <c r="J29" s="61" t="s">
        <v>212</v>
      </c>
      <c r="K29" s="141"/>
      <c r="L29" s="143"/>
      <c r="M29" s="148"/>
      <c r="N29" s="145"/>
      <c r="O29" s="141"/>
      <c r="P29" s="71" t="s">
        <v>213</v>
      </c>
      <c r="Q29" s="137"/>
      <c r="R29" s="96">
        <v>0</v>
      </c>
      <c r="S29" s="173"/>
      <c r="T29" s="103">
        <v>0</v>
      </c>
      <c r="U29" s="101">
        <v>0</v>
      </c>
      <c r="V29" s="103">
        <v>0</v>
      </c>
      <c r="W29" s="101">
        <v>0</v>
      </c>
      <c r="X29" s="103">
        <v>0</v>
      </c>
      <c r="Y29" s="101">
        <v>0</v>
      </c>
      <c r="Z29" s="222"/>
      <c r="AA29" s="228"/>
    </row>
    <row r="30" spans="2:27" s="64" customFormat="1" ht="102.75" customHeight="1" x14ac:dyDescent="0.3">
      <c r="B30" s="176"/>
      <c r="C30" s="139"/>
      <c r="D30" s="89">
        <v>797</v>
      </c>
      <c r="E30" s="115">
        <f>SUM(R30/$R$64)</f>
        <v>8.0950298658665661E-3</v>
      </c>
      <c r="F30" s="115">
        <f>(Z30/100%)*E30</f>
        <v>5.169849688489438E-3</v>
      </c>
      <c r="G30" s="139" t="s">
        <v>214</v>
      </c>
      <c r="H30" s="139" t="s">
        <v>215</v>
      </c>
      <c r="I30" s="139" t="s">
        <v>216</v>
      </c>
      <c r="J30" s="61" t="s">
        <v>217</v>
      </c>
      <c r="K30" s="141" t="s">
        <v>218</v>
      </c>
      <c r="L30" s="143" t="s">
        <v>219</v>
      </c>
      <c r="M30" s="59" t="s">
        <v>220</v>
      </c>
      <c r="N30" s="63" t="s">
        <v>141</v>
      </c>
      <c r="O30" s="141" t="s">
        <v>221</v>
      </c>
      <c r="P30" s="71" t="s">
        <v>222</v>
      </c>
      <c r="Q30" s="137" t="s">
        <v>223</v>
      </c>
      <c r="R30" s="96">
        <v>365324695</v>
      </c>
      <c r="S30" s="173"/>
      <c r="T30" s="104">
        <v>33990000</v>
      </c>
      <c r="U30" s="105">
        <v>1586200</v>
      </c>
      <c r="V30" s="104">
        <v>122338035</v>
      </c>
      <c r="W30" s="105">
        <v>23165375</v>
      </c>
      <c r="X30" s="104">
        <v>144924502</v>
      </c>
      <c r="Y30" s="105">
        <v>64348832</v>
      </c>
      <c r="Z30" s="92">
        <f>509/D30</f>
        <v>0.6386449184441656</v>
      </c>
      <c r="AA30" s="95" t="s">
        <v>360</v>
      </c>
    </row>
    <row r="31" spans="2:27" s="64" customFormat="1" ht="126.75" customHeight="1" x14ac:dyDescent="0.3">
      <c r="B31" s="176"/>
      <c r="C31" s="139"/>
      <c r="D31" s="89">
        <v>89</v>
      </c>
      <c r="E31" s="115">
        <f>SUM(R31/$R$64)</f>
        <v>0</v>
      </c>
      <c r="F31" s="115">
        <f>(Z31/100%)*E31</f>
        <v>0</v>
      </c>
      <c r="G31" s="139"/>
      <c r="H31" s="139"/>
      <c r="I31" s="139"/>
      <c r="J31" s="61" t="s">
        <v>224</v>
      </c>
      <c r="K31" s="141"/>
      <c r="L31" s="143"/>
      <c r="M31" s="59" t="s">
        <v>225</v>
      </c>
      <c r="N31" s="63" t="s">
        <v>141</v>
      </c>
      <c r="O31" s="141"/>
      <c r="P31" s="71" t="s">
        <v>226</v>
      </c>
      <c r="Q31" s="137"/>
      <c r="R31" s="96">
        <v>0</v>
      </c>
      <c r="S31" s="173"/>
      <c r="T31" s="104">
        <v>0</v>
      </c>
      <c r="U31" s="101">
        <v>0</v>
      </c>
      <c r="V31" s="104">
        <v>0</v>
      </c>
      <c r="W31" s="101">
        <v>0</v>
      </c>
      <c r="X31" s="104">
        <v>0</v>
      </c>
      <c r="Y31" s="101">
        <v>0</v>
      </c>
      <c r="Z31" s="92">
        <f>36/D31</f>
        <v>0.4044943820224719</v>
      </c>
      <c r="AA31" s="95" t="s">
        <v>359</v>
      </c>
    </row>
    <row r="32" spans="2:27" s="64" customFormat="1" ht="59.25" customHeight="1" x14ac:dyDescent="0.3">
      <c r="B32" s="176"/>
      <c r="C32" s="139"/>
      <c r="D32" s="178">
        <v>5</v>
      </c>
      <c r="E32" s="229" cm="1">
        <f t="array" ref="E32">SUM(R32:R37/$R$64)</f>
        <v>3.06478242365926E-2</v>
      </c>
      <c r="F32" s="229">
        <f>(Z32/100%)*E32</f>
        <v>1.2259129694637041E-2</v>
      </c>
      <c r="G32" s="139" t="s">
        <v>227</v>
      </c>
      <c r="H32" s="139" t="s">
        <v>215</v>
      </c>
      <c r="I32" s="139" t="s">
        <v>144</v>
      </c>
      <c r="J32" s="61" t="s">
        <v>228</v>
      </c>
      <c r="K32" s="141" t="s">
        <v>229</v>
      </c>
      <c r="L32" s="143" t="s">
        <v>230</v>
      </c>
      <c r="M32" s="148" t="s">
        <v>231</v>
      </c>
      <c r="N32" s="145" t="s">
        <v>141</v>
      </c>
      <c r="O32" s="141" t="s">
        <v>232</v>
      </c>
      <c r="P32" s="72" t="s">
        <v>233</v>
      </c>
      <c r="Q32" s="137" t="s">
        <v>234</v>
      </c>
      <c r="R32" s="96">
        <v>82850000</v>
      </c>
      <c r="S32" s="173"/>
      <c r="T32" s="103">
        <v>0</v>
      </c>
      <c r="U32" s="101">
        <v>0</v>
      </c>
      <c r="V32" s="103">
        <v>1200000</v>
      </c>
      <c r="W32" s="101">
        <v>0</v>
      </c>
      <c r="X32" s="103">
        <v>23090000</v>
      </c>
      <c r="Y32" s="101">
        <v>0</v>
      </c>
      <c r="Z32" s="220">
        <f>2/D32</f>
        <v>0.4</v>
      </c>
      <c r="AA32" s="226" t="s">
        <v>361</v>
      </c>
    </row>
    <row r="33" spans="2:27" s="64" customFormat="1" ht="59.25" customHeight="1" x14ac:dyDescent="0.3">
      <c r="B33" s="176"/>
      <c r="C33" s="139"/>
      <c r="D33" s="178"/>
      <c r="E33" s="229"/>
      <c r="F33" s="229"/>
      <c r="G33" s="139"/>
      <c r="H33" s="139"/>
      <c r="I33" s="139"/>
      <c r="J33" s="61" t="s">
        <v>235</v>
      </c>
      <c r="K33" s="141"/>
      <c r="L33" s="143"/>
      <c r="M33" s="148"/>
      <c r="N33" s="145"/>
      <c r="O33" s="141"/>
      <c r="P33" s="72" t="s">
        <v>236</v>
      </c>
      <c r="Q33" s="137"/>
      <c r="R33" s="97">
        <v>478137490</v>
      </c>
      <c r="S33" s="173"/>
      <c r="T33" s="103">
        <v>120237312</v>
      </c>
      <c r="U33" s="101">
        <v>1996650</v>
      </c>
      <c r="V33" s="103">
        <v>166243953</v>
      </c>
      <c r="W33" s="101">
        <v>37996526</v>
      </c>
      <c r="X33" s="103">
        <v>178296252</v>
      </c>
      <c r="Y33" s="101">
        <v>93441572</v>
      </c>
      <c r="Z33" s="221"/>
      <c r="AA33" s="227"/>
    </row>
    <row r="34" spans="2:27" s="64" customFormat="1" ht="59.25" customHeight="1" x14ac:dyDescent="0.3">
      <c r="B34" s="176"/>
      <c r="C34" s="139"/>
      <c r="D34" s="178"/>
      <c r="E34" s="229"/>
      <c r="F34" s="229"/>
      <c r="G34" s="139"/>
      <c r="H34" s="139"/>
      <c r="I34" s="139"/>
      <c r="J34" s="61" t="s">
        <v>237</v>
      </c>
      <c r="K34" s="141"/>
      <c r="L34" s="143"/>
      <c r="M34" s="148"/>
      <c r="N34" s="145"/>
      <c r="O34" s="141"/>
      <c r="P34" s="72" t="s">
        <v>238</v>
      </c>
      <c r="Q34" s="137"/>
      <c r="R34" s="97">
        <v>44060000</v>
      </c>
      <c r="S34" s="173"/>
      <c r="T34" s="103">
        <v>0</v>
      </c>
      <c r="U34" s="101">
        <v>0</v>
      </c>
      <c r="V34" s="103">
        <v>0</v>
      </c>
      <c r="W34" s="101">
        <v>0</v>
      </c>
      <c r="X34" s="103">
        <v>0</v>
      </c>
      <c r="Y34" s="101">
        <v>0</v>
      </c>
      <c r="Z34" s="221"/>
      <c r="AA34" s="227"/>
    </row>
    <row r="35" spans="2:27" s="64" customFormat="1" ht="59.25" customHeight="1" x14ac:dyDescent="0.3">
      <c r="B35" s="176"/>
      <c r="C35" s="139"/>
      <c r="D35" s="178"/>
      <c r="E35" s="229"/>
      <c r="F35" s="229"/>
      <c r="G35" s="139"/>
      <c r="H35" s="139"/>
      <c r="I35" s="139"/>
      <c r="J35" s="61" t="s">
        <v>239</v>
      </c>
      <c r="K35" s="141"/>
      <c r="L35" s="143"/>
      <c r="M35" s="148"/>
      <c r="N35" s="145"/>
      <c r="O35" s="141"/>
      <c r="P35" s="72" t="s">
        <v>240</v>
      </c>
      <c r="Q35" s="137"/>
      <c r="R35" s="97">
        <v>688610620</v>
      </c>
      <c r="S35" s="173"/>
      <c r="T35" s="103">
        <v>43267638</v>
      </c>
      <c r="U35" s="101">
        <v>0</v>
      </c>
      <c r="V35" s="103">
        <v>76267638</v>
      </c>
      <c r="W35" s="101">
        <v>11811225</v>
      </c>
      <c r="X35" s="103">
        <v>126993078</v>
      </c>
      <c r="Y35" s="101">
        <v>36947895</v>
      </c>
      <c r="Z35" s="221"/>
      <c r="AA35" s="227"/>
    </row>
    <row r="36" spans="2:27" s="64" customFormat="1" ht="59.25" customHeight="1" x14ac:dyDescent="0.3">
      <c r="B36" s="176"/>
      <c r="C36" s="139"/>
      <c r="D36" s="178"/>
      <c r="E36" s="229"/>
      <c r="F36" s="229"/>
      <c r="G36" s="139"/>
      <c r="H36" s="139"/>
      <c r="I36" s="139"/>
      <c r="J36" s="61" t="s">
        <v>241</v>
      </c>
      <c r="K36" s="141"/>
      <c r="L36" s="143"/>
      <c r="M36" s="148"/>
      <c r="N36" s="145"/>
      <c r="O36" s="141"/>
      <c r="P36" s="72" t="s">
        <v>242</v>
      </c>
      <c r="Q36" s="137"/>
      <c r="R36" s="97">
        <v>89463043</v>
      </c>
      <c r="S36" s="173"/>
      <c r="T36" s="103">
        <v>0</v>
      </c>
      <c r="U36" s="101">
        <v>0</v>
      </c>
      <c r="V36" s="103">
        <v>448295</v>
      </c>
      <c r="W36" s="101">
        <v>0</v>
      </c>
      <c r="X36" s="103">
        <v>448295</v>
      </c>
      <c r="Y36" s="101">
        <v>448295</v>
      </c>
      <c r="Z36" s="221"/>
      <c r="AA36" s="227"/>
    </row>
    <row r="37" spans="2:27" s="64" customFormat="1" ht="59.25" customHeight="1" x14ac:dyDescent="0.3">
      <c r="B37" s="176"/>
      <c r="C37" s="139"/>
      <c r="D37" s="178"/>
      <c r="E37" s="229"/>
      <c r="F37" s="229"/>
      <c r="G37" s="139"/>
      <c r="H37" s="139"/>
      <c r="I37" s="139"/>
      <c r="J37" s="61" t="s">
        <v>243</v>
      </c>
      <c r="K37" s="141"/>
      <c r="L37" s="143"/>
      <c r="M37" s="148"/>
      <c r="N37" s="145"/>
      <c r="O37" s="141"/>
      <c r="P37" s="72" t="s">
        <v>244</v>
      </c>
      <c r="Q37" s="137"/>
      <c r="R37" s="97">
        <v>0</v>
      </c>
      <c r="S37" s="173"/>
      <c r="T37" s="103">
        <v>0</v>
      </c>
      <c r="U37" s="101">
        <v>0</v>
      </c>
      <c r="V37" s="103">
        <v>0</v>
      </c>
      <c r="W37" s="101">
        <v>0</v>
      </c>
      <c r="X37" s="103">
        <v>0</v>
      </c>
      <c r="Y37" s="101">
        <v>0</v>
      </c>
      <c r="Z37" s="222"/>
      <c r="AA37" s="228"/>
    </row>
    <row r="38" spans="2:27" ht="37.5" customHeight="1" x14ac:dyDescent="0.3">
      <c r="B38" s="175" t="s">
        <v>245</v>
      </c>
      <c r="C38" s="169" t="s">
        <v>10</v>
      </c>
      <c r="D38" s="169" t="s">
        <v>24</v>
      </c>
      <c r="E38" s="169" t="s">
        <v>24</v>
      </c>
      <c r="F38" s="169" t="s">
        <v>24</v>
      </c>
      <c r="G38" s="169" t="s">
        <v>25</v>
      </c>
      <c r="H38" s="169" t="s">
        <v>11</v>
      </c>
      <c r="I38" s="169" t="s">
        <v>23</v>
      </c>
      <c r="J38" s="170" t="s">
        <v>5</v>
      </c>
      <c r="K38" s="169" t="s">
        <v>123</v>
      </c>
      <c r="L38" s="170" t="s">
        <v>3</v>
      </c>
      <c r="M38" s="169" t="s">
        <v>6</v>
      </c>
      <c r="N38" s="169" t="s">
        <v>4</v>
      </c>
      <c r="O38" s="169" t="s">
        <v>112</v>
      </c>
      <c r="P38" s="171" t="s">
        <v>7</v>
      </c>
      <c r="Q38" s="170" t="s">
        <v>117</v>
      </c>
      <c r="R38" s="170" t="s">
        <v>339</v>
      </c>
      <c r="S38" s="170"/>
      <c r="T38" s="133" t="s">
        <v>17</v>
      </c>
      <c r="U38" s="134"/>
      <c r="V38" s="133" t="s">
        <v>341</v>
      </c>
      <c r="W38" s="134"/>
      <c r="X38" s="133" t="s">
        <v>351</v>
      </c>
      <c r="Y38" s="134"/>
      <c r="Z38" s="169" t="s">
        <v>12</v>
      </c>
      <c r="AA38" s="168" t="s">
        <v>13</v>
      </c>
    </row>
    <row r="39" spans="2:27" ht="33.75" customHeight="1" x14ac:dyDescent="0.3">
      <c r="B39" s="175"/>
      <c r="C39" s="169"/>
      <c r="D39" s="169"/>
      <c r="E39" s="169"/>
      <c r="F39" s="169"/>
      <c r="G39" s="169"/>
      <c r="H39" s="169"/>
      <c r="I39" s="169"/>
      <c r="J39" s="170"/>
      <c r="K39" s="169"/>
      <c r="L39" s="170"/>
      <c r="M39" s="169"/>
      <c r="N39" s="169"/>
      <c r="O39" s="170"/>
      <c r="P39" s="171"/>
      <c r="Q39" s="170"/>
      <c r="R39" s="83" t="s">
        <v>8</v>
      </c>
      <c r="S39" s="82" t="s">
        <v>9</v>
      </c>
      <c r="T39" s="82" t="s">
        <v>15</v>
      </c>
      <c r="U39" s="82" t="s">
        <v>16</v>
      </c>
      <c r="V39" s="82" t="s">
        <v>15</v>
      </c>
      <c r="W39" s="82" t="s">
        <v>16</v>
      </c>
      <c r="X39" s="82" t="s">
        <v>15</v>
      </c>
      <c r="Y39" s="82" t="s">
        <v>16</v>
      </c>
      <c r="Z39" s="169"/>
      <c r="AA39" s="168"/>
    </row>
    <row r="40" spans="2:27" s="64" customFormat="1" ht="47.25" customHeight="1" x14ac:dyDescent="0.3">
      <c r="B40" s="176" t="s">
        <v>246</v>
      </c>
      <c r="C40" s="184" t="s">
        <v>247</v>
      </c>
      <c r="D40" s="178">
        <v>1</v>
      </c>
      <c r="E40" s="229" cm="1">
        <f t="array" ref="E40">SUM(R40:R43/$R$64)</f>
        <v>2.3222058118540717E-3</v>
      </c>
      <c r="F40" s="229">
        <f>(Z40/100%)*E40</f>
        <v>0</v>
      </c>
      <c r="G40" s="139" t="s">
        <v>248</v>
      </c>
      <c r="H40" s="139" t="s">
        <v>249</v>
      </c>
      <c r="I40" s="139" t="s">
        <v>144</v>
      </c>
      <c r="J40" s="61" t="s">
        <v>250</v>
      </c>
      <c r="K40" s="141" t="s">
        <v>251</v>
      </c>
      <c r="L40" s="174" t="s">
        <v>252</v>
      </c>
      <c r="M40" s="148" t="s">
        <v>253</v>
      </c>
      <c r="N40" s="145" t="s">
        <v>141</v>
      </c>
      <c r="O40" s="141" t="s">
        <v>254</v>
      </c>
      <c r="P40" s="71" t="s">
        <v>255</v>
      </c>
      <c r="Q40" s="139" t="s">
        <v>256</v>
      </c>
      <c r="R40" s="97">
        <v>0</v>
      </c>
      <c r="S40" s="147">
        <f>SUM(R40:R63)</f>
        <v>14197342111</v>
      </c>
      <c r="T40" s="103">
        <v>0</v>
      </c>
      <c r="U40" s="101">
        <v>0</v>
      </c>
      <c r="V40" s="103">
        <v>0</v>
      </c>
      <c r="W40" s="101">
        <v>0</v>
      </c>
      <c r="X40" s="103">
        <v>0</v>
      </c>
      <c r="Y40" s="101">
        <v>0</v>
      </c>
      <c r="Z40" s="220">
        <f>0/D40</f>
        <v>0</v>
      </c>
      <c r="AA40" s="226" t="s">
        <v>342</v>
      </c>
    </row>
    <row r="41" spans="2:27" s="64" customFormat="1" ht="40.5" customHeight="1" x14ac:dyDescent="0.3">
      <c r="B41" s="176"/>
      <c r="C41" s="139"/>
      <c r="D41" s="178"/>
      <c r="E41" s="229"/>
      <c r="F41" s="229"/>
      <c r="G41" s="139"/>
      <c r="H41" s="139"/>
      <c r="I41" s="139"/>
      <c r="J41" s="61" t="s">
        <v>257</v>
      </c>
      <c r="K41" s="141"/>
      <c r="L41" s="174"/>
      <c r="M41" s="148"/>
      <c r="N41" s="145"/>
      <c r="O41" s="141"/>
      <c r="P41" s="71" t="s">
        <v>258</v>
      </c>
      <c r="Q41" s="139"/>
      <c r="R41" s="97">
        <v>0</v>
      </c>
      <c r="S41" s="147"/>
      <c r="T41" s="103">
        <v>0</v>
      </c>
      <c r="U41" s="101">
        <v>0</v>
      </c>
      <c r="V41" s="103">
        <v>0</v>
      </c>
      <c r="W41" s="101">
        <v>0</v>
      </c>
      <c r="X41" s="103">
        <v>0</v>
      </c>
      <c r="Y41" s="101">
        <v>0</v>
      </c>
      <c r="Z41" s="221"/>
      <c r="AA41" s="227"/>
    </row>
    <row r="42" spans="2:27" s="64" customFormat="1" ht="31.5" customHeight="1" x14ac:dyDescent="0.3">
      <c r="B42" s="176"/>
      <c r="C42" s="139"/>
      <c r="D42" s="178"/>
      <c r="E42" s="229"/>
      <c r="F42" s="229"/>
      <c r="G42" s="139"/>
      <c r="H42" s="139"/>
      <c r="I42" s="139"/>
      <c r="J42" s="61" t="s">
        <v>259</v>
      </c>
      <c r="K42" s="141"/>
      <c r="L42" s="174"/>
      <c r="M42" s="148"/>
      <c r="N42" s="145"/>
      <c r="O42" s="141"/>
      <c r="P42" s="71" t="s">
        <v>260</v>
      </c>
      <c r="Q42" s="139"/>
      <c r="R42" s="97">
        <v>83000000</v>
      </c>
      <c r="S42" s="147"/>
      <c r="T42" s="103">
        <v>0</v>
      </c>
      <c r="U42" s="101">
        <v>0</v>
      </c>
      <c r="V42" s="103">
        <v>34005000</v>
      </c>
      <c r="W42" s="101">
        <v>0</v>
      </c>
      <c r="X42" s="103">
        <v>48005000</v>
      </c>
      <c r="Y42" s="101">
        <v>19994000</v>
      </c>
      <c r="Z42" s="221"/>
      <c r="AA42" s="227"/>
    </row>
    <row r="43" spans="2:27" s="64" customFormat="1" ht="39" customHeight="1" x14ac:dyDescent="0.3">
      <c r="B43" s="176"/>
      <c r="C43" s="139"/>
      <c r="D43" s="178"/>
      <c r="E43" s="229"/>
      <c r="F43" s="229"/>
      <c r="G43" s="139"/>
      <c r="H43" s="139"/>
      <c r="I43" s="139"/>
      <c r="J43" s="61" t="s">
        <v>261</v>
      </c>
      <c r="K43" s="141"/>
      <c r="L43" s="174"/>
      <c r="M43" s="148"/>
      <c r="N43" s="145"/>
      <c r="O43" s="141"/>
      <c r="P43" s="71" t="s">
        <v>262</v>
      </c>
      <c r="Q43" s="139"/>
      <c r="R43" s="97">
        <v>21800000</v>
      </c>
      <c r="S43" s="147"/>
      <c r="T43" s="103">
        <v>0</v>
      </c>
      <c r="U43" s="101">
        <v>0</v>
      </c>
      <c r="V43" s="103">
        <v>5500000</v>
      </c>
      <c r="W43" s="101">
        <v>0</v>
      </c>
      <c r="X43" s="103">
        <v>15000000</v>
      </c>
      <c r="Y43" s="101">
        <v>0</v>
      </c>
      <c r="Z43" s="222"/>
      <c r="AA43" s="228"/>
    </row>
    <row r="44" spans="2:27" s="64" customFormat="1" ht="52.5" customHeight="1" x14ac:dyDescent="0.3">
      <c r="B44" s="176"/>
      <c r="C44" s="139"/>
      <c r="D44" s="88">
        <v>0</v>
      </c>
      <c r="E44" s="115">
        <f t="shared" ref="E44:E55" si="0">SUM(R44/$R$64)</f>
        <v>0</v>
      </c>
      <c r="F44" s="115">
        <v>0</v>
      </c>
      <c r="G44" s="139" t="s">
        <v>263</v>
      </c>
      <c r="H44" s="139" t="s">
        <v>264</v>
      </c>
      <c r="I44" s="139" t="s">
        <v>144</v>
      </c>
      <c r="J44" s="61" t="s">
        <v>265</v>
      </c>
      <c r="K44" s="141" t="s">
        <v>266</v>
      </c>
      <c r="L44" s="174" t="s">
        <v>267</v>
      </c>
      <c r="M44" s="61" t="s">
        <v>268</v>
      </c>
      <c r="N44" s="63" t="s">
        <v>141</v>
      </c>
      <c r="O44" s="65" t="s">
        <v>269</v>
      </c>
      <c r="P44" s="71" t="s">
        <v>270</v>
      </c>
      <c r="Q44" s="139" t="s">
        <v>271</v>
      </c>
      <c r="R44" s="97">
        <v>0</v>
      </c>
      <c r="S44" s="147"/>
      <c r="T44" s="103">
        <v>0</v>
      </c>
      <c r="U44" s="101">
        <v>0</v>
      </c>
      <c r="V44" s="103">
        <v>0</v>
      </c>
      <c r="W44" s="101">
        <v>0</v>
      </c>
      <c r="X44" s="103">
        <v>0</v>
      </c>
      <c r="Y44" s="101">
        <v>0</v>
      </c>
      <c r="Z44" s="92" t="s">
        <v>355</v>
      </c>
      <c r="AA44" s="111" t="s">
        <v>355</v>
      </c>
    </row>
    <row r="45" spans="2:27" s="64" customFormat="1" ht="86.25" customHeight="1" x14ac:dyDescent="0.3">
      <c r="B45" s="176"/>
      <c r="C45" s="139"/>
      <c r="D45" s="88">
        <v>1</v>
      </c>
      <c r="E45" s="115">
        <f t="shared" si="0"/>
        <v>2.0322431311244841E-2</v>
      </c>
      <c r="F45" s="115">
        <f>(Z45/100%)*E45</f>
        <v>4.0644862622489682E-3</v>
      </c>
      <c r="G45" s="139"/>
      <c r="H45" s="139"/>
      <c r="I45" s="139"/>
      <c r="J45" s="61" t="s">
        <v>272</v>
      </c>
      <c r="K45" s="141"/>
      <c r="L45" s="174"/>
      <c r="M45" s="61" t="s">
        <v>273</v>
      </c>
      <c r="N45" s="63" t="s">
        <v>141</v>
      </c>
      <c r="O45" s="66" t="s">
        <v>274</v>
      </c>
      <c r="P45" s="71" t="s">
        <v>275</v>
      </c>
      <c r="Q45" s="139"/>
      <c r="R45" s="97">
        <v>917141276</v>
      </c>
      <c r="S45" s="147"/>
      <c r="T45" s="103">
        <v>0</v>
      </c>
      <c r="U45" s="101">
        <v>0</v>
      </c>
      <c r="V45" s="103">
        <v>0</v>
      </c>
      <c r="W45" s="101">
        <v>0</v>
      </c>
      <c r="X45" s="103">
        <v>0</v>
      </c>
      <c r="Y45" s="101">
        <v>0</v>
      </c>
      <c r="Z45" s="92">
        <f>0.2/D45</f>
        <v>0.2</v>
      </c>
      <c r="AA45" s="95" t="s">
        <v>343</v>
      </c>
    </row>
    <row r="46" spans="2:27" s="64" customFormat="1" ht="54.75" customHeight="1" x14ac:dyDescent="0.3">
      <c r="B46" s="176"/>
      <c r="C46" s="139"/>
      <c r="D46" s="88">
        <v>0</v>
      </c>
      <c r="E46" s="115">
        <f t="shared" si="0"/>
        <v>0</v>
      </c>
      <c r="F46" s="115">
        <v>0</v>
      </c>
      <c r="G46" s="139"/>
      <c r="H46" s="139"/>
      <c r="I46" s="139"/>
      <c r="J46" s="61" t="s">
        <v>276</v>
      </c>
      <c r="K46" s="141"/>
      <c r="L46" s="174"/>
      <c r="M46" s="59" t="s">
        <v>267</v>
      </c>
      <c r="N46" s="63" t="s">
        <v>141</v>
      </c>
      <c r="O46" s="65" t="s">
        <v>269</v>
      </c>
      <c r="P46" s="71" t="s">
        <v>277</v>
      </c>
      <c r="Q46" s="139"/>
      <c r="R46" s="97">
        <v>0</v>
      </c>
      <c r="S46" s="147"/>
      <c r="T46" s="103">
        <v>0</v>
      </c>
      <c r="U46" s="101">
        <v>0</v>
      </c>
      <c r="V46" s="103">
        <v>0</v>
      </c>
      <c r="W46" s="101">
        <v>0</v>
      </c>
      <c r="X46" s="103">
        <v>0</v>
      </c>
      <c r="Y46" s="101">
        <v>0</v>
      </c>
      <c r="Z46" s="92" t="s">
        <v>355</v>
      </c>
      <c r="AA46" s="111" t="s">
        <v>355</v>
      </c>
    </row>
    <row r="47" spans="2:27" s="64" customFormat="1" ht="83.25" customHeight="1" x14ac:dyDescent="0.3">
      <c r="B47" s="176"/>
      <c r="C47" s="139"/>
      <c r="D47" s="88">
        <v>0</v>
      </c>
      <c r="E47" s="115">
        <f t="shared" si="0"/>
        <v>0</v>
      </c>
      <c r="F47" s="115">
        <v>0</v>
      </c>
      <c r="G47" s="139" t="s">
        <v>278</v>
      </c>
      <c r="H47" s="139" t="s">
        <v>279</v>
      </c>
      <c r="I47" s="137" t="s">
        <v>144</v>
      </c>
      <c r="J47" s="61" t="s">
        <v>280</v>
      </c>
      <c r="K47" s="141" t="s">
        <v>281</v>
      </c>
      <c r="L47" s="174" t="s">
        <v>282</v>
      </c>
      <c r="M47" s="59" t="s">
        <v>283</v>
      </c>
      <c r="N47" s="63" t="s">
        <v>141</v>
      </c>
      <c r="O47" s="65" t="s">
        <v>269</v>
      </c>
      <c r="P47" s="71" t="s">
        <v>285</v>
      </c>
      <c r="Q47" s="139" t="s">
        <v>286</v>
      </c>
      <c r="R47" s="97">
        <v>0</v>
      </c>
      <c r="S47" s="147"/>
      <c r="T47" s="103">
        <v>0</v>
      </c>
      <c r="U47" s="101">
        <v>0</v>
      </c>
      <c r="V47" s="103">
        <v>0</v>
      </c>
      <c r="W47" s="101">
        <v>0</v>
      </c>
      <c r="X47" s="103">
        <v>0</v>
      </c>
      <c r="Y47" s="101">
        <v>0</v>
      </c>
      <c r="Z47" s="92" t="s">
        <v>355</v>
      </c>
      <c r="AA47" s="112" t="s">
        <v>355</v>
      </c>
    </row>
    <row r="48" spans="2:27" s="64" customFormat="1" ht="102.75" customHeight="1" x14ac:dyDescent="0.3">
      <c r="B48" s="176"/>
      <c r="C48" s="139"/>
      <c r="D48" s="88">
        <v>3</v>
      </c>
      <c r="E48" s="115">
        <f t="shared" si="0"/>
        <v>9.5281345333707135E-2</v>
      </c>
      <c r="F48" s="115">
        <f>(Z48/100%)*E48</f>
        <v>3.8112538133482851E-2</v>
      </c>
      <c r="G48" s="139"/>
      <c r="H48" s="139"/>
      <c r="I48" s="137"/>
      <c r="J48" s="61" t="s">
        <v>287</v>
      </c>
      <c r="K48" s="141"/>
      <c r="L48" s="174"/>
      <c r="M48" s="59" t="s">
        <v>288</v>
      </c>
      <c r="N48" s="63" t="s">
        <v>141</v>
      </c>
      <c r="O48" s="66" t="s">
        <v>284</v>
      </c>
      <c r="P48" s="71" t="s">
        <v>289</v>
      </c>
      <c r="Q48" s="139"/>
      <c r="R48" s="97">
        <v>4300000000</v>
      </c>
      <c r="S48" s="147"/>
      <c r="T48" s="103">
        <v>0</v>
      </c>
      <c r="U48" s="101">
        <v>0</v>
      </c>
      <c r="V48" s="103">
        <v>0</v>
      </c>
      <c r="W48" s="101">
        <v>0</v>
      </c>
      <c r="X48" s="103">
        <v>2793805386.8299999</v>
      </c>
      <c r="Y48" s="101">
        <v>0</v>
      </c>
      <c r="Z48" s="92">
        <f>1.2/D48</f>
        <v>0.39999999999999997</v>
      </c>
      <c r="AA48" s="95" t="s">
        <v>350</v>
      </c>
    </row>
    <row r="49" spans="2:27" s="64" customFormat="1" ht="49.5" customHeight="1" x14ac:dyDescent="0.3">
      <c r="B49" s="176"/>
      <c r="C49" s="139"/>
      <c r="D49" s="88">
        <v>0</v>
      </c>
      <c r="E49" s="115">
        <f t="shared" si="0"/>
        <v>0</v>
      </c>
      <c r="F49" s="115">
        <v>0</v>
      </c>
      <c r="G49" s="139"/>
      <c r="H49" s="139"/>
      <c r="I49" s="137"/>
      <c r="J49" s="61" t="s">
        <v>290</v>
      </c>
      <c r="K49" s="141"/>
      <c r="L49" s="174"/>
      <c r="M49" s="59" t="s">
        <v>282</v>
      </c>
      <c r="N49" s="63" t="s">
        <v>141</v>
      </c>
      <c r="O49" s="65" t="s">
        <v>269</v>
      </c>
      <c r="P49" s="71" t="s">
        <v>291</v>
      </c>
      <c r="Q49" s="139"/>
      <c r="R49" s="97">
        <v>0</v>
      </c>
      <c r="S49" s="147"/>
      <c r="T49" s="103">
        <v>0</v>
      </c>
      <c r="U49" s="101">
        <v>0</v>
      </c>
      <c r="V49" s="103">
        <v>0</v>
      </c>
      <c r="W49" s="101">
        <v>0</v>
      </c>
      <c r="X49" s="103">
        <v>0</v>
      </c>
      <c r="Y49" s="101">
        <v>0</v>
      </c>
      <c r="Z49" s="92" t="s">
        <v>355</v>
      </c>
      <c r="AA49" s="111" t="s">
        <v>355</v>
      </c>
    </row>
    <row r="50" spans="2:27" s="64" customFormat="1" ht="54.75" customHeight="1" x14ac:dyDescent="0.3">
      <c r="B50" s="176"/>
      <c r="C50" s="139"/>
      <c r="D50" s="88">
        <v>1</v>
      </c>
      <c r="E50" s="115">
        <f t="shared" si="0"/>
        <v>3.9140749266474159E-3</v>
      </c>
      <c r="F50" s="115">
        <f>(Z50/100%)*E50</f>
        <v>3.9140749266474161E-4</v>
      </c>
      <c r="G50" s="139" t="s">
        <v>292</v>
      </c>
      <c r="H50" s="139" t="s">
        <v>264</v>
      </c>
      <c r="I50" s="137" t="s">
        <v>144</v>
      </c>
      <c r="J50" s="61" t="s">
        <v>293</v>
      </c>
      <c r="K50" s="141" t="s">
        <v>294</v>
      </c>
      <c r="L50" s="143" t="s">
        <v>295</v>
      </c>
      <c r="M50" s="59" t="s">
        <v>296</v>
      </c>
      <c r="N50" s="63" t="s">
        <v>141</v>
      </c>
      <c r="O50" s="66" t="s">
        <v>297</v>
      </c>
      <c r="P50" s="72" t="s">
        <v>298</v>
      </c>
      <c r="Q50" s="141" t="s">
        <v>271</v>
      </c>
      <c r="R50" s="97">
        <v>176640266</v>
      </c>
      <c r="S50" s="147"/>
      <c r="T50" s="103">
        <v>0</v>
      </c>
      <c r="U50" s="101">
        <v>0</v>
      </c>
      <c r="V50" s="103">
        <v>0</v>
      </c>
      <c r="W50" s="101">
        <v>0</v>
      </c>
      <c r="X50" s="103">
        <v>0</v>
      </c>
      <c r="Y50" s="101">
        <v>0</v>
      </c>
      <c r="Z50" s="92">
        <f>0.1/D50</f>
        <v>0.1</v>
      </c>
      <c r="AA50" s="95" t="s">
        <v>344</v>
      </c>
    </row>
    <row r="51" spans="2:27" s="64" customFormat="1" ht="123" customHeight="1" x14ac:dyDescent="0.3">
      <c r="B51" s="176"/>
      <c r="C51" s="139"/>
      <c r="D51" s="88">
        <v>3</v>
      </c>
      <c r="E51" s="115">
        <f t="shared" si="0"/>
        <v>6.6240033558703174E-3</v>
      </c>
      <c r="F51" s="115">
        <f>(Z51/100%)*E51</f>
        <v>1.5456007830364073E-3</v>
      </c>
      <c r="G51" s="139"/>
      <c r="H51" s="139"/>
      <c r="I51" s="137"/>
      <c r="J51" s="61" t="s">
        <v>299</v>
      </c>
      <c r="K51" s="141"/>
      <c r="L51" s="143"/>
      <c r="M51" s="59" t="s">
        <v>300</v>
      </c>
      <c r="N51" s="63" t="s">
        <v>141</v>
      </c>
      <c r="O51" s="66" t="s">
        <v>297</v>
      </c>
      <c r="P51" s="71" t="s">
        <v>301</v>
      </c>
      <c r="Q51" s="141"/>
      <c r="R51" s="97">
        <v>298937996</v>
      </c>
      <c r="S51" s="147"/>
      <c r="T51" s="103">
        <v>0</v>
      </c>
      <c r="U51" s="101">
        <v>0</v>
      </c>
      <c r="V51" s="103">
        <v>0</v>
      </c>
      <c r="W51" s="101">
        <v>0</v>
      </c>
      <c r="X51" s="103">
        <v>194003897.09999999</v>
      </c>
      <c r="Y51" s="101">
        <v>0</v>
      </c>
      <c r="Z51" s="92">
        <f>0.7/D51</f>
        <v>0.23333333333333331</v>
      </c>
      <c r="AA51" s="95" t="s">
        <v>345</v>
      </c>
    </row>
    <row r="52" spans="2:27" s="64" customFormat="1" ht="49.5" customHeight="1" x14ac:dyDescent="0.3">
      <c r="B52" s="176"/>
      <c r="C52" s="139"/>
      <c r="D52" s="88">
        <v>0</v>
      </c>
      <c r="E52" s="115">
        <f t="shared" si="0"/>
        <v>0</v>
      </c>
      <c r="F52" s="115">
        <v>0</v>
      </c>
      <c r="G52" s="139"/>
      <c r="H52" s="139"/>
      <c r="I52" s="137"/>
      <c r="J52" s="61" t="s">
        <v>302</v>
      </c>
      <c r="K52" s="141"/>
      <c r="L52" s="143"/>
      <c r="M52" s="59" t="s">
        <v>295</v>
      </c>
      <c r="N52" s="63" t="s">
        <v>141</v>
      </c>
      <c r="O52" s="65" t="s">
        <v>269</v>
      </c>
      <c r="P52" s="71" t="s">
        <v>303</v>
      </c>
      <c r="Q52" s="141"/>
      <c r="R52" s="97">
        <v>0</v>
      </c>
      <c r="S52" s="147"/>
      <c r="T52" s="103">
        <v>0</v>
      </c>
      <c r="U52" s="101">
        <v>0</v>
      </c>
      <c r="V52" s="103">
        <v>0</v>
      </c>
      <c r="W52" s="101">
        <v>0</v>
      </c>
      <c r="X52" s="103">
        <v>0</v>
      </c>
      <c r="Y52" s="101">
        <v>0</v>
      </c>
      <c r="Z52" s="92" t="s">
        <v>355</v>
      </c>
      <c r="AA52" s="111" t="s">
        <v>355</v>
      </c>
    </row>
    <row r="53" spans="2:27" s="64" customFormat="1" ht="161.25" customHeight="1" x14ac:dyDescent="0.3">
      <c r="B53" s="176"/>
      <c r="C53" s="139"/>
      <c r="D53" s="88">
        <v>4</v>
      </c>
      <c r="E53" s="115">
        <f t="shared" si="0"/>
        <v>5.9761205447382941E-2</v>
      </c>
      <c r="F53" s="115">
        <f>(Z53/100%)*E53</f>
        <v>2.0916421906584028E-2</v>
      </c>
      <c r="G53" s="139" t="s">
        <v>304</v>
      </c>
      <c r="H53" s="139" t="s">
        <v>279</v>
      </c>
      <c r="I53" s="139" t="s">
        <v>144</v>
      </c>
      <c r="J53" s="61" t="s">
        <v>305</v>
      </c>
      <c r="K53" s="141" t="s">
        <v>306</v>
      </c>
      <c r="L53" s="143" t="s">
        <v>307</v>
      </c>
      <c r="M53" s="59" t="s">
        <v>308</v>
      </c>
      <c r="N53" s="63" t="s">
        <v>141</v>
      </c>
      <c r="O53" s="66" t="s">
        <v>297</v>
      </c>
      <c r="P53" s="71" t="s">
        <v>309</v>
      </c>
      <c r="Q53" s="141" t="s">
        <v>286</v>
      </c>
      <c r="R53" s="97">
        <v>2696993651</v>
      </c>
      <c r="S53" s="147"/>
      <c r="T53" s="103">
        <v>0</v>
      </c>
      <c r="U53" s="101">
        <v>0</v>
      </c>
      <c r="V53" s="103">
        <v>1551007547</v>
      </c>
      <c r="W53" s="101">
        <v>0</v>
      </c>
      <c r="X53" s="103">
        <v>1855493378.3399999</v>
      </c>
      <c r="Y53" s="101">
        <v>0</v>
      </c>
      <c r="Z53" s="92">
        <f>1.4/D53</f>
        <v>0.35</v>
      </c>
      <c r="AA53" s="95" t="s">
        <v>346</v>
      </c>
    </row>
    <row r="54" spans="2:27" s="64" customFormat="1" ht="79.5" customHeight="1" x14ac:dyDescent="0.3">
      <c r="B54" s="176"/>
      <c r="C54" s="139"/>
      <c r="D54" s="88">
        <v>3</v>
      </c>
      <c r="E54" s="115">
        <f t="shared" si="0"/>
        <v>6.3067460796014828E-3</v>
      </c>
      <c r="F54" s="115">
        <f>(Z54/100%)*E54</f>
        <v>6.3067460796014828E-4</v>
      </c>
      <c r="G54" s="139"/>
      <c r="H54" s="139"/>
      <c r="I54" s="139"/>
      <c r="J54" s="61" t="s">
        <v>310</v>
      </c>
      <c r="K54" s="141"/>
      <c r="L54" s="143"/>
      <c r="M54" s="59" t="s">
        <v>311</v>
      </c>
      <c r="N54" s="63" t="s">
        <v>141</v>
      </c>
      <c r="O54" s="66" t="s">
        <v>297</v>
      </c>
      <c r="P54" s="71" t="s">
        <v>312</v>
      </c>
      <c r="Q54" s="141"/>
      <c r="R54" s="97">
        <v>284620332</v>
      </c>
      <c r="S54" s="147"/>
      <c r="T54" s="103">
        <v>0</v>
      </c>
      <c r="U54" s="101">
        <v>0</v>
      </c>
      <c r="V54" s="103">
        <v>0</v>
      </c>
      <c r="W54" s="101">
        <v>0</v>
      </c>
      <c r="X54" s="103">
        <v>51000000</v>
      </c>
      <c r="Y54" s="101">
        <v>0</v>
      </c>
      <c r="Z54" s="92">
        <f>0.3/D54</f>
        <v>9.9999999999999992E-2</v>
      </c>
      <c r="AA54" s="95" t="s">
        <v>347</v>
      </c>
    </row>
    <row r="55" spans="2:27" s="64" customFormat="1" ht="125.25" customHeight="1" x14ac:dyDescent="0.3">
      <c r="B55" s="176"/>
      <c r="C55" s="139"/>
      <c r="D55" s="88">
        <v>5</v>
      </c>
      <c r="E55" s="115">
        <f t="shared" si="0"/>
        <v>9.6901782765064157E-3</v>
      </c>
      <c r="F55" s="115">
        <f>(Z55/100%)*E55</f>
        <v>1.5504285242410266E-3</v>
      </c>
      <c r="G55" s="139"/>
      <c r="H55" s="139"/>
      <c r="I55" s="139"/>
      <c r="J55" s="61" t="s">
        <v>313</v>
      </c>
      <c r="K55" s="141"/>
      <c r="L55" s="143"/>
      <c r="M55" s="59" t="s">
        <v>307</v>
      </c>
      <c r="N55" s="63" t="s">
        <v>141</v>
      </c>
      <c r="O55" s="66" t="s">
        <v>297</v>
      </c>
      <c r="P55" s="71" t="s">
        <v>314</v>
      </c>
      <c r="Q55" s="141"/>
      <c r="R55" s="97">
        <v>437312954</v>
      </c>
      <c r="S55" s="147"/>
      <c r="T55" s="103">
        <v>0</v>
      </c>
      <c r="U55" s="101">
        <v>0</v>
      </c>
      <c r="V55" s="103">
        <v>0</v>
      </c>
      <c r="W55" s="101">
        <v>0</v>
      </c>
      <c r="X55" s="103">
        <v>118159991</v>
      </c>
      <c r="Y55" s="101">
        <v>0</v>
      </c>
      <c r="Z55" s="92">
        <f>0.8/D55</f>
        <v>0.16</v>
      </c>
      <c r="AA55" s="95" t="s">
        <v>348</v>
      </c>
    </row>
    <row r="56" spans="2:27" s="64" customFormat="1" ht="51.75" customHeight="1" x14ac:dyDescent="0.3">
      <c r="B56" s="176"/>
      <c r="C56" s="139"/>
      <c r="D56" s="135">
        <v>12756962.32</v>
      </c>
      <c r="E56" s="229" cm="1">
        <f t="array" ref="E56">SUM(R56:R63/$R$64)</f>
        <v>0.11036893887555138</v>
      </c>
      <c r="F56" s="229">
        <f>(Z56/100%)*E56</f>
        <v>4.6398133701489569E-2</v>
      </c>
      <c r="G56" s="137" t="s">
        <v>315</v>
      </c>
      <c r="H56" s="139" t="s">
        <v>316</v>
      </c>
      <c r="I56" s="139" t="s">
        <v>144</v>
      </c>
      <c r="J56" s="61" t="s">
        <v>317</v>
      </c>
      <c r="K56" s="141" t="s">
        <v>318</v>
      </c>
      <c r="L56" s="143" t="s">
        <v>319</v>
      </c>
      <c r="M56" s="139" t="s">
        <v>320</v>
      </c>
      <c r="N56" s="145" t="s">
        <v>133</v>
      </c>
      <c r="O56" s="141" t="s">
        <v>321</v>
      </c>
      <c r="P56" s="71" t="s">
        <v>322</v>
      </c>
      <c r="Q56" s="141" t="s">
        <v>256</v>
      </c>
      <c r="R56" s="97">
        <v>0</v>
      </c>
      <c r="S56" s="147"/>
      <c r="T56" s="103">
        <v>0</v>
      </c>
      <c r="U56" s="101">
        <v>0</v>
      </c>
      <c r="V56" s="103">
        <v>0</v>
      </c>
      <c r="W56" s="101">
        <v>0</v>
      </c>
      <c r="X56" s="103">
        <v>0</v>
      </c>
      <c r="Y56" s="101">
        <v>0</v>
      </c>
      <c r="Z56" s="220">
        <f>5362915.05/D56</f>
        <v>0.42039122758810499</v>
      </c>
      <c r="AA56" s="226" t="s">
        <v>349</v>
      </c>
    </row>
    <row r="57" spans="2:27" s="64" customFormat="1" ht="51.75" customHeight="1" x14ac:dyDescent="0.3">
      <c r="B57" s="176"/>
      <c r="C57" s="139"/>
      <c r="D57" s="135"/>
      <c r="E57" s="229"/>
      <c r="F57" s="229"/>
      <c r="G57" s="137"/>
      <c r="H57" s="139"/>
      <c r="I57" s="139"/>
      <c r="J57" s="61" t="s">
        <v>323</v>
      </c>
      <c r="K57" s="141"/>
      <c r="L57" s="143"/>
      <c r="M57" s="139"/>
      <c r="N57" s="145"/>
      <c r="O57" s="141"/>
      <c r="P57" s="71" t="s">
        <v>324</v>
      </c>
      <c r="Q57" s="141"/>
      <c r="R57" s="97">
        <v>1583920330</v>
      </c>
      <c r="S57" s="147"/>
      <c r="T57" s="103">
        <v>0</v>
      </c>
      <c r="U57" s="101">
        <v>0</v>
      </c>
      <c r="V57" s="103">
        <v>93661018</v>
      </c>
      <c r="W57" s="101">
        <v>0</v>
      </c>
      <c r="X57" s="103">
        <v>483612471.34000003</v>
      </c>
      <c r="Y57" s="101">
        <v>22381438.960000001</v>
      </c>
      <c r="Z57" s="221"/>
      <c r="AA57" s="227"/>
    </row>
    <row r="58" spans="2:27" s="64" customFormat="1" ht="51.75" customHeight="1" x14ac:dyDescent="0.3">
      <c r="B58" s="176"/>
      <c r="C58" s="139"/>
      <c r="D58" s="135"/>
      <c r="E58" s="229"/>
      <c r="F58" s="229"/>
      <c r="G58" s="137"/>
      <c r="H58" s="139"/>
      <c r="I58" s="139"/>
      <c r="J58" s="61" t="s">
        <v>325</v>
      </c>
      <c r="K58" s="141"/>
      <c r="L58" s="143"/>
      <c r="M58" s="139"/>
      <c r="N58" s="145"/>
      <c r="O58" s="141"/>
      <c r="P58" s="71" t="s">
        <v>326</v>
      </c>
      <c r="Q58" s="141"/>
      <c r="R58" s="97">
        <v>2068327806</v>
      </c>
      <c r="S58" s="147"/>
      <c r="T58" s="103">
        <v>55848616</v>
      </c>
      <c r="U58" s="101">
        <v>0</v>
      </c>
      <c r="V58" s="103">
        <v>367917970</v>
      </c>
      <c r="W58" s="101">
        <v>51382547</v>
      </c>
      <c r="X58" s="103">
        <v>580579310</v>
      </c>
      <c r="Y58" s="101">
        <v>164760926.55000001</v>
      </c>
      <c r="Z58" s="221"/>
      <c r="AA58" s="227"/>
    </row>
    <row r="59" spans="2:27" s="64" customFormat="1" ht="51.75" customHeight="1" x14ac:dyDescent="0.3">
      <c r="B59" s="176"/>
      <c r="C59" s="139"/>
      <c r="D59" s="135"/>
      <c r="E59" s="229"/>
      <c r="F59" s="229"/>
      <c r="G59" s="137"/>
      <c r="H59" s="139"/>
      <c r="I59" s="139"/>
      <c r="J59" s="61" t="s">
        <v>327</v>
      </c>
      <c r="K59" s="141"/>
      <c r="L59" s="143"/>
      <c r="M59" s="139"/>
      <c r="N59" s="145"/>
      <c r="O59" s="141"/>
      <c r="P59" s="71" t="s">
        <v>328</v>
      </c>
      <c r="Q59" s="141"/>
      <c r="R59" s="97">
        <v>1185000000</v>
      </c>
      <c r="S59" s="147"/>
      <c r="T59" s="103">
        <v>50000000</v>
      </c>
      <c r="U59" s="101">
        <v>0</v>
      </c>
      <c r="V59" s="103">
        <v>935000000</v>
      </c>
      <c r="W59" s="101">
        <v>49890000</v>
      </c>
      <c r="X59" s="103">
        <v>957719875</v>
      </c>
      <c r="Y59" s="101">
        <v>249890000</v>
      </c>
      <c r="Z59" s="221"/>
      <c r="AA59" s="227"/>
    </row>
    <row r="60" spans="2:27" s="56" customFormat="1" ht="51.75" customHeight="1" x14ac:dyDescent="0.3">
      <c r="B60" s="176"/>
      <c r="C60" s="139"/>
      <c r="D60" s="135"/>
      <c r="E60" s="229"/>
      <c r="F60" s="229"/>
      <c r="G60" s="137"/>
      <c r="H60" s="139"/>
      <c r="I60" s="139"/>
      <c r="J60" s="61" t="s">
        <v>329</v>
      </c>
      <c r="K60" s="141"/>
      <c r="L60" s="143"/>
      <c r="M60" s="139"/>
      <c r="N60" s="145"/>
      <c r="O60" s="141"/>
      <c r="P60" s="71" t="s">
        <v>330</v>
      </c>
      <c r="Q60" s="141"/>
      <c r="R60" s="97">
        <v>120000000</v>
      </c>
      <c r="S60" s="147"/>
      <c r="T60" s="103">
        <v>0</v>
      </c>
      <c r="U60" s="101">
        <v>0</v>
      </c>
      <c r="V60" s="103">
        <v>0</v>
      </c>
      <c r="W60" s="101">
        <v>0</v>
      </c>
      <c r="X60" s="103">
        <v>0</v>
      </c>
      <c r="Y60" s="101">
        <v>0</v>
      </c>
      <c r="Z60" s="221"/>
      <c r="AA60" s="227"/>
    </row>
    <row r="61" spans="2:27" s="56" customFormat="1" ht="51.75" customHeight="1" x14ac:dyDescent="0.3">
      <c r="B61" s="176"/>
      <c r="C61" s="139"/>
      <c r="D61" s="135"/>
      <c r="E61" s="229"/>
      <c r="F61" s="229"/>
      <c r="G61" s="137"/>
      <c r="H61" s="139"/>
      <c r="I61" s="139"/>
      <c r="J61" s="59" t="s">
        <v>331</v>
      </c>
      <c r="K61" s="141"/>
      <c r="L61" s="143"/>
      <c r="M61" s="139"/>
      <c r="N61" s="145"/>
      <c r="O61" s="141"/>
      <c r="P61" s="71" t="s">
        <v>332</v>
      </c>
      <c r="Q61" s="141"/>
      <c r="R61" s="97">
        <v>23647500</v>
      </c>
      <c r="S61" s="147"/>
      <c r="T61" s="103">
        <v>0</v>
      </c>
      <c r="U61" s="101">
        <v>0</v>
      </c>
      <c r="V61" s="103">
        <v>0</v>
      </c>
      <c r="W61" s="101">
        <v>0</v>
      </c>
      <c r="X61" s="103">
        <v>9554400</v>
      </c>
      <c r="Y61" s="101">
        <v>0</v>
      </c>
      <c r="Z61" s="221"/>
      <c r="AA61" s="227"/>
    </row>
    <row r="62" spans="2:27" s="56" customFormat="1" ht="51.75" customHeight="1" x14ac:dyDescent="0.3">
      <c r="B62" s="176"/>
      <c r="C62" s="139"/>
      <c r="D62" s="135"/>
      <c r="E62" s="229"/>
      <c r="F62" s="229"/>
      <c r="G62" s="137"/>
      <c r="H62" s="139"/>
      <c r="I62" s="139"/>
      <c r="J62" s="59" t="s">
        <v>333</v>
      </c>
      <c r="K62" s="141"/>
      <c r="L62" s="143"/>
      <c r="M62" s="139"/>
      <c r="N62" s="145"/>
      <c r="O62" s="141"/>
      <c r="P62" s="71" t="s">
        <v>334</v>
      </c>
      <c r="Q62" s="141"/>
      <c r="R62" s="97">
        <v>0</v>
      </c>
      <c r="S62" s="147"/>
      <c r="T62" s="103">
        <v>0</v>
      </c>
      <c r="U62" s="101">
        <v>0</v>
      </c>
      <c r="V62" s="103">
        <v>0</v>
      </c>
      <c r="W62" s="101">
        <v>0</v>
      </c>
      <c r="X62" s="103">
        <v>0</v>
      </c>
      <c r="Y62" s="101">
        <v>0</v>
      </c>
      <c r="Z62" s="221"/>
      <c r="AA62" s="227"/>
    </row>
    <row r="63" spans="2:27" s="56" customFormat="1" ht="51.75" customHeight="1" thickBot="1" x14ac:dyDescent="0.35">
      <c r="B63" s="183"/>
      <c r="C63" s="140"/>
      <c r="D63" s="136"/>
      <c r="E63" s="233"/>
      <c r="F63" s="233"/>
      <c r="G63" s="138"/>
      <c r="H63" s="140"/>
      <c r="I63" s="140"/>
      <c r="J63" s="70" t="s">
        <v>335</v>
      </c>
      <c r="K63" s="142"/>
      <c r="L63" s="144"/>
      <c r="M63" s="140"/>
      <c r="N63" s="146"/>
      <c r="O63" s="142"/>
      <c r="P63" s="73" t="s">
        <v>336</v>
      </c>
      <c r="Q63" s="142"/>
      <c r="R63" s="98">
        <v>0</v>
      </c>
      <c r="S63" s="149"/>
      <c r="T63" s="106">
        <v>0</v>
      </c>
      <c r="U63" s="107">
        <v>0</v>
      </c>
      <c r="V63" s="106">
        <v>0</v>
      </c>
      <c r="W63" s="107">
        <v>0</v>
      </c>
      <c r="X63" s="106">
        <v>0</v>
      </c>
      <c r="Y63" s="107">
        <v>0</v>
      </c>
      <c r="Z63" s="230"/>
      <c r="AA63" s="231"/>
    </row>
    <row r="64" spans="2:27" ht="19" customHeight="1" thickBot="1" x14ac:dyDescent="0.35">
      <c r="B64" s="56" t="s">
        <v>14</v>
      </c>
      <c r="C64" s="56"/>
      <c r="D64" s="56"/>
      <c r="F64" s="56"/>
      <c r="G64" s="56"/>
      <c r="H64" s="56"/>
      <c r="I64" s="56"/>
      <c r="J64" s="56"/>
      <c r="K64" s="56"/>
      <c r="L64" s="56"/>
      <c r="M64" s="56"/>
      <c r="N64" s="56"/>
      <c r="O64" s="67"/>
      <c r="P64" s="56"/>
      <c r="Q64" s="84"/>
      <c r="R64" s="99">
        <f>SUM(R9:R63)</f>
        <v>45129505518</v>
      </c>
      <c r="S64" s="99">
        <f t="shared" ref="S64:Y64" si="1">SUM(S9:S63)</f>
        <v>45129505518</v>
      </c>
      <c r="T64" s="99">
        <f t="shared" si="1"/>
        <v>4030364880.25</v>
      </c>
      <c r="U64" s="99">
        <f t="shared" si="1"/>
        <v>269152069.60000002</v>
      </c>
      <c r="V64" s="99">
        <f t="shared" si="1"/>
        <v>8935133639.25</v>
      </c>
      <c r="W64" s="99">
        <f t="shared" si="1"/>
        <v>1854121864.1200001</v>
      </c>
      <c r="X64" s="99">
        <f t="shared" si="1"/>
        <v>20558346201.82</v>
      </c>
      <c r="Y64" s="99">
        <f t="shared" si="1"/>
        <v>5469817780.5600004</v>
      </c>
      <c r="Z64" s="56"/>
      <c r="AA64" s="56"/>
    </row>
    <row r="65" spans="2:27" ht="13.5" thickBot="1" x14ac:dyDescent="0.35">
      <c r="B65" s="56"/>
      <c r="C65" s="56"/>
      <c r="D65" s="56"/>
      <c r="E65" s="56"/>
      <c r="F65" s="56"/>
      <c r="G65" s="56"/>
      <c r="H65" s="56"/>
      <c r="I65" s="56"/>
      <c r="J65" s="56"/>
      <c r="K65" s="56"/>
      <c r="L65" s="56"/>
      <c r="M65" s="56"/>
      <c r="N65" s="56"/>
      <c r="O65" s="56"/>
      <c r="P65" s="56"/>
      <c r="Q65" s="85"/>
      <c r="R65" s="68"/>
      <c r="S65" s="56"/>
      <c r="T65" s="56"/>
      <c r="U65" s="56"/>
      <c r="V65" s="56"/>
      <c r="W65" s="56"/>
      <c r="X65" s="56"/>
      <c r="Y65" s="56"/>
      <c r="Z65" s="56"/>
      <c r="AA65" s="56"/>
    </row>
    <row r="66" spans="2:27" ht="30" customHeight="1" thickBot="1" x14ac:dyDescent="0.35">
      <c r="B66" s="56"/>
      <c r="C66" s="56"/>
      <c r="D66" s="56"/>
      <c r="E66" s="116">
        <f>SUM(E9:E63)</f>
        <v>1</v>
      </c>
      <c r="F66" s="116">
        <f>SUM(F9:F63)</f>
        <v>0.38786700175194666</v>
      </c>
      <c r="G66" s="56"/>
      <c r="H66" s="56"/>
      <c r="I66" s="56"/>
      <c r="J66" s="56"/>
      <c r="K66" s="56"/>
      <c r="L66" s="56"/>
      <c r="M66" s="56"/>
      <c r="N66" s="56"/>
      <c r="O66" s="56"/>
      <c r="P66" s="56"/>
      <c r="Q66" s="86" t="s">
        <v>18</v>
      </c>
      <c r="R66" s="108">
        <f>+R64+R65</f>
        <v>45129505518</v>
      </c>
      <c r="S66" s="69"/>
      <c r="T66" s="78"/>
      <c r="U66" s="78"/>
      <c r="V66" s="78"/>
      <c r="W66" s="78"/>
      <c r="X66" s="78"/>
      <c r="Y66" s="78"/>
      <c r="Z66" s="56"/>
      <c r="AA66" s="56"/>
    </row>
    <row r="67" spans="2:27" ht="19" customHeight="1" x14ac:dyDescent="0.3">
      <c r="B67" s="56" t="s">
        <v>21</v>
      </c>
      <c r="C67" s="56"/>
      <c r="D67" s="56"/>
      <c r="E67" s="56"/>
      <c r="F67" s="56"/>
      <c r="G67" s="56"/>
      <c r="H67" s="56"/>
      <c r="I67" s="56"/>
      <c r="J67" s="56"/>
      <c r="K67" s="56"/>
      <c r="L67" s="56"/>
      <c r="M67" s="56"/>
      <c r="N67" s="56"/>
      <c r="O67" s="56"/>
      <c r="P67" s="56"/>
      <c r="Q67" s="56"/>
      <c r="R67" s="56"/>
      <c r="S67" s="69"/>
      <c r="T67" s="78"/>
      <c r="U67" s="78"/>
      <c r="V67" s="78"/>
      <c r="W67" s="78"/>
      <c r="X67" s="78"/>
      <c r="Y67" s="113">
        <f>Y64/R66</f>
        <v>0.12120269694464859</v>
      </c>
      <c r="Z67" s="56"/>
      <c r="AA67" s="56"/>
    </row>
    <row r="68" spans="2:27" x14ac:dyDescent="0.3">
      <c r="B68" s="56"/>
      <c r="C68" s="56"/>
      <c r="D68" s="56"/>
      <c r="E68" s="56"/>
      <c r="F68" s="56"/>
      <c r="G68" s="56"/>
      <c r="H68" s="56"/>
      <c r="I68" s="56"/>
      <c r="J68" s="56"/>
      <c r="K68" s="56"/>
      <c r="L68" s="56"/>
      <c r="M68" s="56"/>
      <c r="N68" s="56"/>
      <c r="O68" s="56"/>
      <c r="P68" s="56"/>
      <c r="Q68" s="56"/>
      <c r="R68" s="56"/>
      <c r="S68" s="79"/>
      <c r="T68" s="79"/>
      <c r="U68" s="79"/>
      <c r="V68" s="79"/>
      <c r="W68" s="79"/>
      <c r="X68" s="79"/>
      <c r="Y68" s="79"/>
      <c r="Z68" s="56"/>
      <c r="AA68" s="56"/>
    </row>
    <row r="69" spans="2:27" x14ac:dyDescent="0.3">
      <c r="B69" s="56"/>
      <c r="C69" s="56"/>
      <c r="D69" s="56"/>
      <c r="E69" s="56"/>
      <c r="F69" s="56"/>
      <c r="G69" s="56"/>
      <c r="H69" s="56"/>
      <c r="I69" s="56"/>
      <c r="J69" s="56"/>
      <c r="K69" s="56"/>
      <c r="L69" s="56"/>
      <c r="M69" s="56"/>
      <c r="N69" s="56"/>
      <c r="O69" s="56"/>
      <c r="P69" s="56"/>
      <c r="Q69" s="56"/>
      <c r="R69" s="56"/>
      <c r="S69" s="56"/>
      <c r="T69" s="56"/>
      <c r="U69" s="56"/>
      <c r="V69" s="56"/>
      <c r="W69" s="56"/>
      <c r="X69" s="56"/>
      <c r="Y69" s="56"/>
      <c r="Z69" s="56"/>
      <c r="AA69" s="56"/>
    </row>
    <row r="72" spans="2:27" x14ac:dyDescent="0.3">
      <c r="Q72" s="1"/>
    </row>
    <row r="73" spans="2:27" x14ac:dyDescent="0.3">
      <c r="Q73" s="1"/>
    </row>
    <row r="74" spans="2:27" hidden="1" x14ac:dyDescent="0.3">
      <c r="AA74" s="2" t="s">
        <v>19</v>
      </c>
    </row>
    <row r="75" spans="2:27" hidden="1" x14ac:dyDescent="0.3">
      <c r="AA75" s="2" t="s">
        <v>20</v>
      </c>
    </row>
  </sheetData>
  <protectedRanges>
    <protectedRange password="C9BB" sqref="D12:F16" name="Rango1_3_1"/>
    <protectedRange password="C9BB" sqref="D19:F20" name="Rango1_3_2"/>
    <protectedRange password="C9BB" sqref="D60:F63" name="Rango1_3_3"/>
  </protectedRanges>
  <dataConsolidate/>
  <mergeCells count="258">
    <mergeCell ref="F27:F29"/>
    <mergeCell ref="F32:F37"/>
    <mergeCell ref="F38:F39"/>
    <mergeCell ref="F40:F43"/>
    <mergeCell ref="F56:F63"/>
    <mergeCell ref="E38:E39"/>
    <mergeCell ref="E40:E43"/>
    <mergeCell ref="E56:E63"/>
    <mergeCell ref="F7:F8"/>
    <mergeCell ref="F9:F10"/>
    <mergeCell ref="F12:F13"/>
    <mergeCell ref="F14:F15"/>
    <mergeCell ref="F17:F18"/>
    <mergeCell ref="F21:F22"/>
    <mergeCell ref="F23:F26"/>
    <mergeCell ref="Z56:Z63"/>
    <mergeCell ref="AA56:AA63"/>
    <mergeCell ref="E7:E8"/>
    <mergeCell ref="E9:E10"/>
    <mergeCell ref="E12:E13"/>
    <mergeCell ref="E14:E15"/>
    <mergeCell ref="E17:E18"/>
    <mergeCell ref="E21:E22"/>
    <mergeCell ref="E23:E26"/>
    <mergeCell ref="E27:E29"/>
    <mergeCell ref="Q53:Q55"/>
    <mergeCell ref="G50:G52"/>
    <mergeCell ref="H50:H52"/>
    <mergeCell ref="I50:I52"/>
    <mergeCell ref="K50:K52"/>
    <mergeCell ref="L50:L52"/>
    <mergeCell ref="Q50:Q52"/>
    <mergeCell ref="G47:G49"/>
    <mergeCell ref="H47:H49"/>
    <mergeCell ref="I47:I49"/>
    <mergeCell ref="K47:K49"/>
    <mergeCell ref="L47:L49"/>
    <mergeCell ref="Q47:Q49"/>
    <mergeCell ref="AA40:AA43"/>
    <mergeCell ref="D56:D63"/>
    <mergeCell ref="G56:G63"/>
    <mergeCell ref="H56:H63"/>
    <mergeCell ref="I56:I63"/>
    <mergeCell ref="K56:K63"/>
    <mergeCell ref="L56:L63"/>
    <mergeCell ref="G53:G55"/>
    <mergeCell ref="H53:H55"/>
    <mergeCell ref="I53:I55"/>
    <mergeCell ref="K53:K55"/>
    <mergeCell ref="L53:L55"/>
    <mergeCell ref="G44:G46"/>
    <mergeCell ref="H44:H46"/>
    <mergeCell ref="I44:I46"/>
    <mergeCell ref="K44:K46"/>
    <mergeCell ref="L44:L46"/>
    <mergeCell ref="Q44:Q46"/>
    <mergeCell ref="M40:M43"/>
    <mergeCell ref="N40:N43"/>
    <mergeCell ref="O40:O43"/>
    <mergeCell ref="Q40:Q43"/>
    <mergeCell ref="S40:S63"/>
    <mergeCell ref="Z40:Z43"/>
    <mergeCell ref="M56:M63"/>
    <mergeCell ref="N56:N63"/>
    <mergeCell ref="O56:O63"/>
    <mergeCell ref="Q56:Q63"/>
    <mergeCell ref="Z38:Z39"/>
    <mergeCell ref="AA38:AA39"/>
    <mergeCell ref="B40:B63"/>
    <mergeCell ref="C40:C63"/>
    <mergeCell ref="D40:D43"/>
    <mergeCell ref="G40:G43"/>
    <mergeCell ref="H40:H43"/>
    <mergeCell ref="I40:I43"/>
    <mergeCell ref="K40:K43"/>
    <mergeCell ref="L40:L43"/>
    <mergeCell ref="P38:P39"/>
    <mergeCell ref="Q38:Q39"/>
    <mergeCell ref="R38:S38"/>
    <mergeCell ref="T38:U38"/>
    <mergeCell ref="V38:W38"/>
    <mergeCell ref="X38:Y38"/>
    <mergeCell ref="J38:J39"/>
    <mergeCell ref="K38:K39"/>
    <mergeCell ref="B38:B39"/>
    <mergeCell ref="C38:C39"/>
    <mergeCell ref="D38:D39"/>
    <mergeCell ref="G38:G39"/>
    <mergeCell ref="H38:H39"/>
    <mergeCell ref="I38:I39"/>
    <mergeCell ref="D32:D37"/>
    <mergeCell ref="G32:G37"/>
    <mergeCell ref="H32:H37"/>
    <mergeCell ref="I32:I37"/>
    <mergeCell ref="E32:E37"/>
    <mergeCell ref="G30:G31"/>
    <mergeCell ref="H30:H31"/>
    <mergeCell ref="I30:I31"/>
    <mergeCell ref="K30:K31"/>
    <mergeCell ref="L30:L31"/>
    <mergeCell ref="O30:O31"/>
    <mergeCell ref="Q30:Q31"/>
    <mergeCell ref="L38:L39"/>
    <mergeCell ref="M38:M39"/>
    <mergeCell ref="N38:N39"/>
    <mergeCell ref="O38:O39"/>
    <mergeCell ref="O32:O37"/>
    <mergeCell ref="Q32:Q37"/>
    <mergeCell ref="K32:K37"/>
    <mergeCell ref="L32:L37"/>
    <mergeCell ref="O23:O26"/>
    <mergeCell ref="Q23:Q26"/>
    <mergeCell ref="S23:S37"/>
    <mergeCell ref="O27:O29"/>
    <mergeCell ref="Q27:Q29"/>
    <mergeCell ref="M32:M37"/>
    <mergeCell ref="N32:N37"/>
    <mergeCell ref="Z27:Z29"/>
    <mergeCell ref="AA27:AA29"/>
    <mergeCell ref="Z32:Z37"/>
    <mergeCell ref="AA32:AA37"/>
    <mergeCell ref="H27:H29"/>
    <mergeCell ref="I27:I29"/>
    <mergeCell ref="K27:K29"/>
    <mergeCell ref="L27:L29"/>
    <mergeCell ref="M27:M29"/>
    <mergeCell ref="N27:N29"/>
    <mergeCell ref="L23:L26"/>
    <mergeCell ref="M23:M26"/>
    <mergeCell ref="N23:N26"/>
    <mergeCell ref="AA21:AA22"/>
    <mergeCell ref="B23:B37"/>
    <mergeCell ref="C23:C37"/>
    <mergeCell ref="D23:D26"/>
    <mergeCell ref="G23:G26"/>
    <mergeCell ref="H23:H26"/>
    <mergeCell ref="I23:I26"/>
    <mergeCell ref="K23:K26"/>
    <mergeCell ref="O21:O22"/>
    <mergeCell ref="P21:P22"/>
    <mergeCell ref="Q21:Q22"/>
    <mergeCell ref="R21:S21"/>
    <mergeCell ref="T21:U21"/>
    <mergeCell ref="V21:W21"/>
    <mergeCell ref="I21:I22"/>
    <mergeCell ref="J21:J22"/>
    <mergeCell ref="K21:K22"/>
    <mergeCell ref="L21:L22"/>
    <mergeCell ref="M21:M22"/>
    <mergeCell ref="N21:N22"/>
    <mergeCell ref="Z23:Z26"/>
    <mergeCell ref="AA23:AA26"/>
    <mergeCell ref="D27:D29"/>
    <mergeCell ref="G27:G29"/>
    <mergeCell ref="Q19:Q20"/>
    <mergeCell ref="S19:S20"/>
    <mergeCell ref="B21:B22"/>
    <mergeCell ref="C21:C22"/>
    <mergeCell ref="D21:D22"/>
    <mergeCell ref="G21:G22"/>
    <mergeCell ref="H21:H22"/>
    <mergeCell ref="X21:Y21"/>
    <mergeCell ref="Z21:Z22"/>
    <mergeCell ref="B19:B20"/>
    <mergeCell ref="C19:C20"/>
    <mergeCell ref="G19:G20"/>
    <mergeCell ref="H19:H20"/>
    <mergeCell ref="I19:I20"/>
    <mergeCell ref="M17:M18"/>
    <mergeCell ref="N17:N18"/>
    <mergeCell ref="O17:O18"/>
    <mergeCell ref="P17:P18"/>
    <mergeCell ref="K19:K20"/>
    <mergeCell ref="L19:L20"/>
    <mergeCell ref="O19:O20"/>
    <mergeCell ref="AA14:AA15"/>
    <mergeCell ref="B17:B18"/>
    <mergeCell ref="C17:C18"/>
    <mergeCell ref="D17:D18"/>
    <mergeCell ref="G17:G18"/>
    <mergeCell ref="H17:H18"/>
    <mergeCell ref="I17:I18"/>
    <mergeCell ref="J17:J18"/>
    <mergeCell ref="K17:K18"/>
    <mergeCell ref="L17:L18"/>
    <mergeCell ref="L14:L16"/>
    <mergeCell ref="M14:M15"/>
    <mergeCell ref="N14:N16"/>
    <mergeCell ref="O14:O16"/>
    <mergeCell ref="Q14:Q16"/>
    <mergeCell ref="Z14:Z15"/>
    <mergeCell ref="T17:U17"/>
    <mergeCell ref="V17:W17"/>
    <mergeCell ref="X17:Y17"/>
    <mergeCell ref="Z17:Z18"/>
    <mergeCell ref="AA17:AA18"/>
    <mergeCell ref="Q17:Q18"/>
    <mergeCell ref="R17:S17"/>
    <mergeCell ref="R7:S7"/>
    <mergeCell ref="N12:N13"/>
    <mergeCell ref="O12:O13"/>
    <mergeCell ref="Q12:Q13"/>
    <mergeCell ref="Z12:Z13"/>
    <mergeCell ref="AA12:AA13"/>
    <mergeCell ref="O7:O8"/>
    <mergeCell ref="P7:P8"/>
    <mergeCell ref="Q7:Q8"/>
    <mergeCell ref="Z9:Z10"/>
    <mergeCell ref="AA9:AA10"/>
    <mergeCell ref="D12:D13"/>
    <mergeCell ref="G12:G13"/>
    <mergeCell ref="H12:H13"/>
    <mergeCell ref="I12:I13"/>
    <mergeCell ref="K12:K13"/>
    <mergeCell ref="L12:L13"/>
    <mergeCell ref="M12:M13"/>
    <mergeCell ref="K9:K11"/>
    <mergeCell ref="L9:L11"/>
    <mergeCell ref="M9:M10"/>
    <mergeCell ref="O9:O11"/>
    <mergeCell ref="Q9:Q11"/>
    <mergeCell ref="B9:B16"/>
    <mergeCell ref="C9:C16"/>
    <mergeCell ref="D9:D10"/>
    <mergeCell ref="G9:G11"/>
    <mergeCell ref="H9:H11"/>
    <mergeCell ref="I9:I11"/>
    <mergeCell ref="N9:N10"/>
    <mergeCell ref="B3:C3"/>
    <mergeCell ref="D3:Y3"/>
    <mergeCell ref="D14:D15"/>
    <mergeCell ref="G14:G15"/>
    <mergeCell ref="H14:H16"/>
    <mergeCell ref="I14:I16"/>
    <mergeCell ref="K14:K16"/>
    <mergeCell ref="S9:S16"/>
    <mergeCell ref="Z3:AA3"/>
    <mergeCell ref="B4:C4"/>
    <mergeCell ref="D4:Y4"/>
    <mergeCell ref="Z4:AA4"/>
    <mergeCell ref="C5:Y5"/>
    <mergeCell ref="C6:Y6"/>
    <mergeCell ref="B7:B8"/>
    <mergeCell ref="C7:C8"/>
    <mergeCell ref="D7:D8"/>
    <mergeCell ref="G7:G8"/>
    <mergeCell ref="H7:H8"/>
    <mergeCell ref="I7:I8"/>
    <mergeCell ref="J7:J8"/>
    <mergeCell ref="K7:K8"/>
    <mergeCell ref="T7:U7"/>
    <mergeCell ref="V7:W7"/>
    <mergeCell ref="X7:Y7"/>
    <mergeCell ref="Z7:Z8"/>
    <mergeCell ref="AA7:AA8"/>
    <mergeCell ref="L7:L8"/>
    <mergeCell ref="M7:M8"/>
    <mergeCell ref="N7:N8"/>
  </mergeCells>
  <dataValidations count="1">
    <dataValidation type="list" allowBlank="1" showInputMessage="1" showErrorMessage="1" sqref="N12">
      <formula1>#REF!</formula1>
    </dataValidation>
  </dataValidations>
  <pageMargins left="1.299212598425197" right="0.31496062992125984" top="0.74803149606299213" bottom="0.55118110236220474" header="0.31496062992125984" footer="0.31496062992125984"/>
  <pageSetup scale="13" orientation="landscape" r:id="rId1"/>
  <headerFooter>
    <oddHeader>&amp;L&amp;24
&amp;D</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A58F966FF487D4EAD30C72ADCEB008C" ma:contentTypeVersion="8" ma:contentTypeDescription="Create a new document." ma:contentTypeScope="" ma:versionID="0c122e127bfaa4e97e1380f33897120c">
  <xsd:schema xmlns:xsd="http://www.w3.org/2001/XMLSchema" xmlns:xs="http://www.w3.org/2001/XMLSchema" xmlns:p="http://schemas.microsoft.com/office/2006/metadata/properties" xmlns:ns3="cd99768a-9c7d-4f5e-96e9-85eab9659603" targetNamespace="http://schemas.microsoft.com/office/2006/metadata/properties" ma:root="true" ma:fieldsID="b902ba84f0ca5edd34581bf545ea1fd1" ns3:_="">
    <xsd:import namespace="cd99768a-9c7d-4f5e-96e9-85eab965960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99768a-9c7d-4f5e-96e9-85eab96596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0BF5F22-BBFB-44EE-81E6-F8543D841248}">
  <ds:schemaRefs>
    <ds:schemaRef ds:uri="http://schemas.microsoft.com/sharepoint/v3/contenttype/forms"/>
  </ds:schemaRefs>
</ds:datastoreItem>
</file>

<file path=customXml/itemProps2.xml><?xml version="1.0" encoding="utf-8"?>
<ds:datastoreItem xmlns:ds="http://schemas.openxmlformats.org/officeDocument/2006/customXml" ds:itemID="{F9A627AF-B0C2-4644-96BB-D23A842456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99768a-9c7d-4f5e-96e9-85eab96596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482D06E-CBFE-4276-948F-60A310364FC3}">
  <ds:schemaRefs>
    <ds:schemaRef ds:uri="http://schemas.microsoft.com/office/infopath/2007/PartnerControls"/>
    <ds:schemaRef ds:uri="http://purl.org/dc/dcmitype/"/>
    <ds:schemaRef ds:uri="http://schemas.microsoft.com/office/2006/documentManagement/types"/>
    <ds:schemaRef ds:uri="http://purl.org/dc/elements/1.1/"/>
    <ds:schemaRef ds:uri="http://www.w3.org/XML/1998/namespace"/>
    <ds:schemaRef ds:uri="http://schemas.openxmlformats.org/package/2006/metadata/core-properties"/>
    <ds:schemaRef ds:uri="cd99768a-9c7d-4f5e-96e9-85eab965960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4</vt:i4>
      </vt:variant>
    </vt:vector>
  </HeadingPairs>
  <TitlesOfParts>
    <vt:vector size="8" baseType="lpstr">
      <vt:lpstr>Instrucciones</vt:lpstr>
      <vt:lpstr>Estrategias y Metas PND </vt:lpstr>
      <vt:lpstr>F-E-GIP-31-V4</vt:lpstr>
      <vt:lpstr>F-E-GIP-31-V4 AVANCE</vt:lpstr>
      <vt:lpstr>'F-E-GIP-31-V4'!Área_de_impresión</vt:lpstr>
      <vt:lpstr>'F-E-GIP-31-V4 AVANCE'!Área_de_impresión</vt:lpstr>
      <vt:lpstr>Instrucciones!OLE_LINK1</vt:lpstr>
      <vt:lpstr>Instrucciones!OLE_LINK4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David Altuzarra</dc:creator>
  <cp:lastModifiedBy>Claudia Milena Salcedo Acero</cp:lastModifiedBy>
  <cp:lastPrinted>2023-11-01T00:54:19Z</cp:lastPrinted>
  <dcterms:created xsi:type="dcterms:W3CDTF">2012-11-26T14:41:24Z</dcterms:created>
  <dcterms:modified xsi:type="dcterms:W3CDTF">2024-02-12T23:28:57Z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0x0101009A58F966FF487D4EAD30C72ADCEB008C</vt:lpwstr>
  </property>
</Properties>
</file>