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d.docs.live.net/e96b5a028db0981f/Desktop/WILLIAM GARZON PNNC/PRESUPUESTO/FONAM/INFORMES FONAM 2022/REPORTE IV TRIMESTRE FONAM/"/>
    </mc:Choice>
  </mc:AlternateContent>
  <xr:revisionPtr revIDLastSave="140" documentId="13_ncr:40009_{1A8303EB-E998-4539-A912-54CA38E99624}" xr6:coauthVersionLast="47" xr6:coauthVersionMax="47" xr10:uidLastSave="{001ECD63-053F-45A2-8EFB-16C47D1CC490}"/>
  <bookViews>
    <workbookView xWindow="-120" yWindow="-120" windowWidth="20730" windowHeight="11040" firstSheet="2" activeTab="2" xr2:uid="{00000000-000D-0000-FFFF-FFFF00000000}"/>
  </bookViews>
  <sheets>
    <sheet name="Instrucciones" sheetId="10" state="hidden" r:id="rId1"/>
    <sheet name="Estrategias y Metas PND " sheetId="11" state="hidden" r:id="rId2"/>
    <sheet name="F-E-GIP-31-V4" sheetId="9" r:id="rId3"/>
  </sheets>
  <definedNames>
    <definedName name="_xlnm.Print_Area" localSheetId="2">'F-E-GIP-31-V4'!$A$2:$AB$70</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4" i="9" l="1"/>
  <c r="Z53" i="9"/>
  <c r="Z52" i="9"/>
  <c r="Z51" i="9"/>
  <c r="Z50" i="9"/>
  <c r="Z44" i="9"/>
  <c r="Z56" i="9"/>
  <c r="Z40" i="9"/>
  <c r="Z32" i="9"/>
  <c r="Z31" i="9"/>
  <c r="Z30" i="9"/>
  <c r="Z27" i="9"/>
  <c r="Z23" i="9"/>
  <c r="X25" i="9" l="1"/>
  <c r="Z16" i="9" l="1"/>
  <c r="Z14" i="9"/>
  <c r="Z12" i="9" l="1"/>
  <c r="Z11" i="9"/>
  <c r="Z9" i="9"/>
  <c r="Y64" i="9" l="1"/>
  <c r="X64" i="9"/>
  <c r="X66" i="9" s="1"/>
  <c r="W64" i="9"/>
  <c r="V64" i="9"/>
  <c r="V66" i="9" s="1"/>
  <c r="U64" i="9"/>
  <c r="T64" i="9"/>
  <c r="T66" i="9" s="1"/>
  <c r="S64" i="9"/>
  <c r="R64" i="9"/>
  <c r="R66" i="9" s="1"/>
  <c r="P64" i="9"/>
  <c r="P66" i="9" s="1"/>
  <c r="Q40" i="9"/>
  <c r="Q23" i="9"/>
  <c r="Q19" i="9"/>
  <c r="Q9" i="9"/>
  <c r="Q64" i="9" l="1"/>
  <c r="H38" i="11" l="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5" authorId="0" shapeId="0" xr:uid="{00000000-0006-0000-0200-000001000000}">
      <text>
        <r>
          <rPr>
            <b/>
            <sz val="11"/>
            <color indexed="81"/>
            <rFont val="Tahoma"/>
            <family val="2"/>
          </rPr>
          <t>OAP-MADS: El nombre debe coincidir con el titulo del proyecto registrado.</t>
        </r>
      </text>
    </comment>
    <comment ref="B6"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7"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7" authorId="0" shapeId="0" xr:uid="{00000000-0006-0000-0200-000004000000}">
      <text>
        <r>
          <rPr>
            <b/>
            <sz val="11"/>
            <color indexed="81"/>
            <rFont val="Tahoma"/>
            <family val="2"/>
          </rPr>
          <t xml:space="preserve">OAP MADS: </t>
        </r>
        <r>
          <rPr>
            <sz val="11"/>
            <color indexed="81"/>
            <rFont val="Tahoma"/>
            <family val="2"/>
          </rPr>
          <t>Ver bases del PND</t>
        </r>
      </text>
    </comment>
    <comment ref="D7" authorId="2" shapeId="0" xr:uid="{00000000-0006-0000-02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7" authorId="3" shapeId="0" xr:uid="{00000000-0006-0000-0200-000006000000}">
      <text>
        <r>
          <rPr>
            <sz val="11"/>
            <color indexed="81"/>
            <rFont val="Tahoma"/>
            <family val="2"/>
          </rPr>
          <t>El indicador de la meta se constituye en la escala numérica para medir el cumplimiento de la meta propuesta.</t>
        </r>
      </text>
    </comment>
    <comment ref="F7" authorId="0" shapeId="0" xr:uid="{00000000-0006-0000-0200-000007000000}">
      <text>
        <r>
          <rPr>
            <b/>
            <sz val="11"/>
            <color indexed="81"/>
            <rFont val="Tahoma"/>
            <family val="2"/>
          </rPr>
          <t>OAP MADS: Enuncie la Meta:</t>
        </r>
        <r>
          <rPr>
            <sz val="11"/>
            <color indexed="81"/>
            <rFont val="Tahoma"/>
            <family val="2"/>
          </rPr>
          <t xml:space="preserve"> Ver bases del PND</t>
        </r>
      </text>
    </comment>
    <comment ref="G7"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7" authorId="0" shapeId="0" xr:uid="{00000000-0006-0000-02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J7"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7"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7"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O7"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7" authorId="0" shapeId="0" xr:uid="{00000000-0006-0000-0200-00000E000000}">
      <text>
        <r>
          <rPr>
            <b/>
            <sz val="9"/>
            <color indexed="81"/>
            <rFont val="Tahoma"/>
            <family val="2"/>
          </rPr>
          <t xml:space="preserve">OAP - MADS: </t>
        </r>
        <r>
          <rPr>
            <sz val="11"/>
            <color indexed="81"/>
            <rFont val="Tahoma"/>
            <family val="2"/>
          </rPr>
          <t>Describir avance semestral conforme al indicador del producto</t>
        </r>
      </text>
    </comment>
    <comment ref="AA7" authorId="0" shapeId="0" xr:uid="{00000000-0006-0000-02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8" authorId="0" shapeId="0" xr:uid="{00000000-0006-0000-0200-000010000000}">
      <text>
        <r>
          <rPr>
            <sz val="11"/>
            <color indexed="81"/>
            <rFont val="Tahoma"/>
            <family val="2"/>
          </rPr>
          <t>OAP-MADS: Se identifica el valor por cada una de las actividades.</t>
        </r>
      </text>
    </comment>
    <comment ref="Q8" authorId="0" shapeId="0" xr:uid="{00000000-0006-0000-0200-000011000000}">
      <text>
        <r>
          <rPr>
            <sz val="11"/>
            <color indexed="81"/>
            <rFont val="Tahoma"/>
            <family val="2"/>
          </rPr>
          <t>OAP-MADS: Se identifica el valor por cada objetivo- sumatoria de los valores de cada una de las actividades que correspondan al objetivo.</t>
        </r>
      </text>
    </comment>
    <comment ref="R8"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S8" authorId="0" shapeId="0" xr:uid="{00000000-0006-0000-02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T8" authorId="0" shapeId="0" xr:uid="{00000000-0006-0000-0200-000014000000}">
      <text>
        <r>
          <rPr>
            <sz val="11"/>
            <color indexed="81"/>
            <rFont val="Tahoma"/>
            <family val="2"/>
          </rPr>
          <t>OAP-MADS: escribir el valor de acuerdo a los contratos ya suscritos para la ejecución del proyecto</t>
        </r>
        <r>
          <rPr>
            <b/>
            <sz val="9"/>
            <color indexed="81"/>
            <rFont val="Tahoma"/>
            <family val="2"/>
          </rPr>
          <t>.</t>
        </r>
      </text>
    </comment>
    <comment ref="U8" authorId="0" shapeId="0" xr:uid="{00000000-0006-0000-0200-000015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V8" authorId="0" shapeId="0" xr:uid="{00000000-0006-0000-0200-000016000000}">
      <text>
        <r>
          <rPr>
            <sz val="11"/>
            <color indexed="81"/>
            <rFont val="Tahoma"/>
            <family val="2"/>
          </rPr>
          <t>OAP-MADS: escribir el valor de acuerdo a los contratos ya suscritos para la ejecución del proyecto</t>
        </r>
        <r>
          <rPr>
            <b/>
            <sz val="9"/>
            <color indexed="81"/>
            <rFont val="Tahoma"/>
            <family val="2"/>
          </rPr>
          <t>.</t>
        </r>
      </text>
    </comment>
    <comment ref="W8" authorId="0" shapeId="0" xr:uid="{00000000-0006-0000-0200-000017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X8" authorId="0" shapeId="0" xr:uid="{00000000-0006-0000-0200-000018000000}">
      <text>
        <r>
          <rPr>
            <sz val="11"/>
            <color indexed="81"/>
            <rFont val="Tahoma"/>
            <family val="2"/>
          </rPr>
          <t>OAP-MADS: escribir el valor de acuerdo a los contratos ya suscritos para la ejecución del proyecto</t>
        </r>
        <r>
          <rPr>
            <b/>
            <sz val="9"/>
            <color indexed="81"/>
            <rFont val="Tahoma"/>
            <family val="2"/>
          </rPr>
          <t>.</t>
        </r>
      </text>
    </comment>
    <comment ref="Y8" authorId="0" shapeId="0" xr:uid="{00000000-0006-0000-0200-000019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17" authorId="0" shapeId="0" xr:uid="{00000000-0006-0000-0200-00001A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7" authorId="0" shapeId="0" xr:uid="{00000000-0006-0000-0200-00001B000000}">
      <text>
        <r>
          <rPr>
            <b/>
            <sz val="11"/>
            <color indexed="81"/>
            <rFont val="Tahoma"/>
            <family val="2"/>
          </rPr>
          <t xml:space="preserve">OAP MADS: </t>
        </r>
        <r>
          <rPr>
            <sz val="11"/>
            <color indexed="81"/>
            <rFont val="Tahoma"/>
            <family val="2"/>
          </rPr>
          <t>Ver bases del PND</t>
        </r>
      </text>
    </comment>
    <comment ref="D17" authorId="2" shapeId="0" xr:uid="{00000000-0006-0000-0200-00001C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7" authorId="3" shapeId="0" xr:uid="{00000000-0006-0000-0200-00001D000000}">
      <text>
        <r>
          <rPr>
            <sz val="11"/>
            <color indexed="81"/>
            <rFont val="Tahoma"/>
            <family val="2"/>
          </rPr>
          <t>El indicador de la meta se constituye en la escala numérica para medir el cumplimiento de la meta propuesta.</t>
        </r>
      </text>
    </comment>
    <comment ref="F17" authorId="0" shapeId="0" xr:uid="{00000000-0006-0000-0200-00001E000000}">
      <text>
        <r>
          <rPr>
            <b/>
            <sz val="11"/>
            <color indexed="81"/>
            <rFont val="Tahoma"/>
            <family val="2"/>
          </rPr>
          <t>OAP MADS: Enuncie la Meta:</t>
        </r>
        <r>
          <rPr>
            <sz val="11"/>
            <color indexed="81"/>
            <rFont val="Tahoma"/>
            <family val="2"/>
          </rPr>
          <t xml:space="preserve"> Ver bases del PND</t>
        </r>
      </text>
    </comment>
    <comment ref="G17" authorId="0" shapeId="0" xr:uid="{00000000-0006-0000-0200-00001F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7" authorId="0" shapeId="0" xr:uid="{00000000-0006-0000-0200-000020000000}">
      <text>
        <r>
          <rPr>
            <b/>
            <sz val="11"/>
            <color indexed="81"/>
            <rFont val="Tahoma"/>
            <family val="2"/>
          </rPr>
          <t xml:space="preserve">OAP-MADS. </t>
        </r>
        <r>
          <rPr>
            <sz val="11"/>
            <color indexed="81"/>
            <rFont val="Tahoma"/>
            <family val="2"/>
          </rPr>
          <t>es la acción que contribuye a la transformación de insumos en productos</t>
        </r>
      </text>
    </comment>
    <comment ref="J17" authorId="3" shapeId="0" xr:uid="{00000000-0006-0000-0200-000021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7" authorId="3" shapeId="0" xr:uid="{00000000-0006-0000-0200-000022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17" authorId="3" shapeId="0" xr:uid="{00000000-0006-0000-0200-000023000000}">
      <text>
        <r>
          <rPr>
            <b/>
            <sz val="11"/>
            <color indexed="81"/>
            <rFont val="Tahoma"/>
            <family val="2"/>
          </rPr>
          <t>OAP - MADS:</t>
        </r>
        <r>
          <rPr>
            <sz val="11"/>
            <color indexed="81"/>
            <rFont val="Tahoma"/>
            <family val="2"/>
          </rPr>
          <t xml:space="preserve">
Unidad de medida en la que está expresado el indicador de producto</t>
        </r>
      </text>
    </comment>
    <comment ref="O17" authorId="0" shapeId="0" xr:uid="{00000000-0006-0000-0200-000024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17" authorId="0" shapeId="0" xr:uid="{00000000-0006-0000-0200-000025000000}">
      <text>
        <r>
          <rPr>
            <b/>
            <sz val="9"/>
            <color indexed="81"/>
            <rFont val="Tahoma"/>
            <family val="2"/>
          </rPr>
          <t xml:space="preserve">OAP - MADS: </t>
        </r>
        <r>
          <rPr>
            <sz val="11"/>
            <color indexed="81"/>
            <rFont val="Tahoma"/>
            <family val="2"/>
          </rPr>
          <t>Describir avance semestral conforme al indicador del producto</t>
        </r>
      </text>
    </comment>
    <comment ref="AA17" authorId="0" shapeId="0" xr:uid="{00000000-0006-0000-0200-000026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8" authorId="0" shapeId="0" xr:uid="{00000000-0006-0000-0200-000027000000}">
      <text>
        <r>
          <rPr>
            <sz val="11"/>
            <color indexed="81"/>
            <rFont val="Tahoma"/>
            <family val="2"/>
          </rPr>
          <t>OAP-MADS: Se identifica el valor por cada una de las actividades.</t>
        </r>
      </text>
    </comment>
    <comment ref="Q18" authorId="0" shapeId="0" xr:uid="{00000000-0006-0000-0200-000028000000}">
      <text>
        <r>
          <rPr>
            <sz val="11"/>
            <color indexed="81"/>
            <rFont val="Tahoma"/>
            <family val="2"/>
          </rPr>
          <t>OAP-MADS: Se identifica el valor por cada objetivo- sumatoria de los valores de cada una de las actividades que correspondan al objetivo.</t>
        </r>
      </text>
    </comment>
    <comment ref="R18" authorId="0" shapeId="0" xr:uid="{00000000-0006-0000-0200-000029000000}">
      <text>
        <r>
          <rPr>
            <sz val="11"/>
            <color indexed="81"/>
            <rFont val="Tahoma"/>
            <family val="2"/>
          </rPr>
          <t>OAP-MADS: escribir el valor de acuerdo a los contratos ya suscritos para la ejecución del proyecto</t>
        </r>
        <r>
          <rPr>
            <b/>
            <sz val="9"/>
            <color indexed="81"/>
            <rFont val="Tahoma"/>
            <family val="2"/>
          </rPr>
          <t>.</t>
        </r>
      </text>
    </comment>
    <comment ref="S18" authorId="0" shapeId="0" xr:uid="{00000000-0006-0000-0200-00002A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T18" authorId="0" shapeId="0" xr:uid="{00000000-0006-0000-0200-00002B000000}">
      <text>
        <r>
          <rPr>
            <sz val="11"/>
            <color indexed="81"/>
            <rFont val="Tahoma"/>
            <family val="2"/>
          </rPr>
          <t>OAP-MADS: escribir el valor de acuerdo a los contratos ya suscritos para la ejecución del proyecto</t>
        </r>
        <r>
          <rPr>
            <b/>
            <sz val="9"/>
            <color indexed="81"/>
            <rFont val="Tahoma"/>
            <family val="2"/>
          </rPr>
          <t>.</t>
        </r>
      </text>
    </comment>
    <comment ref="U18" authorId="0" shapeId="0" xr:uid="{00000000-0006-0000-0200-00002C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V18" authorId="0" shapeId="0" xr:uid="{00000000-0006-0000-0200-00002D000000}">
      <text>
        <r>
          <rPr>
            <sz val="11"/>
            <color indexed="81"/>
            <rFont val="Tahoma"/>
            <family val="2"/>
          </rPr>
          <t>OAP-MADS: escribir el valor de acuerdo a los contratos ya suscritos para la ejecución del proyecto</t>
        </r>
        <r>
          <rPr>
            <b/>
            <sz val="9"/>
            <color indexed="81"/>
            <rFont val="Tahoma"/>
            <family val="2"/>
          </rPr>
          <t>.</t>
        </r>
      </text>
    </comment>
    <comment ref="W18" authorId="0" shapeId="0" xr:uid="{00000000-0006-0000-0200-00002E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X18" authorId="0" shapeId="0" xr:uid="{00000000-0006-0000-0200-00002F000000}">
      <text>
        <r>
          <rPr>
            <sz val="11"/>
            <color indexed="81"/>
            <rFont val="Tahoma"/>
            <family val="2"/>
          </rPr>
          <t>OAP-MADS: escribir el valor de acuerdo a los contratos ya suscritos para la ejecución del proyecto</t>
        </r>
        <r>
          <rPr>
            <b/>
            <sz val="9"/>
            <color indexed="81"/>
            <rFont val="Tahoma"/>
            <family val="2"/>
          </rPr>
          <t>.</t>
        </r>
      </text>
    </comment>
    <comment ref="Y18" authorId="0" shapeId="0" xr:uid="{00000000-0006-0000-0200-000030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1" authorId="0" shapeId="0" xr:uid="{00000000-0006-0000-0200-000031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1" authorId="0" shapeId="0" xr:uid="{00000000-0006-0000-0200-000032000000}">
      <text>
        <r>
          <rPr>
            <b/>
            <sz val="11"/>
            <color indexed="81"/>
            <rFont val="Tahoma"/>
            <family val="2"/>
          </rPr>
          <t xml:space="preserve">OAP MADS: </t>
        </r>
        <r>
          <rPr>
            <sz val="11"/>
            <color indexed="81"/>
            <rFont val="Tahoma"/>
            <family val="2"/>
          </rPr>
          <t>Ver bases del PND</t>
        </r>
      </text>
    </comment>
    <comment ref="D21" authorId="2" shapeId="0" xr:uid="{00000000-0006-0000-0200-000033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1" authorId="3" shapeId="0" xr:uid="{00000000-0006-0000-0200-000034000000}">
      <text>
        <r>
          <rPr>
            <sz val="11"/>
            <color indexed="81"/>
            <rFont val="Tahoma"/>
            <family val="2"/>
          </rPr>
          <t>El indicador de la meta se constituye en la escala numérica para medir el cumplimiento de la meta propuesta.</t>
        </r>
      </text>
    </comment>
    <comment ref="F21" authorId="0" shapeId="0" xr:uid="{00000000-0006-0000-0200-000035000000}">
      <text>
        <r>
          <rPr>
            <b/>
            <sz val="11"/>
            <color indexed="81"/>
            <rFont val="Tahoma"/>
            <family val="2"/>
          </rPr>
          <t>OAP MADS: Enuncie la Meta:</t>
        </r>
        <r>
          <rPr>
            <sz val="11"/>
            <color indexed="81"/>
            <rFont val="Tahoma"/>
            <family val="2"/>
          </rPr>
          <t xml:space="preserve"> Ver bases del PND</t>
        </r>
      </text>
    </comment>
    <comment ref="G21" authorId="0" shapeId="0" xr:uid="{00000000-0006-0000-0200-000036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1" authorId="0" shapeId="0" xr:uid="{00000000-0006-0000-0200-000037000000}">
      <text>
        <r>
          <rPr>
            <b/>
            <sz val="11"/>
            <color indexed="81"/>
            <rFont val="Tahoma"/>
            <family val="2"/>
          </rPr>
          <t xml:space="preserve">OAP-MADS. </t>
        </r>
        <r>
          <rPr>
            <sz val="11"/>
            <color indexed="81"/>
            <rFont val="Tahoma"/>
            <family val="2"/>
          </rPr>
          <t>es la acción que contribuye a la transformación de insumos en productos</t>
        </r>
      </text>
    </comment>
    <comment ref="J21" authorId="3" shapeId="0" xr:uid="{00000000-0006-0000-0200-000038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21" authorId="3" shapeId="0" xr:uid="{00000000-0006-0000-0200-000039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21" authorId="3" shapeId="0" xr:uid="{00000000-0006-0000-0200-00003A000000}">
      <text>
        <r>
          <rPr>
            <b/>
            <sz val="11"/>
            <color indexed="81"/>
            <rFont val="Tahoma"/>
            <family val="2"/>
          </rPr>
          <t>OAP - MADS:</t>
        </r>
        <r>
          <rPr>
            <sz val="11"/>
            <color indexed="81"/>
            <rFont val="Tahoma"/>
            <family val="2"/>
          </rPr>
          <t xml:space="preserve">
Unidad de medida en la que está expresado el indicador de producto</t>
        </r>
      </text>
    </comment>
    <comment ref="O21" authorId="0" shapeId="0" xr:uid="{00000000-0006-0000-0200-00003B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21" authorId="0" shapeId="0" xr:uid="{00000000-0006-0000-0200-00003C000000}">
      <text>
        <r>
          <rPr>
            <b/>
            <sz val="9"/>
            <color indexed="81"/>
            <rFont val="Tahoma"/>
            <family val="2"/>
          </rPr>
          <t xml:space="preserve">OAP - MADS: </t>
        </r>
        <r>
          <rPr>
            <sz val="11"/>
            <color indexed="81"/>
            <rFont val="Tahoma"/>
            <family val="2"/>
          </rPr>
          <t>Describir avance semestral conforme al indicador del producto</t>
        </r>
      </text>
    </comment>
    <comment ref="AA21" authorId="0" shapeId="0" xr:uid="{00000000-0006-0000-0200-00003D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22" authorId="0" shapeId="0" xr:uid="{00000000-0006-0000-0200-00003E000000}">
      <text>
        <r>
          <rPr>
            <sz val="11"/>
            <color indexed="81"/>
            <rFont val="Tahoma"/>
            <family val="2"/>
          </rPr>
          <t>OAP-MADS: Se identifica el valor por cada una de las actividades.</t>
        </r>
      </text>
    </comment>
    <comment ref="Q22" authorId="0" shapeId="0" xr:uid="{00000000-0006-0000-0200-00003F000000}">
      <text>
        <r>
          <rPr>
            <sz val="11"/>
            <color indexed="81"/>
            <rFont val="Tahoma"/>
            <family val="2"/>
          </rPr>
          <t>OAP-MADS: Se identifica el valor por cada objetivo- sumatoria de los valores de cada una de las actividades que correspondan al objetivo.</t>
        </r>
      </text>
    </comment>
    <comment ref="R22" authorId="0" shapeId="0" xr:uid="{00000000-0006-0000-0200-000040000000}">
      <text>
        <r>
          <rPr>
            <sz val="11"/>
            <color indexed="81"/>
            <rFont val="Tahoma"/>
            <family val="2"/>
          </rPr>
          <t>OAP-MADS: escribir el valor de acuerdo a los contratos ya suscritos para la ejecución del proyecto</t>
        </r>
        <r>
          <rPr>
            <b/>
            <sz val="9"/>
            <color indexed="81"/>
            <rFont val="Tahoma"/>
            <family val="2"/>
          </rPr>
          <t>.</t>
        </r>
      </text>
    </comment>
    <comment ref="S22" authorId="0" shapeId="0" xr:uid="{00000000-0006-0000-0200-000041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T22" authorId="0" shapeId="0" xr:uid="{00000000-0006-0000-0200-000042000000}">
      <text>
        <r>
          <rPr>
            <sz val="11"/>
            <color indexed="81"/>
            <rFont val="Tahoma"/>
            <family val="2"/>
          </rPr>
          <t>OAP-MADS: escribir el valor de acuerdo a los contratos ya suscritos para la ejecución del proyecto</t>
        </r>
        <r>
          <rPr>
            <b/>
            <sz val="9"/>
            <color indexed="81"/>
            <rFont val="Tahoma"/>
            <family val="2"/>
          </rPr>
          <t>.</t>
        </r>
      </text>
    </comment>
    <comment ref="U22" authorId="0" shapeId="0" xr:uid="{00000000-0006-0000-0200-00004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V22" authorId="0" shapeId="0" xr:uid="{00000000-0006-0000-0200-000044000000}">
      <text>
        <r>
          <rPr>
            <sz val="11"/>
            <color indexed="81"/>
            <rFont val="Tahoma"/>
            <family val="2"/>
          </rPr>
          <t>OAP-MADS: escribir el valor de acuerdo a los contratos ya suscritos para la ejecución del proyecto</t>
        </r>
        <r>
          <rPr>
            <b/>
            <sz val="9"/>
            <color indexed="81"/>
            <rFont val="Tahoma"/>
            <family val="2"/>
          </rPr>
          <t>.</t>
        </r>
      </text>
    </comment>
    <comment ref="W22" authorId="0" shapeId="0" xr:uid="{00000000-0006-0000-0200-000045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X22" authorId="0" shapeId="0" xr:uid="{00000000-0006-0000-0200-000046000000}">
      <text>
        <r>
          <rPr>
            <sz val="11"/>
            <color indexed="81"/>
            <rFont val="Tahoma"/>
            <family val="2"/>
          </rPr>
          <t>OAP-MADS: escribir el valor de acuerdo a los contratos ya suscritos para la ejecución del proyecto</t>
        </r>
        <r>
          <rPr>
            <b/>
            <sz val="9"/>
            <color indexed="81"/>
            <rFont val="Tahoma"/>
            <family val="2"/>
          </rPr>
          <t>.</t>
        </r>
      </text>
    </comment>
    <comment ref="Y22" authorId="0" shapeId="0" xr:uid="{00000000-0006-0000-0200-000047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38" authorId="0" shapeId="0" xr:uid="{00000000-0006-0000-0200-000048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38" authorId="0" shapeId="0" xr:uid="{00000000-0006-0000-0200-000049000000}">
      <text>
        <r>
          <rPr>
            <b/>
            <sz val="11"/>
            <color indexed="81"/>
            <rFont val="Tahoma"/>
            <family val="2"/>
          </rPr>
          <t xml:space="preserve">OAP MADS: </t>
        </r>
        <r>
          <rPr>
            <sz val="11"/>
            <color indexed="81"/>
            <rFont val="Tahoma"/>
            <family val="2"/>
          </rPr>
          <t>Ver bases del PND</t>
        </r>
      </text>
    </comment>
    <comment ref="D38" authorId="2" shapeId="0" xr:uid="{00000000-0006-0000-0200-00004A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38" authorId="3" shapeId="0" xr:uid="{00000000-0006-0000-0200-00004B000000}">
      <text>
        <r>
          <rPr>
            <sz val="11"/>
            <color indexed="81"/>
            <rFont val="Tahoma"/>
            <family val="2"/>
          </rPr>
          <t>El indicador de la meta se constituye en la escala numérica para medir el cumplimiento de la meta propuesta.</t>
        </r>
      </text>
    </comment>
    <comment ref="F38" authorId="0" shapeId="0" xr:uid="{00000000-0006-0000-0200-00004C000000}">
      <text>
        <r>
          <rPr>
            <b/>
            <sz val="11"/>
            <color indexed="81"/>
            <rFont val="Tahoma"/>
            <family val="2"/>
          </rPr>
          <t>OAP MADS: Enuncie la Meta:</t>
        </r>
        <r>
          <rPr>
            <sz val="11"/>
            <color indexed="81"/>
            <rFont val="Tahoma"/>
            <family val="2"/>
          </rPr>
          <t xml:space="preserve"> Ver bases del PND</t>
        </r>
      </text>
    </comment>
    <comment ref="G38" authorId="0" shapeId="0" xr:uid="{00000000-0006-0000-0200-00004D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38" authorId="0" shapeId="0" xr:uid="{00000000-0006-0000-0200-00004E000000}">
      <text>
        <r>
          <rPr>
            <b/>
            <sz val="11"/>
            <color indexed="81"/>
            <rFont val="Tahoma"/>
            <family val="2"/>
          </rPr>
          <t xml:space="preserve">OAP-MADS. </t>
        </r>
        <r>
          <rPr>
            <sz val="11"/>
            <color indexed="81"/>
            <rFont val="Tahoma"/>
            <family val="2"/>
          </rPr>
          <t>es la acción que contribuye a la transformación de insumos en productos</t>
        </r>
      </text>
    </comment>
    <comment ref="J38" authorId="3" shapeId="0" xr:uid="{00000000-0006-0000-0200-00004F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38" authorId="3" shapeId="0" xr:uid="{00000000-0006-0000-0200-000050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38" authorId="3" shapeId="0" xr:uid="{00000000-0006-0000-0200-000051000000}">
      <text>
        <r>
          <rPr>
            <b/>
            <sz val="11"/>
            <color indexed="81"/>
            <rFont val="Tahoma"/>
            <family val="2"/>
          </rPr>
          <t>OAP - MADS:</t>
        </r>
        <r>
          <rPr>
            <sz val="11"/>
            <color indexed="81"/>
            <rFont val="Tahoma"/>
            <family val="2"/>
          </rPr>
          <t xml:space="preserve">
Unidad de medida en la que está expresado el indicador de producto</t>
        </r>
      </text>
    </comment>
    <comment ref="O38" authorId="0" shapeId="0" xr:uid="{00000000-0006-0000-0200-000052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38" authorId="0" shapeId="0" xr:uid="{00000000-0006-0000-0200-000053000000}">
      <text>
        <r>
          <rPr>
            <b/>
            <sz val="9"/>
            <color indexed="81"/>
            <rFont val="Tahoma"/>
            <family val="2"/>
          </rPr>
          <t xml:space="preserve">OAP - MADS: </t>
        </r>
        <r>
          <rPr>
            <sz val="11"/>
            <color indexed="81"/>
            <rFont val="Tahoma"/>
            <family val="2"/>
          </rPr>
          <t>Describir avance semestral conforme al indicador del producto</t>
        </r>
      </text>
    </comment>
    <comment ref="AA38" authorId="0" shapeId="0" xr:uid="{00000000-0006-0000-0200-000054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39" authorId="0" shapeId="0" xr:uid="{00000000-0006-0000-0200-000055000000}">
      <text>
        <r>
          <rPr>
            <sz val="11"/>
            <color indexed="81"/>
            <rFont val="Tahoma"/>
            <family val="2"/>
          </rPr>
          <t>OAP-MADS: Se identifica el valor por cada una de las actividades.</t>
        </r>
      </text>
    </comment>
    <comment ref="Q39" authorId="0" shapeId="0" xr:uid="{00000000-0006-0000-0200-000056000000}">
      <text>
        <r>
          <rPr>
            <sz val="11"/>
            <color indexed="81"/>
            <rFont val="Tahoma"/>
            <family val="2"/>
          </rPr>
          <t>OAP-MADS: Se identifica el valor por cada objetivo- sumatoria de los valores de cada una de las actividades que correspondan al objetivo.</t>
        </r>
      </text>
    </comment>
    <comment ref="R39" authorId="0" shapeId="0" xr:uid="{00000000-0006-0000-0200-000057000000}">
      <text>
        <r>
          <rPr>
            <sz val="11"/>
            <color indexed="81"/>
            <rFont val="Tahoma"/>
            <family val="2"/>
          </rPr>
          <t>OAP-MADS: escribir el valor de acuerdo a los contratos ya suscritos para la ejecución del proyecto</t>
        </r>
        <r>
          <rPr>
            <b/>
            <sz val="9"/>
            <color indexed="81"/>
            <rFont val="Tahoma"/>
            <family val="2"/>
          </rPr>
          <t>.</t>
        </r>
      </text>
    </comment>
    <comment ref="S39" authorId="0" shapeId="0" xr:uid="{00000000-0006-0000-0200-000058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T39" authorId="0" shapeId="0" xr:uid="{00000000-0006-0000-0200-000059000000}">
      <text>
        <r>
          <rPr>
            <sz val="11"/>
            <color indexed="81"/>
            <rFont val="Tahoma"/>
            <family val="2"/>
          </rPr>
          <t>OAP-MADS: escribir el valor de acuerdo a los contratos ya suscritos para la ejecución del proyecto</t>
        </r>
        <r>
          <rPr>
            <b/>
            <sz val="9"/>
            <color indexed="81"/>
            <rFont val="Tahoma"/>
            <family val="2"/>
          </rPr>
          <t>.</t>
        </r>
      </text>
    </comment>
    <comment ref="U39" authorId="0" shapeId="0" xr:uid="{00000000-0006-0000-0200-00005A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V39" authorId="0" shapeId="0" xr:uid="{00000000-0006-0000-0200-00005B000000}">
      <text>
        <r>
          <rPr>
            <sz val="11"/>
            <color indexed="81"/>
            <rFont val="Tahoma"/>
            <family val="2"/>
          </rPr>
          <t>OAP-MADS: escribir el valor de acuerdo a los contratos ya suscritos para la ejecución del proyecto</t>
        </r>
        <r>
          <rPr>
            <b/>
            <sz val="9"/>
            <color indexed="81"/>
            <rFont val="Tahoma"/>
            <family val="2"/>
          </rPr>
          <t>.</t>
        </r>
      </text>
    </comment>
    <comment ref="W39" authorId="0" shapeId="0" xr:uid="{00000000-0006-0000-0200-00005C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X39" authorId="0" shapeId="0" xr:uid="{00000000-0006-0000-0200-00005D000000}">
      <text>
        <r>
          <rPr>
            <sz val="11"/>
            <color indexed="81"/>
            <rFont val="Tahoma"/>
            <family val="2"/>
          </rPr>
          <t>OAP-MADS: escribir el valor de acuerdo a los contratos ya suscritos para la ejecución del proyecto</t>
        </r>
        <r>
          <rPr>
            <b/>
            <sz val="9"/>
            <color indexed="81"/>
            <rFont val="Tahoma"/>
            <family val="2"/>
          </rPr>
          <t>.</t>
        </r>
      </text>
    </comment>
    <comment ref="Y39" authorId="0" shapeId="0" xr:uid="{00000000-0006-0000-0200-00005E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<sst xmlns="http://schemas.openxmlformats.org/spreadsheetml/2006/main" count="564" uniqueCount="322">
  <si>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</si>
  <si>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</si>
  <si>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</si>
  <si>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</si>
  <si>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</si>
  <si>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</si>
  <si>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</si>
  <si>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</si>
  <si>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</si>
  <si>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</si>
  <si>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</si>
  <si>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</si>
  <si>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</si>
  <si>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</si>
  <si>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</si>
  <si>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</si>
  <si>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</si>
  <si>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</si>
  <si>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Total PROYECTO</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</si>
  <si>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</si>
  <si>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</si>
  <si>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</si>
  <si>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</si>
  <si>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</si>
  <si>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</si>
  <si>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</si>
  <si>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</si>
  <si>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</si>
  <si>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</si>
  <si>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</si>
  <si>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</si>
  <si>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</si>
  <si>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</si>
  <si>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</si>
  <si>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</si>
  <si>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</si>
  <si>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</si>
  <si>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</si>
  <si>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</si>
  <si>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</si>
  <si>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</si>
  <si>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</si>
  <si>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</si>
  <si>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</si>
  <si>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</si>
  <si>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</si>
  <si>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</si>
  <si>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</si>
  <si>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</si>
  <si>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</si>
  <si>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</si>
  <si>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</si>
  <si>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</si>
  <si>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</si>
  <si>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</si>
  <si>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</si>
  <si>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</si>
  <si>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</si>
  <si>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</si>
  <si>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</si>
  <si>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</si>
  <si>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</si>
  <si>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</si>
  <si>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</si>
  <si>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</si>
  <si>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</si>
  <si>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</si>
  <si>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</si>
  <si>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</si>
  <si>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</si>
  <si>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</si>
  <si>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</si>
  <si>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</si>
  <si>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</si>
  <si>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</si>
  <si>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</si>
  <si>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</si>
  <si>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</si>
  <si>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</si>
  <si>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</si>
  <si>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</si>
  <si>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</si>
  <si>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</si>
  <si>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</si>
  <si>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</si>
  <si>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</si>
  <si>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</si>
  <si>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</si>
  <si>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</si>
  <si>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</si>
  <si>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</si>
  <si>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</si>
  <si>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</si>
  <si>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</si>
  <si>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</si>
  <si>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</si>
  <si>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</si>
  <si>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</si>
  <si>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</si>
  <si>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</si>
  <si>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</si>
  <si>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</si>
  <si>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</si>
  <si>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</si>
  <si>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</si>
  <si>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</si>
  <si>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</si>
  <si>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</si>
  <si>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</si>
  <si>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</si>
  <si>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 xml:space="preserve">AÑO </t>
  </si>
  <si>
    <t>PERIODO REPORTE</t>
  </si>
  <si>
    <t>Objetivo específico (2)</t>
  </si>
  <si>
    <t>Objetivo específico (3)</t>
  </si>
  <si>
    <t>Resultados Esperados</t>
  </si>
  <si>
    <t xml:space="preserve">MINISTERIO DE AMBIENTE 
Y DESARROLLO SOSTENIBLE </t>
  </si>
  <si>
    <r>
      <t xml:space="preserve">CODIGO: </t>
    </r>
    <r>
      <rPr>
        <sz val="11"/>
        <rFont val="Arial Narrow"/>
        <family val="2"/>
      </rPr>
      <t>F-E-GIP-31</t>
    </r>
  </si>
  <si>
    <r>
      <t>FONDO NACIONAL AMBIENTAL - FONAM
 PLAN OPERATIVO ANUAL</t>
    </r>
    <r>
      <rPr>
        <b/>
        <sz val="20"/>
        <color indexed="9"/>
        <rFont val="Arial Narrow"/>
        <family val="2"/>
      </rPr>
      <t xml:space="preserve">
</t>
    </r>
  </si>
  <si>
    <r>
      <t>Versión :</t>
    </r>
    <r>
      <rPr>
        <sz val="12"/>
        <color indexed="8"/>
        <rFont val="Verdana"/>
        <family val="2"/>
      </rPr>
      <t>4</t>
    </r>
  </si>
  <si>
    <r>
      <t xml:space="preserve">Vigencia: </t>
    </r>
    <r>
      <rPr>
        <sz val="12"/>
        <rFont val="Arial Narrow"/>
        <family val="2"/>
      </rPr>
      <t>12/12/2022</t>
    </r>
  </si>
  <si>
    <t xml:space="preserve">Disminuir las presiones por uso, ocupación y tenencia en las áreas protegidas que afectan su conservación. </t>
  </si>
  <si>
    <t>IV. Pacto por la sostenibilidad: producir conservando y conservar produciendo.
2. Biodiversidad y riqueza natural: activos estratégicos de la Nación.</t>
  </si>
  <si>
    <t>Número de hectáreas cubiertas con jornadas de vigilancia.</t>
  </si>
  <si>
    <t>4.2.2. Realizar intervenciones integrales en áreas ambientales estratégicas y para las comunidades que las habitan.</t>
  </si>
  <si>
    <t>Plan Estratégico Institucional PNN. Línea Estratégica 1. Efectividad en el manejo de las áreas protegidas y los sistemas que conforman.</t>
  </si>
  <si>
    <t>Prevenir y mitigar riesgos y atender eventos generados por fenómenos naturales e incendios forestales u otras situaciones de riesgo que afecten la gobernabilidad de las áreas protegidas.</t>
  </si>
  <si>
    <t>Control y monitoreo de las presiones antrópicas que afectan la integridad y estado de conservación de las áreas protegidas de acuerdo a la meta programada.</t>
  </si>
  <si>
    <t>Servicio de prevención, vigilancia y control de las áreas protegidas.</t>
  </si>
  <si>
    <t>Áreas cubiertas con jornadas de vigilancia.</t>
  </si>
  <si>
    <t>Hectáreas</t>
  </si>
  <si>
    <t xml:space="preserve">PNNC en la presente vigencia estima avanzar trimestralmente en un 25% para el cumplimiento de la meta.
</t>
  </si>
  <si>
    <t>1.1</t>
  </si>
  <si>
    <t>Fortalecimiento de la gobernanza en las áreas protegidas nacionales.
Reducir los conflictos socioambientales y culturales y entre sectores de la economía por la disminución de los recursos naturales.</t>
  </si>
  <si>
    <t xml:space="preserve">Controlar el uso y aprovechamiento de los recursos naturales en las áreas protegidas. </t>
  </si>
  <si>
    <t>1.2</t>
  </si>
  <si>
    <t xml:space="preserve">Realizar estudios  jurídicos y técnicos para el saneamiento predial de las áreas protegidas y adelantar su adquisición. </t>
  </si>
  <si>
    <t>Predios saneados.</t>
  </si>
  <si>
    <t>Número</t>
  </si>
  <si>
    <t>1.3</t>
  </si>
  <si>
    <t>Número de documentos de Acuerdos de uso suscritos con campesinos que ocupan las áreas protegidas realizados y/o en implementación.</t>
  </si>
  <si>
    <t>Suscribir e implementar los acuerdos de conservación y el buen vivir con familias campesinas que usan o habitan las áreas protegidas.</t>
  </si>
  <si>
    <t>Promover la participación de los distintos actores involucrados en la conservación de las Áreas protegidas, su diversidad biológica y cultural del país, contribuyendo así al desarrollo sostenible y un medio ambiente sano, mediante la suscripción e implementación de acuerdos de acuerdo a la meta definida.</t>
  </si>
  <si>
    <t>Documentos de lineamientos técnicos con acuerdos de uso, ocupación y tenencia en las áreas protegidas.</t>
  </si>
  <si>
    <t>Documentos de Acuerdos de uso suscritos con campesinos que ocupan las áreas protegidas.</t>
  </si>
  <si>
    <t>Mensualmente se programará un avance del 8,33% para la consolidación del informe.</t>
  </si>
  <si>
    <t>1.4</t>
  </si>
  <si>
    <t>Disminución de las problemáticas socio-ambientales en las áreas protegidas nacionales asociadas a conflictos por uso, ocupación y tenencia.</t>
  </si>
  <si>
    <t>Realizar seguimiento a los acuerdos de conservación y el buen vivir con familias campesinas que usan o habitan las áreas protegidas.</t>
  </si>
  <si>
    <t>1.5</t>
  </si>
  <si>
    <t>Número de hectáreas en proceso de restauración.</t>
  </si>
  <si>
    <t>Implementar el proceso de restauración en las áreas degradadas y/o alteradas de las áreas protegidas nacionales.</t>
  </si>
  <si>
    <t xml:space="preserve">Actividades encaminadas a iniciar, orientar o acelerar la recuperación de la estructura, composición, función de un ecosistema o valor objeto de conservación que ha sido degradado con el fin de mantener o mejorar la integridad ecológica de un área protegida. Lo anterior de acuerdo a la meta programada. </t>
  </si>
  <si>
    <t>Servicio de restauración de ecosistemas.</t>
  </si>
  <si>
    <t>Áreas en proceso de restauración.</t>
  </si>
  <si>
    <t>Semestralmente se programará un avance del 50% de la meta establecida para el Servicio de restauración de ecosistemas.</t>
  </si>
  <si>
    <t>Mitigar la pérdida de la biodiversidad  in situ, además de promover la mejora en la prestación de los servicios ambientales.</t>
  </si>
  <si>
    <t>Realizar el monitoreo y seguimiento a los procesos de restauración en las áreas protegidas nacionales.</t>
  </si>
  <si>
    <t>Realizar la plantación de material vegetal.</t>
  </si>
  <si>
    <t>Árboles nativos sembrados.</t>
  </si>
  <si>
    <t>Aumentar la representatividad de la conservación de la biodiversidad in situ en las áreas protegidas.</t>
  </si>
  <si>
    <t>Número de iniciativas de nuevas áreas en proceso de declaratoria y/o ampliación.</t>
  </si>
  <si>
    <t>Plan Estratégico Institucional PNN. Línea Estratégica 4. Hacia un sistema de áreas protegidas ecológicamente representativo.</t>
  </si>
  <si>
    <t>Implementar las tres fases de la ruta de declaratoria para nuevas áreas de acuerdo a la resolución 1125 de 2015.</t>
  </si>
  <si>
    <t>Declaración de nuevas áreas protegidas, lo cual se ve reflejado en la resolución 1125 de 2015 expedida por el MADS e implementada por PNNC. La declaración y/o ampliación para la conservación In Situ de estas áreas permitirá incrementar la representatividad ecosistémica del país y garantizar que la biodiversidad que se protege alcance las metas de conservación específicas para cada nivel.</t>
  </si>
  <si>
    <t>Servicio declaración de áreas protegidas.</t>
  </si>
  <si>
    <t xml:space="preserve">Nuevas áreas declaradas protegidas. </t>
  </si>
  <si>
    <t>Semestralmente se programará un avance del 50% de la meta establecida para el Servicio declaración de áreas protegidas.</t>
  </si>
  <si>
    <t>2.1</t>
  </si>
  <si>
    <t>Aumentar la representatividad ecosistémica de las áreas protegidas.</t>
  </si>
  <si>
    <t>N/A</t>
  </si>
  <si>
    <t>Implementar las tres fases de la ruta de declaratoria para ampliación de áreas protegidas existentes de acuerdo a la resolución 1125 de 2015.</t>
  </si>
  <si>
    <t>Áreas protegidas ampliadas.</t>
  </si>
  <si>
    <t>2.2</t>
  </si>
  <si>
    <t>Incrementar el reconocimiento de la sociedad colombiana respecto a la importancia de la conservación in situ de la biodiversidad.</t>
  </si>
  <si>
    <t>Número de visitantes que ingresan a las áreas protegidas nacionales.</t>
  </si>
  <si>
    <t>4.2.4. Consolidar el desarrollo de productos y servicios basados en el uso sostenible de la biodiversidad.</t>
  </si>
  <si>
    <t xml:space="preserve">Formular los Planes de Ordenamiento Ecoturístico de las áreas protegidas con vocación de ecoturismo. </t>
  </si>
  <si>
    <t xml:space="preserve">Planeación del ecoturismo y la consecución de recursos para implementar medidas de manejo que mejoren el estado de conservación de las áreas protegidas manteniendo el paisaje para el uso recreativo a través de la regulación turística, la calidad en los servicios turísticos y la satisfacción del visitante entre otros aspectos. </t>
  </si>
  <si>
    <t>Servicio de  ecoturismo en las áreas protegidas.</t>
  </si>
  <si>
    <t>Visitantes que ingresan a las áreas protegidas nacionales.</t>
  </si>
  <si>
    <t>Mensualmente se realizará seguimiento al avance de la meta programada para los Servicios de ecoturismo en las áreas protegidas.</t>
  </si>
  <si>
    <t>3.1</t>
  </si>
  <si>
    <t>Apropiación efectiva de la sociedad colombiana frente a la importancia de las áreas protegidas.
Posicionar una imagen favorable de Colombia en los ámbitos nacional, regional, local e internacional frente a la conservación de las áreas protegidas.</t>
  </si>
  <si>
    <t>Implementar los Planes de Ordenamiento Ecoturístico de áreas protegidas con vocación de ecoturismo.</t>
  </si>
  <si>
    <t>3.2</t>
  </si>
  <si>
    <t>Realizar seguimiento y monitoreo a la implementación de los Planes de Ordenamiento Ecoturístico (POE) para la toma de decisiones.</t>
  </si>
  <si>
    <t>3.3</t>
  </si>
  <si>
    <t>Desarrollar acciones que contribuyen a la implementación de estrategias de negocios ambientales con base en el ecoturismo, para el reconocimiento de la importancia de la conservación de las áreas del SPNN.</t>
  </si>
  <si>
    <t>3.4</t>
  </si>
  <si>
    <t>Número de Documentos de lineamientos técnicos realizados.</t>
  </si>
  <si>
    <t>Plan Estratégico Institucional PNN. Línea Estratégica 3. Hacia un sistema de áreas protegidas completo</t>
  </si>
  <si>
    <t>Implementar instrumentos para la valoración, negociación y reconocimiento de los beneficios ecosistémicos y culturales de las áreas protegidas.</t>
  </si>
  <si>
    <t xml:space="preserve">Instrumentos que permiten la transferencia del conocimiento a los tres niveles de Parques Nacionales, en virtud de las actualizaciones técnicas y normativas que constantemente surgen para este instrumento.  A partir de las obligaciones de compensación se gestionan recursos con destinación específica hacia el fortalecimiento del manejo de las áreas del sistema, por lo que se hace necesario un completo manejo de dicho instrumento.  </t>
  </si>
  <si>
    <t>Documentos de lineamientos técnicos para la conservación de la biodiversidad y sus servicios ecosistémicos.</t>
  </si>
  <si>
    <t>Documentos de lineamientos técnicos realizados.</t>
  </si>
  <si>
    <t>Semestralmente se programará un avance del 50% de la meta establecida para los documentos de lineamientos técnicos..</t>
  </si>
  <si>
    <t>3.5</t>
  </si>
  <si>
    <t>Contar con instrumentos para la valoración y reconocimiento de los beneficios ecosistémicos de la conservación de la biodiversidad.</t>
  </si>
  <si>
    <t>Generar opciones de compensación para la conservación de las áreas protegidas.</t>
  </si>
  <si>
    <t>Desarrollar el lineamiento de servicios ecosistémicos.</t>
  </si>
  <si>
    <t>Número de procesos educativos en lo formal e informal en el marco de la Estrategia Nacional de Educación Ambiental en implementación.</t>
  </si>
  <si>
    <t>4.2.2. Realizar intervenciones integrales en áreas ambientales estratégicas y para las comunidades que las habitan</t>
  </si>
  <si>
    <t>Plan Estratégico Institucional PNN. Línea Estratégica 3. Hacia un sistema de áreas protegidas completo.</t>
  </si>
  <si>
    <t>Fortalecer la implementación de la estrategia de educación ambiental e interpretación del patrimonio natural y cultural en las áreas administradas por PNNC.</t>
  </si>
  <si>
    <t xml:space="preserve">Los servicios de educación informal en Parques Nacionales Naturales responden a las acciones y procesos educativos que promueven la valoración social de las áreas protegidas por parte de la ciudadanía, que se interesan y participan en la conservación de la biodiversidad y servicios ecosistémicos. </t>
  </si>
  <si>
    <t>Servicio de educación informal en el marco de la conservación de la biodiversidad y los servicios ecosistémicos.</t>
  </si>
  <si>
    <t xml:space="preserve">Personas capacitadas.  </t>
  </si>
  <si>
    <t>Semestralmente se programará un avance del 50% de la meta establecida para los Servicio de educación informal en el marco de la conservación de la biodiversidad y los servicios ecosistémicos.</t>
  </si>
  <si>
    <t>Fortalecimiento de la valoración social  de las áreas protegidas.</t>
  </si>
  <si>
    <t>Realizar "Talleres Cero" para la planeación de la implementación de la estrategia de comunicación y educación para la conservación de la biodiversidad y la diversidad cultural.</t>
  </si>
  <si>
    <t>Talleres Realizados.</t>
  </si>
  <si>
    <t>Número de documentos de investigación realizados.</t>
  </si>
  <si>
    <t xml:space="preserve">Desarrollar los programas de monitoreo e investigación para conocer el estado de conservación de los valores naturales, culturales y beneficios ambientales de las áreas protegidas nacionales. </t>
  </si>
  <si>
    <t>Acciones encaminadas a la investigación y el monitoreo en los tres niveles de gestión de Parques Nacionales Naturales como un instrumento proveedor de información, para facilitar los procesos de planificación, implementación y evaluación de las estrategias de manejo. Tomando como base el esquema conceptual del manejo de PNN.</t>
  </si>
  <si>
    <t>Documentos de investigación para la conservación de la biodiversidad y sus servicios eco sistémicos.</t>
  </si>
  <si>
    <t>Documentos de investigación realizados.</t>
  </si>
  <si>
    <t>Trimestralmente se programará un avance del 25% de los documentos de investigación para la conservación de la biodiversidad y sus servicios eco sistémicos.</t>
  </si>
  <si>
    <t>Ampliar el conocimiento sobre los valores objeto de conservación  de las áreas protegidas.
Posicionar una imagen favorable de Colombia en los ámbitos nacional, regional, local e internacional frente a la conservación de las áreas protegidas.</t>
  </si>
  <si>
    <t xml:space="preserve">Efectuar monitoreo y seguimiento de los valores objeto de conservación. </t>
  </si>
  <si>
    <t xml:space="preserve">Formular los programas de monitoreo y portafolios de investigación para conocer el estado de conservación de los valores naturales, culturales y beneficios ambientales de las áreas del SPNN. </t>
  </si>
  <si>
    <t>Implementar los programas de monitoreo y portafolios de investigación de las áreas protegidas del SPNN.</t>
  </si>
  <si>
    <t xml:space="preserve">Realizar seguimiento a los programas de monitoreo y portafolios de investigación que se implementan en las áreas protegidas del SPNN.  </t>
  </si>
  <si>
    <t>Realizar el análisis de integridad ecológica de las áreas protegidas administradas por PNNC.</t>
  </si>
  <si>
    <t>Objetivo específico (4)</t>
  </si>
  <si>
    <t>Fortalecer el manejo efectivo de las áreas protegidas y la capacidad para mejorar la conectividad entre las áreas del Sistema Nacional de Áreas Protegidas, SINAP.</t>
  </si>
  <si>
    <t>Número de Documentos de planeación realizados.</t>
  </si>
  <si>
    <t xml:space="preserve">Desarrollar un sistema de información que facilite la toma de decisiones en la planeación de la conservación. </t>
  </si>
  <si>
    <t>Las áreas protegidas deben contar con su instrumento de planeación como garantía de una administración y manejo con altos niveles de efectividad que aporten al cumplimiento de los objetivos de conservación y mantenimiento de sus VOC.</t>
  </si>
  <si>
    <t>Documentos de planeación para la conservación de la biodiversidad y sus servicios ecosistémicos.</t>
  </si>
  <si>
    <t>Documentos de planeación realizados.</t>
  </si>
  <si>
    <t>Semestralmente se programará un avance del 50% Documentos de planeación para la conservación de la biodiversidad y sus servicios ecosistémicos.</t>
  </si>
  <si>
    <t>4.1</t>
  </si>
  <si>
    <t>Mejor efectividad en la gestión de PNN, articulando los diferentes niveles de decisión.
Posicionar una imagen favorable de Colombia en los ámbitos nacional, regional, local e internacional frente a la conservación de las áreas protegidas nacionales.</t>
  </si>
  <si>
    <t xml:space="preserve">Optimizar los instrumentos de planeación para la conservación de las áreas protegidas nacionales. </t>
  </si>
  <si>
    <t>4.2</t>
  </si>
  <si>
    <t xml:space="preserve">Formular los instrumentos de planeación de las áreas protegidas del SPNN. </t>
  </si>
  <si>
    <t>4.3</t>
  </si>
  <si>
    <t xml:space="preserve">Realizar seguimiento a la implementación de los  instrumentos de planeación de las áreas del SPNN  </t>
  </si>
  <si>
    <t>4.4</t>
  </si>
  <si>
    <t>Número de infraestructuras ecoturísticas construidas.</t>
  </si>
  <si>
    <t>Construir la infraestructura para la atención de visitantes dentro de las áreas protegidas.</t>
  </si>
  <si>
    <t xml:space="preserve">Infraestructura nueva que involucra alojamiento, taquillas, centros de interpretación, baterías de baño, senderos, entre otros. </t>
  </si>
  <si>
    <t>Infraestructura ecoturística construida.</t>
  </si>
  <si>
    <t xml:space="preserve">Infraestructura construida para la atención de visitantes de las áreas protegidas. </t>
  </si>
  <si>
    <t>4.5</t>
  </si>
  <si>
    <t>Contar con infraestructura ecoturística adecuada.</t>
  </si>
  <si>
    <t>Construir la infraestructura para el desarrollo de experiencias en los visitantes dentro de las áreas protegidas.</t>
  </si>
  <si>
    <t>Infraestructura construida para el desarrollo de experiencias de los visitantes en las áreas protegidas.</t>
  </si>
  <si>
    <t>Semestralmente se programará un avance del 50% para la infraestructura ecoturística construida.</t>
  </si>
  <si>
    <t>4.6</t>
  </si>
  <si>
    <t>Construir la infraestructura de servicios de agua, energía y de tratamiento de residuos solidos para atención a visitantes dentro de las áreas protegidas.</t>
  </si>
  <si>
    <t>4.7</t>
  </si>
  <si>
    <t>Número de infraestructuras construidas para la administración, la vigilancia y el control de las áreas protegidas.</t>
  </si>
  <si>
    <t>Construir la infraestructura para sedes administrativas de las áreas protegidas.</t>
  </si>
  <si>
    <t>Infraestructura nueva enfocada en las sedes operativas y sedes administrativas (bodegas, cuartos técnicos, entre otros).</t>
  </si>
  <si>
    <t>Infraestructura construida para la administración, la vigilancia y el control de las áreas protegidas.</t>
  </si>
  <si>
    <t>Sedes administrativas construidas dentro del área protegida.</t>
  </si>
  <si>
    <t>Semestralmente se programará un avance del 50% para la infraestructura construida para la administración, la vigilancia y el control de las áreas protegidas.</t>
  </si>
  <si>
    <t>4.8</t>
  </si>
  <si>
    <t>Contar con infraestructura adecuada para la administración, la vigilancia y el control de las áreas protegidas.</t>
  </si>
  <si>
    <t>Construir la infraestructura para sedes de control y vigilancia de las áreas protegidas.</t>
  </si>
  <si>
    <t>Infraestructura de control y vigilancia construida para el área protegida.</t>
  </si>
  <si>
    <t>4.9</t>
  </si>
  <si>
    <t xml:space="preserve">Construir la infraestructura de servicios de agua, energía y tratamiento de residuos en las áreas protegidas. </t>
  </si>
  <si>
    <t>4.10</t>
  </si>
  <si>
    <t>Número de infraestructuras ecoturísticas mejoradas.</t>
  </si>
  <si>
    <t>Realizar los mantenimientos preventivos y correctivos de acuerdo a lo consignado en el plan de mantenimiento de la Entidad para atención a visitantes en las áreas protegidas.</t>
  </si>
  <si>
    <t xml:space="preserve">Infraestructura existente donde se realizan mejoras al alojamiento, taquillas, centros de interpretación, baterías de baño, senderos, entre otros. </t>
  </si>
  <si>
    <t>Infraestructura ecoturística mejorada.</t>
  </si>
  <si>
    <t>Infraestructura mejorada para la atención de visitantes de las áreas protegidas.</t>
  </si>
  <si>
    <t xml:space="preserve">Semestralmente se programará un avance del 50%. </t>
  </si>
  <si>
    <t>4.11</t>
  </si>
  <si>
    <t>Realizar los mantenimientos preventivos y correctivos de acuerdo a lo consignado en el plan de mantenimiento de la Entidad para el desarrollo de experiencias de los visitantes de las áreas protegidas.</t>
  </si>
  <si>
    <t>Infraestructura mejorada para el desarrollo de experiencias de los visitantes.</t>
  </si>
  <si>
    <t>4.12</t>
  </si>
  <si>
    <t>Realizar los mantenimientos preventivos y correctivos de acuerdo a lo consignado en el plan de mantenimiento de la Entidad para los servicios de agua, energía y tratamiento de residuos en las áreas protegidas.</t>
  </si>
  <si>
    <t>4.13</t>
  </si>
  <si>
    <t>Número de infraestructuras mejoradas para la administración, la vigilancia y el control de las áreas protegidas.</t>
  </si>
  <si>
    <t xml:space="preserve">Realizar los mantenimientos preventivos y correctivos de acuerdo a lo consignado en el plan de mantenimiento de la Entidad para sedes administrativas de las áreas protegidas. </t>
  </si>
  <si>
    <t>Infraestructura existente donde se realizan mejoras a las sedes operativas y sedes administrativas (bodegas, cuartos técnicos, entre otros)</t>
  </si>
  <si>
    <t>Infraestructura mejorada para la administración, la vigilancia y el control de las áreas protegida.</t>
  </si>
  <si>
    <t>Sede administrativa mejorada para el área protegida.</t>
  </si>
  <si>
    <t>4.14</t>
  </si>
  <si>
    <t xml:space="preserve">Realizar los mantenimientos preventivos y correctivos de acuerdo a lo consignado en el plan de mantenimiento de la Entidad para sedes de control y vigilancia de las áreas protegidas. </t>
  </si>
  <si>
    <t>Infraestructura de control y vigilancia mejorada para el área protegida.</t>
  </si>
  <si>
    <t xml:space="preserve">Realizar los mantenimientos preventivos y correctivos de acuerdo a lo consignado en el plan de mantenimiento de la Entidad para los servicios de agua, energía y de tratamiento de residuos en las áreas protegidas. </t>
  </si>
  <si>
    <t>Administración y Manejo de las áreas protegidas PNNC.</t>
  </si>
  <si>
    <t>Contar con un marco de política y normativo adecuado que dinamice el cumplimiento de la misión institucional.</t>
  </si>
  <si>
    <t>Actividades necesarias para administrar y manejar las áreas pertenecientes al Sistema Nacional de Áreas Protegidas, así como determinar el uso y el funcionamiento de las mismas en sus diferentes componentes tanto ecológico como cultural.</t>
  </si>
  <si>
    <t>Servicio de administración y manejo de áreas protegidas.</t>
  </si>
  <si>
    <t>Áreas administradas.</t>
  </si>
  <si>
    <t>PNNC para la vigencia, estima avanzar en un 25% trimestral en lo referente a la prestación de los Servicios de administración y manejo de las áreas protegidas.</t>
  </si>
  <si>
    <t>Promover la participación de actores estratégicos en la consolidación del Sistema Nacional de Áreas Protegidas, SINAP.</t>
  </si>
  <si>
    <t>Concertar estrategias especiales de manejo con grupos étnicos que permitan articular distintas visiones del territorio.</t>
  </si>
  <si>
    <t>Implementar los planes de acción de los Regímenes Especiales de Manejo (Indígenas) y a los Acuerdos de Uso y Manejo suscritos (Afrodescendiente y raizal)</t>
  </si>
  <si>
    <t>Implementar el Plan de Acción del SINAP en los SIRAPs y demás instancias de participación del SINAP.</t>
  </si>
  <si>
    <t>Promover la conservación privada para contribuir al atributo completo del SINAP a través de espacios de trabajo y fortalecimiento de capacidades</t>
  </si>
  <si>
    <t>Contar con un RUNAP actualizado, operando y con Autoridades fortalecidas en su utilización</t>
  </si>
  <si>
    <t>Levantar información de línea de seguimiento de efectividad del manejo para las áreas administradas por PNNC.</t>
  </si>
  <si>
    <t>EJECUCION PRESUPUESTO I</t>
  </si>
  <si>
    <t>EJECUCION PRESUPUESTO II</t>
  </si>
  <si>
    <t>EJECUCION PRESUPUESTO III</t>
  </si>
  <si>
    <t>EJECUCION PRESUPUESTO IV</t>
  </si>
  <si>
    <t>ADMINISTRACIÓN DE LAS ÁREAS DEL SISTEMA DE PARQUES NACIONALES NATURALES Y COORDINACIÓN DEL SISTEMA NACIONAL DE ÁREAS PROTEGIDAS. NACIONAL.</t>
  </si>
  <si>
    <t>Contribuir a la conservación in situ de la diversidad biológica y ecosistémica representativa del país.</t>
  </si>
  <si>
    <t xml:space="preserve">Para la vigencia 2022, las áreas protegidas avanzaron en el desarrollo de jornadas de prevención, vigilancia y control en el marco de sus protocolos de PVC y de las metas comprometidas por área y por dirección territorial para la presente vigencia logrando 250.667,81 hectáreas de zonas visibles en áreas presionadas, que corresponde a un 100,63% de ejecución frente a lo programado. </t>
  </si>
  <si>
    <t xml:space="preserve">Para la vigencia 2022 se tienen 3.846,75 ha en proceso de restauración, cumpliendo en un 101,82% la meta programada </t>
  </si>
  <si>
    <t>Para la vigencia 2022 se cuenta con 417.443 individuos sembrados. Para mayor información revisar informe anexo.</t>
  </si>
  <si>
    <t>Nuevas áreas: Distrito Nacional de Manejo Integrado Colinas y lomas del Pacifico (2'761.115,8ha; Resolución 0671 de 2022), la Reserva Natural Cordillera Beata
(3'312.547ha; Resolución 0672 de 2022, 1000ha.</t>
  </si>
  <si>
    <t>Con corte a 31 de diciembre de 2022, se tienen 1.418.935 visitantes  que equivalen al 101% de la meta, las cuales corresponden a las áreas protegidas con vocación ecoturística (ANU Estoraques, PNN Corales del Rosario, PNN Cueva de los Guacharos, PNN Cocuy, PNN Gorgona, PNN Macuira, PNN Nevados, PNN Tatamá, PNN Tayrona, PNN Utría, SFF Flamencos, PNN Sierra Nevada de Santa Marta, SFF Colorados, SFF Galeras, SFF Malpelo, SFF Otún Quimbaya, PNN Amacayacu, PNN Farallones de Cali, PNN Uramba Bahía Málaga y Vía Parque Isla Salamanca).</t>
  </si>
  <si>
    <t xml:space="preserve">Se realizó la valoración del servicio ecosistémico cultural oportunidades recreativas y ecoturismo en el PNN Chingaza, para el cumplimiento del 100% de la meta propuesta. </t>
  </si>
  <si>
    <t>Con corte a diciembre se cuenta con un avance de 185 talleres realizados. Para ampliar información revisar el informe anexo.</t>
  </si>
  <si>
    <t>Con corte a diciembre, se cuenta con un acumulado de 2.659 personas capacitadas. Para ampliar información revisar el informe anexo.</t>
  </si>
  <si>
    <t xml:space="preserve">Con corte a 30 de Diciembre se registra la entrega de 9 investigaciones en los PNN Tuparro, Sumapaz, Picachos, Macarena, Puracé, La Paya, Malpelo, Yariguíes y una que reúne las APs Tayrona, VIPIS y CRSB </t>
  </si>
  <si>
    <t>Se avanzó en el proceso de revisión del estado situacional, insumos y necesidades para realizar el análisis de efectividad del SINAP en el componente de gobernanza, identificando elementos con vacíos de información. Por otro lado, a nivel de los Subsistemas se avanzó en el desarrollo el cierre de agendas de trabajo de los SIRAP Amazonía, Eje Cafetero, Caribe y Orinoquía, abordando diferentes temas con la participación de diferentes actores regionales y otros aliados de acuerdo al contexto de cada SIRAP. Se inicia el proceso de planeación para la gestión en los subsistemas en 2023.
Para ampliar información de este producto revisar el informe anexo.</t>
  </si>
  <si>
    <t>Para la vigencia 2022 se  realizaron infraestructuras para el desarrollo de experiencias en las Direcciones Territoriales Andes Occidentales, Caribe, Orinoquía y Pacífico. Para mayor información revisar el informe anexo.</t>
  </si>
  <si>
    <t>Para la vigencia 2022 se desarrollaron mejoras de infraestructuras ecoturísticas en las Direcciones Territoriales Andes Occidentales, Pacífico y Caribe. Para mayor información remitirse al informe anexo.</t>
  </si>
  <si>
    <t>Para la vigencia 2022 se desarrollaron mejoras de infraestructuras para la administración, vigilancia y control en las Direcciones Territoriales Amazonía, Andes Occidentales, Caribe, Pacífico y Andes Nororientales. Para mayor información remitirse al informe anexo.</t>
  </si>
  <si>
    <t>Descripción de  actividad 
(Detallar las cantidades de actividad vs los recursos programados)</t>
  </si>
  <si>
    <t>Se reportan a diciembre 30 de 2022 la firma de 3 documentos de verificación técnica de las siguientes áreas protegidas: 
1. SFF Malpelo. 
2. PNN Las Hermosas. 
3. DNMI Cabo Manglares.</t>
  </si>
  <si>
    <t>Se adquirieron predios para el saneamiento predial, dando cumplimiento al 100% de la meta. Para mayor información revisar informe anexo.</t>
  </si>
  <si>
    <t xml:space="preserve">Para la presente vigencia, se logró la firma de 28 acuerdos con familias campesinas cumpliendo al 100% las metas programadas así: 
DTCA: SFF Corchal Mono Hernández 10 acuerdos.
DTAO: PNN Los Nevados 4 acuerdos, PNN Selva de Florencia 2 acuerdos. 
DTOR: PNN Cordillera de los Picachos 10 acuerdos. 
DTAM: PNN Serranía de Chiribiquete 2 acuerdos.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</si>
</sst>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3" formatCode="_-* #,##0.00_-;\-* #,##0.00_-;_-* &quot;-&quot;??_-;_-@_-"/>
    <numFmt numFmtId="164" formatCode="_(&quot;$&quot;\ * #,##0_);_(&quot;$&quot;\ * \(#,##0\);_(&quot;$&quot;\ * &quot;-&quot;_);_(@_)"/>
    <numFmt numFmtId="165" formatCode="_(* #,##0_);_(* \(#,##0\);_(* &quot;-&quot;_);_(@_)"/>
    <numFmt numFmtId="166" formatCode="_(&quot;$&quot;\ * #,##0.00_);_(&quot;$&quot;\ * \(#,##0.00\);_(&quot;$&quot;\ * &quot;-&quot;??_);_(@_)"/>
    <numFmt numFmtId="167" formatCode="_(* #,##0.00_);_(* \(#,##0.00\);_(* &quot;-&quot;??_);_(@_)"/>
    <numFmt numFmtId="168" formatCode="_-* #,##0_-;\-* #,##0_-;_-* &quot;-&quot;??_-;_-@_-"/>
    <numFmt numFmtId="169" formatCode="_(&quot;$&quot;\ * #,##0_);_(&quot;$&quot;\ * \(#,##0\);_(&quot;$&quot;\ * &quot;-&quot;??_);_(@_)"/>
  </numFmts>
  <fonts count="40"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b/>
      <sz val="12"/>
      <name val="Arial Narrow"/>
      <family val="2"/>
    </font>
    <font>
      <sz val="10"/>
      <name val="Arial"/>
      <family val="2"/>
    </font>
    <font>
      <sz val="12"/>
      <color indexed="8"/>
      <name val="Verdana"/>
      <family val="2"/>
    </font>
    <font>
      <b/>
      <sz val="11"/>
      <name val="Arial Narrow"/>
      <family val="2"/>
    </font>
    <font>
      <sz val="11"/>
      <name val="Arial Narrow"/>
      <family val="2"/>
    </font>
    <font>
      <b/>
      <sz val="20"/>
      <color indexed="9"/>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1"/>
      <name val="Calibri"/>
      <family val="2"/>
      <scheme val="minor"/>
    </font>
    <font>
      <b/>
      <sz val="10"/>
      <name val="Calibri"/>
      <family val="2"/>
      <scheme val="minor"/>
    </font>
    <font>
      <b/>
      <sz val="12"/>
      <color theme="0"/>
      <name val="Arial"/>
      <family val="2"/>
    </font>
    <font>
      <b/>
      <sz val="11"/>
      <color rgb="FFFF0000"/>
      <name val="Arial Narrow"/>
      <family val="2"/>
    </font>
    <font>
      <sz val="12"/>
      <color theme="1"/>
      <name val="Verdana"/>
      <family val="2"/>
    </font>
    <font>
      <b/>
      <sz val="12"/>
      <color theme="1"/>
      <name val="Verdana"/>
      <family val="2"/>
    </font>
    <font>
      <b/>
      <sz val="20"/>
      <color theme="0"/>
      <name val="Arial Narrow"/>
      <family val="2"/>
    </font>
    <font>
      <b/>
      <i/>
      <sz val="10"/>
      <name val="Calibri"/>
      <family val="2"/>
      <scheme val="minor"/>
    </font>
    <font>
      <b/>
      <sz val="10"/>
      <color rgb="FFFF0000"/>
      <name val="Calibri"/>
      <family val="2"/>
      <scheme val="minor"/>
    </font>
    <font>
      <sz val="10"/>
      <name val="Arial Narrow"/>
      <family val="2"/>
    </font>
    <font>
      <sz val="10"/>
      <color theme="1"/>
      <name val="Arial Narrow"/>
      <family val="2"/>
    </font>
    <font>
      <sz val="12"/>
      <name val="Calibri"/>
      <family val="2"/>
      <scheme val="minor"/>
    </font>
    <font>
      <b/>
      <sz val="12"/>
      <name val="Calibri"/>
      <family val="2"/>
      <scheme val="minor"/>
    </font>
    <font>
      <sz val="11"/>
      <color theme="1"/>
      <name val="Arial"/>
      <family val="2"/>
    </font>
    <font>
      <b/>
      <sz val="12"/>
      <color theme="1"/>
      <name val="Calibri"/>
      <family val="2"/>
      <scheme val="minor"/>
    </font>
    <font>
      <sz val="12"/>
      <color theme="1"/>
      <name val="Calibri"/>
      <family val="2"/>
      <scheme val="minor"/>
    </font>
    <font>
      <sz val="12"/>
      <color rgb="FF000000"/>
      <name val="Calibri"/>
      <family val="2"/>
      <scheme val="minor"/>
    </font>
    <font>
      <b/>
      <sz val="12"/>
      <color theme="0"/>
      <name val="Calibri"/>
      <family val="2"/>
      <scheme val="minor"/>
    </font>
    <font>
      <b/>
      <sz val="14"/>
      <color theme="1"/>
      <name val="Calibri"/>
      <family val="2"/>
      <scheme val="minor"/>
    </font>
    <font>
      <sz val="14"/>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154A8A"/>
        <bgColor indexed="64"/>
      </patternFill>
    </fill>
    <fill>
      <patternFill patternType="solid">
        <fgColor rgb="FFE1E1E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s>
  <cellStyleXfs count="11">
    <xf numFmtId="0" fontId="0" fillId="0" borderId="0"/>
    <xf numFmtId="167"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4" fontId="12" fillId="0" borderId="0" applyFont="0" applyFill="0" applyBorder="0" applyAlignment="0" applyProtection="0"/>
    <xf numFmtId="0" fontId="12" fillId="0" borderId="0"/>
    <xf numFmtId="0" fontId="6" fillId="0" borderId="0"/>
    <xf numFmtId="9" fontId="12" fillId="0" borderId="0" applyFont="0" applyFill="0" applyBorder="0" applyAlignment="0" applyProtection="0"/>
    <xf numFmtId="0" fontId="6" fillId="0" borderId="0"/>
    <xf numFmtId="0" fontId="33" fillId="0" borderId="0"/>
    <xf numFmtId="43" fontId="20" fillId="0" borderId="0" applyFont="0" applyFill="0" applyBorder="0" applyAlignment="0" applyProtection="0"/>
  </cellStyleXfs>
  <cellXfs count="172">
    <xf numFmtId="0" fontId="0" fillId="0" borderId="0" xfId="0"/>
    <xf numFmtId="0" fontId="14" fillId="2" borderId="0" xfId="0" applyFont="1" applyFill="1"/>
    <xf numFmtId="0" fontId="14" fillId="2" borderId="3" xfId="0" applyFont="1" applyFill="1" applyBorder="1"/>
    <xf numFmtId="0" fontId="0" fillId="2" borderId="0" xfId="0" applyFill="1"/>
    <xf numFmtId="0" fontId="16" fillId="2" borderId="0" xfId="0" applyFont="1" applyFill="1" applyAlignment="1">
      <alignment vertical="center"/>
    </xf>
    <xf numFmtId="0" fontId="0" fillId="2" borderId="0" xfId="0" applyFill="1" applyAlignment="1">
      <alignment vertical="center" wrapText="1"/>
    </xf>
    <xf numFmtId="0" fontId="17" fillId="2" borderId="0" xfId="0" applyFont="1" applyFill="1" applyAlignment="1">
      <alignment horizontal="center" vertical="center" wrapText="1"/>
    </xf>
    <xf numFmtId="0" fontId="0" fillId="2" borderId="0" xfId="0" applyFill="1" applyAlignment="1">
      <alignment horizontal="center" vertical="center" wrapText="1"/>
    </xf>
    <xf numFmtId="0" fontId="18" fillId="2" borderId="0" xfId="0" applyFont="1" applyFill="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9" fillId="3" borderId="7" xfId="6" applyFont="1" applyFill="1" applyBorder="1" applyAlignment="1" applyProtection="1">
      <alignment horizontal="left" vertical="center" wrapText="1"/>
      <protection locked="0"/>
    </xf>
    <xf numFmtId="0" fontId="19" fillId="3" borderId="2" xfId="6" applyFont="1" applyFill="1" applyBorder="1" applyAlignment="1" applyProtection="1">
      <alignment horizontal="left" vertical="center" wrapText="1"/>
      <protection locked="0"/>
    </xf>
    <xf numFmtId="9" fontId="19" fillId="3" borderId="2" xfId="7" applyFont="1" applyFill="1" applyBorder="1" applyAlignment="1" applyProtection="1">
      <alignment horizontal="center" vertical="center" wrapText="1"/>
      <protection locked="0"/>
    </xf>
    <xf numFmtId="9" fontId="19" fillId="3" borderId="8" xfId="7" applyFont="1" applyFill="1" applyBorder="1" applyAlignment="1" applyProtection="1">
      <alignment horizontal="center" vertical="center" wrapText="1"/>
      <protection locked="0"/>
    </xf>
    <xf numFmtId="0" fontId="19" fillId="3" borderId="9" xfId="6" applyFont="1" applyFill="1" applyBorder="1" applyAlignment="1" applyProtection="1">
      <alignment horizontal="left" vertical="center" wrapText="1"/>
      <protection locked="0"/>
    </xf>
    <xf numFmtId="0" fontId="19" fillId="3" borderId="1" xfId="6" applyFont="1" applyFill="1" applyBorder="1" applyAlignment="1" applyProtection="1">
      <alignment horizontal="left" vertical="center" wrapText="1"/>
      <protection locked="0"/>
    </xf>
    <xf numFmtId="0" fontId="19" fillId="3" borderId="1" xfId="6" applyFont="1" applyFill="1" applyBorder="1" applyAlignment="1" applyProtection="1">
      <alignment horizontal="center" vertical="center" wrapText="1"/>
      <protection locked="0"/>
    </xf>
    <xf numFmtId="0" fontId="19" fillId="3" borderId="10" xfId="6" applyFont="1" applyFill="1" applyBorder="1" applyAlignment="1" applyProtection="1">
      <alignment horizontal="center" vertical="center" wrapText="1"/>
      <protection locked="0"/>
    </xf>
    <xf numFmtId="9" fontId="19" fillId="3" borderId="1" xfId="7" applyFont="1" applyFill="1" applyBorder="1" applyAlignment="1" applyProtection="1">
      <alignment horizontal="center" vertical="center" wrapText="1"/>
      <protection locked="0"/>
    </xf>
    <xf numFmtId="9" fontId="19" fillId="3" borderId="10" xfId="7" applyFont="1" applyFill="1" applyBorder="1" applyAlignment="1" applyProtection="1">
      <alignment horizontal="center" vertical="center" wrapText="1"/>
      <protection locked="0"/>
    </xf>
    <xf numFmtId="0" fontId="19" fillId="4" borderId="9"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wrapText="1"/>
      <protection locked="0"/>
    </xf>
    <xf numFmtId="0" fontId="19" fillId="4" borderId="10" xfId="6" applyFont="1" applyFill="1" applyBorder="1" applyAlignment="1" applyProtection="1">
      <alignment horizontal="center" vertical="center" wrapText="1"/>
      <protection locked="0"/>
    </xf>
    <xf numFmtId="9" fontId="19" fillId="4" borderId="1" xfId="7" applyFont="1" applyFill="1" applyBorder="1" applyAlignment="1" applyProtection="1">
      <alignment horizontal="center" vertical="center" wrapText="1"/>
      <protection locked="0"/>
    </xf>
    <xf numFmtId="9" fontId="19" fillId="4" borderId="10" xfId="7" applyFont="1" applyFill="1" applyBorder="1" applyAlignment="1" applyProtection="1">
      <alignment horizontal="center" vertical="center" wrapText="1"/>
      <protection locked="0"/>
    </xf>
    <xf numFmtId="0" fontId="19" fillId="5" borderId="9" xfId="6" applyFont="1" applyFill="1" applyBorder="1" applyAlignment="1" applyProtection="1">
      <alignment horizontal="left" vertical="center" wrapText="1"/>
      <protection locked="0"/>
    </xf>
    <xf numFmtId="0" fontId="19" fillId="5" borderId="1" xfId="6" applyFont="1" applyFill="1" applyBorder="1" applyAlignment="1" applyProtection="1">
      <alignment horizontal="left" vertical="center" wrapText="1"/>
      <protection locked="0"/>
    </xf>
    <xf numFmtId="0" fontId="19" fillId="5" borderId="1" xfId="6" applyFont="1" applyFill="1" applyBorder="1" applyAlignment="1" applyProtection="1">
      <alignment horizontal="center" vertical="center" wrapText="1"/>
      <protection locked="0"/>
    </xf>
    <xf numFmtId="0" fontId="19" fillId="5" borderId="10" xfId="6" applyFont="1" applyFill="1" applyBorder="1" applyAlignment="1" applyProtection="1">
      <alignment horizontal="center" vertical="center" wrapText="1"/>
      <protection locked="0"/>
    </xf>
    <xf numFmtId="9" fontId="19" fillId="5" borderId="1" xfId="7" applyFont="1" applyFill="1" applyBorder="1" applyAlignment="1" applyProtection="1">
      <alignment horizontal="center" vertical="center" wrapText="1"/>
      <protection locked="0"/>
    </xf>
    <xf numFmtId="9" fontId="19" fillId="5" borderId="10" xfId="7" applyFont="1" applyFill="1" applyBorder="1" applyAlignment="1" applyProtection="1">
      <alignment horizontal="center" vertical="center" wrapText="1"/>
      <protection locked="0"/>
    </xf>
    <xf numFmtId="0" fontId="19" fillId="6" borderId="9" xfId="6" applyFont="1" applyFill="1" applyBorder="1" applyAlignment="1" applyProtection="1">
      <alignment horizontal="left" vertical="center" wrapText="1"/>
      <protection locked="0"/>
    </xf>
    <xf numFmtId="0" fontId="19" fillId="6" borderId="1" xfId="6" applyFont="1" applyFill="1" applyBorder="1" applyAlignment="1" applyProtection="1">
      <alignment horizontal="left" vertical="center" wrapText="1"/>
      <protection locked="0"/>
    </xf>
    <xf numFmtId="9" fontId="19" fillId="6" borderId="1" xfId="7" applyFont="1" applyFill="1" applyBorder="1" applyAlignment="1" applyProtection="1">
      <alignment horizontal="center" vertical="center" wrapText="1"/>
      <protection locked="0"/>
    </xf>
    <xf numFmtId="9" fontId="19" fillId="6" borderId="10" xfId="7" applyFont="1" applyFill="1" applyBorder="1" applyAlignment="1" applyProtection="1">
      <alignment horizontal="center" vertical="center" wrapText="1"/>
      <protection locked="0"/>
    </xf>
    <xf numFmtId="0" fontId="19" fillId="6" borderId="1" xfId="6" applyFont="1" applyFill="1" applyBorder="1" applyAlignment="1" applyProtection="1">
      <alignment horizontal="center" vertical="center" wrapText="1"/>
      <protection locked="0"/>
    </xf>
    <xf numFmtId="0" fontId="19" fillId="6" borderId="10" xfId="6" applyFont="1" applyFill="1" applyBorder="1" applyAlignment="1" applyProtection="1">
      <alignment horizontal="center" vertical="center" wrapText="1"/>
      <protection locked="0"/>
    </xf>
    <xf numFmtId="0" fontId="19" fillId="2" borderId="9" xfId="6" applyFont="1" applyFill="1" applyBorder="1" applyAlignment="1" applyProtection="1">
      <alignment horizontal="left" vertical="center" wrapText="1"/>
      <protection locked="0"/>
    </xf>
    <xf numFmtId="0" fontId="19" fillId="2" borderId="1" xfId="6" applyFont="1" applyFill="1" applyBorder="1" applyAlignment="1" applyProtection="1">
      <alignment horizontal="left" vertical="center" wrapText="1"/>
      <protection locked="0"/>
    </xf>
    <xf numFmtId="0" fontId="19" fillId="2" borderId="1" xfId="6" applyFont="1" applyFill="1" applyBorder="1" applyAlignment="1" applyProtection="1">
      <alignment horizontal="center" vertical="center" wrapText="1"/>
      <protection locked="0"/>
    </xf>
    <xf numFmtId="0" fontId="19" fillId="2" borderId="10" xfId="6" applyFont="1" applyFill="1" applyBorder="1" applyAlignment="1" applyProtection="1">
      <alignment horizontal="center" vertical="center" wrapText="1"/>
      <protection locked="0"/>
    </xf>
    <xf numFmtId="0" fontId="19" fillId="7" borderId="9" xfId="6" applyFont="1" applyFill="1" applyBorder="1" applyAlignment="1" applyProtection="1">
      <alignment horizontal="left" vertical="center" wrapText="1"/>
      <protection locked="0"/>
    </xf>
    <xf numFmtId="0" fontId="19" fillId="7" borderId="1" xfId="6" applyFont="1" applyFill="1" applyBorder="1" applyAlignment="1" applyProtection="1">
      <alignment horizontal="left" vertical="center" wrapText="1"/>
      <protection locked="0"/>
    </xf>
    <xf numFmtId="0" fontId="19" fillId="7" borderId="1" xfId="6" applyFont="1" applyFill="1" applyBorder="1" applyAlignment="1" applyProtection="1">
      <alignment horizontal="center" vertical="center" wrapText="1"/>
      <protection locked="0"/>
    </xf>
    <xf numFmtId="0" fontId="19" fillId="7" borderId="10" xfId="6" applyFont="1" applyFill="1" applyBorder="1" applyAlignment="1" applyProtection="1">
      <alignment horizontal="center" vertical="center" wrapText="1"/>
      <protection locked="0"/>
    </xf>
    <xf numFmtId="9" fontId="19" fillId="7" borderId="1" xfId="7" applyFont="1" applyFill="1" applyBorder="1" applyAlignment="1" applyProtection="1">
      <alignment horizontal="center" vertical="center" wrapText="1"/>
      <protection locked="0"/>
    </xf>
    <xf numFmtId="9" fontId="19" fillId="7" borderId="10" xfId="7" applyFont="1" applyFill="1" applyBorder="1" applyAlignment="1" applyProtection="1">
      <alignment horizontal="center" vertical="center" wrapText="1"/>
      <protection locked="0"/>
    </xf>
    <xf numFmtId="0" fontId="19" fillId="7" borderId="11" xfId="6" applyFont="1" applyFill="1" applyBorder="1" applyAlignment="1" applyProtection="1">
      <alignment horizontal="left" vertical="center" wrapText="1"/>
      <protection locked="0"/>
    </xf>
    <xf numFmtId="0" fontId="19" fillId="7" borderId="12" xfId="6" applyFont="1" applyFill="1" applyBorder="1" applyAlignment="1" applyProtection="1">
      <alignment horizontal="left" vertical="center" wrapText="1"/>
      <protection locked="0"/>
    </xf>
    <xf numFmtId="0" fontId="19" fillId="7" borderId="12" xfId="6" applyFont="1" applyFill="1" applyBorder="1" applyAlignment="1" applyProtection="1">
      <alignment horizontal="center" vertical="center" wrapText="1"/>
      <protection locked="0"/>
    </xf>
    <xf numFmtId="0" fontId="19" fillId="7" borderId="13" xfId="6" applyFont="1" applyFill="1" applyBorder="1" applyAlignment="1" applyProtection="1">
      <alignment horizontal="center" vertical="center" wrapText="1"/>
      <protection locked="0"/>
    </xf>
    <xf numFmtId="0" fontId="0" fillId="8" borderId="0" xfId="0" applyFill="1" applyAlignment="1">
      <alignment vertical="center" wrapText="1"/>
    </xf>
    <xf numFmtId="0" fontId="21" fillId="2" borderId="14" xfId="0" applyFont="1" applyFill="1" applyBorder="1" applyAlignment="1">
      <alignment vertical="center" wrapText="1"/>
    </xf>
    <xf numFmtId="0" fontId="22" fillId="9" borderId="16" xfId="0" applyFont="1" applyFill="1" applyBorder="1" applyAlignment="1">
      <alignment horizontal="center" vertical="center"/>
    </xf>
    <xf numFmtId="0" fontId="27" fillId="2" borderId="25" xfId="0" applyFont="1" applyFill="1" applyBorder="1" applyAlignment="1">
      <alignment horizontal="center" vertical="center" wrapText="1"/>
    </xf>
    <xf numFmtId="0" fontId="30" fillId="2" borderId="0" xfId="0" applyFont="1" applyFill="1"/>
    <xf numFmtId="0" fontId="30" fillId="2" borderId="0" xfId="0" applyFont="1" applyFill="1" applyAlignment="1">
      <alignment horizontal="center"/>
    </xf>
    <xf numFmtId="0" fontId="29" fillId="2" borderId="0" xfId="0" applyFont="1" applyFill="1"/>
    <xf numFmtId="168" fontId="30" fillId="2" borderId="0" xfId="0" applyNumberFormat="1" applyFont="1" applyFill="1" applyAlignment="1">
      <alignment vertical="center"/>
    </xf>
    <xf numFmtId="0" fontId="9" fillId="0" borderId="0" xfId="8" applyFont="1" applyAlignment="1">
      <alignment vertical="center" wrapText="1"/>
    </xf>
    <xf numFmtId="165" fontId="30" fillId="2" borderId="0" xfId="2" applyFont="1" applyFill="1"/>
    <xf numFmtId="169" fontId="30" fillId="2" borderId="0" xfId="0" applyNumberFormat="1" applyFont="1" applyFill="1"/>
    <xf numFmtId="0" fontId="22" fillId="9" borderId="27" xfId="0" applyFont="1" applyFill="1" applyBorder="1" applyAlignment="1">
      <alignment horizontal="center" vertical="center" wrapText="1"/>
    </xf>
    <xf numFmtId="0" fontId="21" fillId="2" borderId="27" xfId="0" applyFont="1" applyFill="1" applyBorder="1" applyAlignment="1">
      <alignment vertical="center" wrapText="1"/>
    </xf>
    <xf numFmtId="0" fontId="21" fillId="10" borderId="1" xfId="0" applyFont="1" applyFill="1" applyBorder="1" applyAlignment="1">
      <alignment horizontal="center" vertical="center" wrapText="1"/>
    </xf>
    <xf numFmtId="0" fontId="15" fillId="10" borderId="1" xfId="0" applyFont="1" applyFill="1" applyBorder="1" applyAlignment="1">
      <alignment horizontal="center" vertical="center"/>
    </xf>
    <xf numFmtId="0" fontId="21" fillId="10" borderId="1" xfId="0" applyFont="1" applyFill="1" applyBorder="1" applyAlignment="1">
      <alignment vertical="center" wrapText="1"/>
    </xf>
    <xf numFmtId="1" fontId="20" fillId="0" borderId="15" xfId="4" applyNumberFormat="1" applyFont="1" applyFill="1" applyBorder="1" applyAlignment="1">
      <alignment horizontal="center" vertical="center"/>
    </xf>
    <xf numFmtId="14" fontId="20" fillId="0" borderId="26" xfId="4" applyNumberFormat="1" applyFont="1" applyFill="1" applyBorder="1" applyAlignment="1">
      <alignment horizontal="center" vertical="center"/>
    </xf>
    <xf numFmtId="0" fontId="14" fillId="2" borderId="0" xfId="0" applyFont="1" applyFill="1" applyAlignment="1">
      <alignment horizontal="center" vertical="center"/>
    </xf>
    <xf numFmtId="0" fontId="30" fillId="2" borderId="0" xfId="0" applyFont="1" applyFill="1" applyAlignment="1">
      <alignment horizontal="center" vertical="center"/>
    </xf>
    <xf numFmtId="1" fontId="34" fillId="0" borderId="1" xfId="1" applyNumberFormat="1" applyFont="1" applyFill="1" applyBorder="1" applyAlignment="1">
      <alignment horizontal="center" vertical="center" wrapText="1"/>
    </xf>
    <xf numFmtId="0" fontId="34" fillId="0" borderId="1" xfId="0" applyFont="1" applyBorder="1" applyAlignment="1">
      <alignment horizontal="center" vertical="center" wrapText="1"/>
    </xf>
    <xf numFmtId="3" fontId="34"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31" fillId="0" borderId="1" xfId="0" applyFont="1" applyBorder="1" applyAlignment="1">
      <alignment horizontal="left" vertical="center" wrapText="1"/>
    </xf>
    <xf numFmtId="0" fontId="31" fillId="0" borderId="1" xfId="8" applyFont="1" applyBorder="1" applyAlignment="1">
      <alignment horizontal="left" vertical="center" wrapText="1"/>
    </xf>
    <xf numFmtId="0" fontId="32" fillId="10" borderId="1" xfId="0" applyFont="1" applyFill="1" applyBorder="1" applyAlignment="1">
      <alignment horizontal="center" vertical="center" wrapText="1"/>
    </xf>
    <xf numFmtId="169" fontId="31" fillId="0" borderId="1" xfId="3" applyNumberFormat="1" applyFont="1" applyFill="1" applyBorder="1" applyAlignment="1">
      <alignment vertical="center"/>
    </xf>
    <xf numFmtId="10" fontId="35" fillId="2" borderId="1" xfId="7" applyNumberFormat="1" applyFont="1" applyFill="1" applyBorder="1" applyAlignment="1">
      <alignment horizontal="center" vertical="center"/>
    </xf>
    <xf numFmtId="0" fontId="31" fillId="2" borderId="10" xfId="0" applyFont="1" applyFill="1" applyBorder="1" applyAlignment="1">
      <alignment vertical="center" wrapText="1"/>
    </xf>
    <xf numFmtId="0" fontId="31" fillId="0" borderId="1" xfId="8" applyFont="1" applyBorder="1" applyAlignment="1">
      <alignment horizontal="center" vertical="center"/>
    </xf>
    <xf numFmtId="0" fontId="32" fillId="10" borderId="17" xfId="0" applyFont="1" applyFill="1" applyBorder="1" applyAlignment="1">
      <alignment horizontal="center" vertical="center" wrapText="1"/>
    </xf>
    <xf numFmtId="0" fontId="31" fillId="0" borderId="1" xfId="8" applyFont="1" applyBorder="1" applyAlignment="1">
      <alignment vertical="center" wrapText="1"/>
    </xf>
    <xf numFmtId="0" fontId="31" fillId="2" borderId="1" xfId="0" applyFont="1" applyFill="1" applyBorder="1" applyAlignment="1">
      <alignment horizontal="center" vertical="center" wrapText="1"/>
    </xf>
    <xf numFmtId="0" fontId="35" fillId="0" borderId="1" xfId="0" applyFont="1" applyBorder="1" applyAlignment="1">
      <alignment vertical="center" wrapText="1"/>
    </xf>
    <xf numFmtId="169" fontId="31" fillId="0" borderId="1" xfId="3" applyNumberFormat="1" applyFont="1" applyFill="1" applyBorder="1" applyAlignment="1">
      <alignment horizontal="center" vertical="center"/>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35" fillId="0" borderId="12" xfId="0" applyFont="1" applyBorder="1" applyAlignment="1">
      <alignment vertical="center" wrapText="1"/>
    </xf>
    <xf numFmtId="169" fontId="31" fillId="0" borderId="12" xfId="3" applyNumberFormat="1" applyFont="1" applyFill="1" applyBorder="1" applyAlignment="1">
      <alignment horizontal="center" vertical="center"/>
    </xf>
    <xf numFmtId="169" fontId="34" fillId="2" borderId="0" xfId="0" applyNumberFormat="1" applyFont="1" applyFill="1" applyAlignment="1">
      <alignment vertical="center"/>
    </xf>
    <xf numFmtId="0" fontId="35" fillId="2" borderId="0" xfId="0" applyFont="1" applyFill="1"/>
    <xf numFmtId="0" fontId="34" fillId="2" borderId="0" xfId="0" applyFont="1" applyFill="1"/>
    <xf numFmtId="169" fontId="37" fillId="9" borderId="1" xfId="0" applyNumberFormat="1" applyFont="1" applyFill="1" applyBorder="1" applyAlignment="1">
      <alignment vertical="center"/>
    </xf>
    <xf numFmtId="169" fontId="38" fillId="2" borderId="2" xfId="0" applyNumberFormat="1" applyFont="1" applyFill="1" applyBorder="1" applyAlignment="1">
      <alignment vertical="center"/>
    </xf>
    <xf numFmtId="0" fontId="39" fillId="2" borderId="0" xfId="0" applyFont="1" applyFill="1"/>
    <xf numFmtId="169" fontId="38" fillId="2" borderId="0" xfId="3" applyNumberFormat="1" applyFont="1" applyFill="1" applyBorder="1"/>
    <xf numFmtId="169" fontId="38" fillId="2" borderId="1" xfId="0" applyNumberFormat="1" applyFont="1" applyFill="1" applyBorder="1" applyAlignment="1">
      <alignment vertical="center"/>
    </xf>
    <xf numFmtId="168" fontId="39" fillId="2" borderId="0" xfId="0" applyNumberFormat="1" applyFont="1" applyFill="1" applyAlignment="1">
      <alignment vertical="center"/>
    </xf>
    <xf numFmtId="10" fontId="31" fillId="0" borderId="1" xfId="7" applyNumberFormat="1" applyFont="1" applyFill="1" applyBorder="1" applyAlignment="1">
      <alignment horizontal="center" vertical="center"/>
    </xf>
    <xf numFmtId="0" fontId="36" fillId="0" borderId="10" xfId="0" applyFont="1" applyBorder="1" applyAlignment="1">
      <alignment vertical="center" wrapText="1"/>
    </xf>
    <xf numFmtId="0" fontId="31" fillId="0" borderId="10" xfId="0" applyFont="1" applyBorder="1" applyAlignment="1">
      <alignment vertical="center" wrapText="1"/>
    </xf>
    <xf numFmtId="0" fontId="14" fillId="2" borderId="30" xfId="0" applyFont="1" applyFill="1" applyBorder="1"/>
    <xf numFmtId="0" fontId="13" fillId="2" borderId="0" xfId="0" applyFont="1" applyFill="1" applyAlignment="1">
      <alignment horizontal="center" vertical="center" wrapText="1"/>
    </xf>
    <xf numFmtId="0" fontId="18" fillId="2" borderId="0" xfId="0" applyFont="1" applyFill="1" applyAlignment="1">
      <alignment horizontal="center" vertical="center" wrapText="1"/>
    </xf>
    <xf numFmtId="0" fontId="21" fillId="10" borderId="1" xfId="0" applyFont="1" applyFill="1" applyBorder="1" applyAlignment="1">
      <alignment horizontal="center" vertical="center" wrapText="1"/>
    </xf>
    <xf numFmtId="0" fontId="32" fillId="10" borderId="1" xfId="0" applyFont="1" applyFill="1" applyBorder="1" applyAlignment="1">
      <alignment horizontal="center" vertical="center" wrapText="1"/>
    </xf>
    <xf numFmtId="0" fontId="21" fillId="10" borderId="1" xfId="0" applyFont="1" applyFill="1" applyBorder="1" applyAlignment="1">
      <alignment horizontal="center" vertical="center"/>
    </xf>
    <xf numFmtId="3" fontId="34" fillId="0" borderId="1" xfId="1" applyNumberFormat="1" applyFont="1" applyFill="1" applyBorder="1" applyAlignment="1">
      <alignment horizontal="center" vertical="center" wrapText="1"/>
    </xf>
    <xf numFmtId="0" fontId="31" fillId="2" borderId="1" xfId="0" applyFont="1" applyFill="1" applyBorder="1" applyAlignment="1">
      <alignment horizontal="center" vertical="center" wrapText="1"/>
    </xf>
    <xf numFmtId="0" fontId="8" fillId="2" borderId="19" xfId="0" applyFont="1" applyFill="1" applyBorder="1" applyAlignment="1">
      <alignment horizontal="center" vertical="center"/>
    </xf>
    <xf numFmtId="0" fontId="23" fillId="2" borderId="20" xfId="0" applyFont="1" applyFill="1" applyBorder="1" applyAlignment="1">
      <alignment horizontal="center" vertical="center"/>
    </xf>
    <xf numFmtId="0" fontId="24" fillId="2" borderId="1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19" xfId="0" applyFont="1" applyFill="1" applyBorder="1" applyAlignment="1">
      <alignment horizontal="center" vertical="center"/>
    </xf>
    <xf numFmtId="0" fontId="25" fillId="2" borderId="23" xfId="0" applyFont="1" applyFill="1" applyBorder="1" applyAlignment="1">
      <alignment horizontal="center" vertical="center"/>
    </xf>
    <xf numFmtId="0" fontId="21" fillId="10" borderId="9" xfId="0" applyFont="1" applyFill="1" applyBorder="1" applyAlignment="1">
      <alignment horizontal="center" vertical="center"/>
    </xf>
    <xf numFmtId="0" fontId="32" fillId="2" borderId="24" xfId="0" applyFont="1" applyFill="1" applyBorder="1" applyAlignment="1">
      <alignment horizontal="left" vertical="center" wrapText="1" indent="3"/>
    </xf>
    <xf numFmtId="0" fontId="32" fillId="2" borderId="25" xfId="0" applyFont="1" applyFill="1" applyBorder="1" applyAlignment="1">
      <alignment horizontal="left" vertical="center" wrapText="1" indent="3"/>
    </xf>
    <xf numFmtId="0" fontId="31" fillId="2" borderId="28" xfId="0" applyFont="1" applyFill="1" applyBorder="1" applyAlignment="1">
      <alignment horizontal="left" vertical="center" wrapText="1" indent="3"/>
    </xf>
    <xf numFmtId="0" fontId="31" fillId="2" borderId="0" xfId="0" applyFont="1" applyFill="1" applyAlignment="1">
      <alignment horizontal="left" vertical="center" wrapText="1" indent="3"/>
    </xf>
    <xf numFmtId="0" fontId="28" fillId="2" borderId="19" xfId="0" applyFont="1" applyFill="1" applyBorder="1" applyAlignment="1">
      <alignment horizontal="center" vertical="center"/>
    </xf>
    <xf numFmtId="0" fontId="28" fillId="2" borderId="20" xfId="0" applyFont="1" applyFill="1" applyBorder="1" applyAlignment="1">
      <alignment horizontal="center" vertical="center"/>
    </xf>
    <xf numFmtId="0" fontId="21" fillId="10" borderId="10" xfId="0" applyFont="1" applyFill="1" applyBorder="1" applyAlignment="1">
      <alignment horizontal="center" vertical="center" wrapText="1"/>
    </xf>
    <xf numFmtId="0" fontId="31" fillId="0" borderId="1" xfId="8" applyFont="1" applyBorder="1" applyAlignment="1">
      <alignment horizontal="center" vertical="center"/>
    </xf>
    <xf numFmtId="0" fontId="32" fillId="0" borderId="1" xfId="8" applyFont="1" applyBorder="1" applyAlignment="1">
      <alignment horizontal="left" vertical="center" wrapText="1"/>
    </xf>
    <xf numFmtId="0" fontId="31" fillId="0" borderId="1" xfId="8" applyFont="1" applyBorder="1" applyAlignment="1">
      <alignment horizontal="left" vertical="center" wrapText="1"/>
    </xf>
    <xf numFmtId="0" fontId="31" fillId="0" borderId="1" xfId="8" applyFont="1" applyBorder="1" applyAlignment="1">
      <alignment horizontal="center" vertical="center" wrapText="1"/>
    </xf>
    <xf numFmtId="0" fontId="31" fillId="0" borderId="1" xfId="0" applyFont="1" applyBorder="1" applyAlignment="1">
      <alignment horizontal="left" vertical="center" wrapText="1"/>
    </xf>
    <xf numFmtId="0" fontId="31" fillId="2" borderId="1" xfId="0" applyFont="1" applyFill="1" applyBorder="1" applyAlignment="1">
      <alignment horizontal="left" vertical="center" wrapText="1"/>
    </xf>
    <xf numFmtId="42" fontId="32" fillId="0" borderId="1" xfId="0" applyNumberFormat="1" applyFont="1" applyBorder="1" applyAlignment="1">
      <alignment horizontal="center" vertical="center"/>
    </xf>
    <xf numFmtId="9" fontId="31" fillId="2" borderId="1" xfId="0" applyNumberFormat="1" applyFont="1" applyFill="1" applyBorder="1" applyAlignment="1">
      <alignment horizontal="left" vertical="center" wrapText="1"/>
    </xf>
    <xf numFmtId="0" fontId="31" fillId="2" borderId="9" xfId="0" applyFont="1" applyFill="1" applyBorder="1" applyAlignment="1">
      <alignment horizontal="center" vertical="center" wrapText="1"/>
    </xf>
    <xf numFmtId="10" fontId="35" fillId="2" borderId="1" xfId="7" applyNumberFormat="1" applyFont="1" applyFill="1" applyBorder="1" applyAlignment="1">
      <alignment horizontal="center" vertical="center"/>
    </xf>
    <xf numFmtId="0" fontId="31" fillId="2" borderId="10" xfId="0" applyFont="1" applyFill="1" applyBorder="1" applyAlignment="1">
      <alignment vertical="center" wrapText="1"/>
    </xf>
    <xf numFmtId="3"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32" fillId="0" borderId="1" xfId="0" applyFont="1" applyBorder="1" applyAlignment="1">
      <alignment horizontal="left" vertical="center" wrapText="1"/>
    </xf>
    <xf numFmtId="0" fontId="31" fillId="2" borderId="1" xfId="0" applyFont="1" applyFill="1" applyBorder="1" applyAlignment="1">
      <alignment vertical="center" wrapText="1"/>
    </xf>
    <xf numFmtId="0" fontId="31" fillId="2" borderId="10" xfId="0" applyFont="1" applyFill="1" applyBorder="1" applyAlignment="1">
      <alignment horizontal="left" vertical="center" wrapText="1"/>
    </xf>
    <xf numFmtId="3" fontId="34" fillId="0" borderId="17" xfId="0" applyNumberFormat="1" applyFont="1" applyBorder="1" applyAlignment="1">
      <alignment horizontal="center" vertical="center" wrapText="1"/>
    </xf>
    <xf numFmtId="3" fontId="34" fillId="0" borderId="18" xfId="0" applyNumberFormat="1" applyFont="1" applyBorder="1" applyAlignment="1">
      <alignment horizontal="center" vertical="center" wrapText="1"/>
    </xf>
    <xf numFmtId="3" fontId="34" fillId="0" borderId="2" xfId="0" applyNumberFormat="1" applyFont="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wrapText="1"/>
    </xf>
    <xf numFmtId="10" fontId="31" fillId="0" borderId="1" xfId="7" applyNumberFormat="1" applyFont="1" applyFill="1" applyBorder="1" applyAlignment="1">
      <alignment horizontal="center" vertical="center"/>
    </xf>
    <xf numFmtId="0" fontId="31" fillId="0" borderId="10" xfId="0" applyFont="1" applyBorder="1" applyAlignment="1">
      <alignment horizontal="left" vertical="center" wrapText="1"/>
    </xf>
    <xf numFmtId="42" fontId="32" fillId="0" borderId="12" xfId="0" applyNumberFormat="1" applyFont="1" applyBorder="1" applyAlignment="1">
      <alignment horizontal="center" vertical="center"/>
    </xf>
    <xf numFmtId="10" fontId="31" fillId="2" borderId="1" xfId="7" applyNumberFormat="1" applyFont="1" applyFill="1" applyBorder="1" applyAlignment="1">
      <alignment horizontal="center" vertical="center"/>
    </xf>
    <xf numFmtId="0" fontId="31" fillId="0" borderId="12" xfId="0" applyFont="1" applyBorder="1" applyAlignment="1">
      <alignment horizontal="left" vertical="center" wrapText="1"/>
    </xf>
    <xf numFmtId="10" fontId="31" fillId="2" borderId="12" xfId="7" applyNumberFormat="1" applyFont="1" applyFill="1" applyBorder="1" applyAlignment="1">
      <alignment horizontal="center" vertical="center"/>
    </xf>
    <xf numFmtId="0" fontId="31" fillId="0" borderId="10" xfId="0" applyFont="1" applyBorder="1" applyAlignment="1">
      <alignment vertical="center" wrapText="1"/>
    </xf>
    <xf numFmtId="0" fontId="32" fillId="10" borderId="17" xfId="0" applyFont="1" applyFill="1" applyBorder="1" applyAlignment="1">
      <alignment horizontal="center" vertical="center" wrapText="1"/>
    </xf>
    <xf numFmtId="0" fontId="32" fillId="10" borderId="18" xfId="0" applyFont="1" applyFill="1" applyBorder="1" applyAlignment="1">
      <alignment horizontal="center" vertical="center" wrapText="1"/>
    </xf>
    <xf numFmtId="0" fontId="32" fillId="10" borderId="29" xfId="0" applyFont="1" applyFill="1" applyBorder="1" applyAlignment="1">
      <alignment horizontal="center" vertical="center" wrapText="1"/>
    </xf>
    <xf numFmtId="0" fontId="31" fillId="2" borderId="13" xfId="0" applyFont="1" applyFill="1" applyBorder="1" applyAlignment="1">
      <alignment vertical="center" wrapText="1"/>
    </xf>
    <xf numFmtId="0" fontId="26" fillId="9" borderId="21" xfId="0" applyFont="1" applyFill="1" applyBorder="1" applyAlignment="1">
      <alignment horizontal="center" vertical="center" wrapText="1"/>
    </xf>
    <xf numFmtId="0" fontId="26" fillId="9" borderId="3" xfId="0" applyFont="1" applyFill="1" applyBorder="1" applyAlignment="1">
      <alignment horizontal="center" vertical="center" wrapText="1"/>
    </xf>
    <xf numFmtId="0" fontId="26" fillId="9" borderId="22" xfId="0" applyFont="1" applyFill="1" applyBorder="1" applyAlignment="1">
      <alignment horizontal="center" vertical="center" wrapText="1"/>
    </xf>
    <xf numFmtId="0" fontId="5" fillId="10" borderId="21"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22" xfId="0" applyFont="1" applyFill="1" applyBorder="1" applyAlignment="1">
      <alignment horizontal="center" vertical="center" wrapText="1"/>
    </xf>
    <xf numFmtId="0" fontId="32" fillId="10" borderId="2" xfId="0" applyFont="1" applyFill="1" applyBorder="1" applyAlignment="1">
      <alignment horizontal="center" vertical="center" wrapText="1"/>
    </xf>
    <xf numFmtId="42" fontId="32" fillId="0" borderId="1" xfId="3" applyNumberFormat="1" applyFont="1" applyFill="1" applyBorder="1" applyAlignment="1">
      <alignment horizontal="center" vertical="center"/>
    </xf>
    <xf numFmtId="0" fontId="34" fillId="0" borderId="12" xfId="0" applyFont="1" applyBorder="1" applyAlignment="1">
      <alignment horizontal="center" vertical="center" wrapText="1"/>
    </xf>
    <xf numFmtId="0" fontId="32" fillId="0" borderId="12" xfId="8" applyFont="1" applyBorder="1" applyAlignment="1">
      <alignment horizontal="left" vertical="center" wrapText="1"/>
    </xf>
    <xf numFmtId="0" fontId="31" fillId="2" borderId="12" xfId="0" applyFont="1" applyFill="1" applyBorder="1" applyAlignment="1">
      <alignment horizontal="left" vertical="center" wrapText="1"/>
    </xf>
    <xf numFmtId="10" fontId="31" fillId="2" borderId="10" xfId="7" applyNumberFormat="1" applyFont="1" applyFill="1" applyBorder="1" applyAlignment="1">
      <alignment horizontal="center" vertical="center"/>
    </xf>
  </cellXfs>
  <cellStyles count="11">
    <cellStyle name="Millares" xfId="1" builtinId="3"/>
    <cellStyle name="Millares [0]" xfId="2" builtinId="6"/>
    <cellStyle name="Millares 2" xfId="10" xr:uid="{00000000-0005-0000-0000-000002000000}"/>
    <cellStyle name="Moneda" xfId="3" builtinId="4"/>
    <cellStyle name="Moneda [0]" xfId="4" builtinId="7"/>
    <cellStyle name="Normal" xfId="0" builtinId="0"/>
    <cellStyle name="Normal 2" xfId="9" xr:uid="{00000000-0005-0000-0000-000006000000}"/>
    <cellStyle name="Normal 2 5 2" xfId="5" xr:uid="{00000000-0005-0000-0000-000007000000}"/>
    <cellStyle name="Normal 3" xfId="8" xr:uid="{00000000-0005-0000-0000-000008000000}"/>
    <cellStyle name="Normal 7" xfId="6" xr:uid="{00000000-0005-0000-0000-000009000000}"/>
    <cellStyle name="Porcentaje" xfId="7"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xdr:row>
          <xdr:rowOff>57150</xdr:rowOff>
        </xdr:from>
        <xdr:to>
          <xdr:col>12</xdr:col>
          <xdr:colOff>476250</xdr:colOff>
          <xdr:row>57</xdr:row>
          <xdr:rowOff>85725</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25</xdr:col>
      <xdr:colOff>552450</xdr:colOff>
      <xdr:row>2</xdr:row>
      <xdr:rowOff>314325</xdr:rowOff>
    </xdr:from>
    <xdr:to>
      <xdr:col>26</xdr:col>
      <xdr:colOff>1409700</xdr:colOff>
      <xdr:row>2</xdr:row>
      <xdr:rowOff>1285875</xdr:rowOff>
    </xdr:to>
    <xdr:pic>
      <xdr:nvPicPr>
        <xdr:cNvPr id="6942" name="Imagen 2">
          <a:extLst>
            <a:ext uri="{FF2B5EF4-FFF2-40B4-BE49-F238E27FC236}">
              <a16:creationId xmlns:a16="http://schemas.microsoft.com/office/drawing/2014/main" id="{00000000-0008-0000-02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25" t="-803" r="-1682" b="-2478"/>
        <a:stretch>
          <a:fillRect/>
        </a:stretch>
      </xdr:blipFill>
      <xdr:spPr bwMode="auto">
        <a:xfrm>
          <a:off x="34204275" y="647700"/>
          <a:ext cx="27622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RowHeight="12" customHeight="1" x14ac:dyDescent="0.25"/>
  <cols>
    <col min="1" max="1" width="10.7109375" style="3" customWidth="1"/>
    <col min="2" max="9" width="11.42578125" style="3"/>
    <col min="10" max="15" width="11.42578125" style="3" customWidth="1"/>
    <col min="16" max="16384" width="11.42578125" style="3"/>
  </cols>
  <sheetData>
    <row r="2" spans="2:2" ht="21" customHeight="1" x14ac:dyDescent="0.25">
      <c r="B2" s="4" t="s">
        <v>19</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7179" r:id="rId4">
          <objectPr defaultSize="0" r:id="rId5">
            <anchor moveWithCells="1">
              <from>
                <xdr:col>1</xdr:col>
                <xdr:colOff>76200</xdr:colOff>
                <xdr:row>3</xdr:row>
                <xdr:rowOff>57150</xdr:rowOff>
              </from>
              <to>
                <xdr:col>12</xdr:col>
                <xdr:colOff>476250</xdr:colOff>
                <xdr:row>57</xdr:row>
                <xdr:rowOff>85725</xdr:rowOff>
              </to>
            </anchor>
          </objectPr>
        </oleObject>
      </mc:Choice>
      <mc:Fallback>
        <oleObject progId="Word.Document.12" shapeId="717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RowHeight="15" x14ac:dyDescent="0.25"/>
  <cols>
    <col min="1" max="1" width="11.42578125" style="5"/>
    <col min="2" max="2" width="29.42578125" style="5" customWidth="1"/>
    <col min="3" max="3" width="31.28515625" style="5" customWidth="1"/>
    <col min="4" max="4" width="28.7109375" style="5" customWidth="1"/>
    <col min="5" max="5" width="55.7109375" style="5" bestFit="1" customWidth="1"/>
    <col min="6" max="6" width="16" style="7" bestFit="1" customWidth="1"/>
    <col min="7" max="7" width="32.28515625" style="7" customWidth="1"/>
    <col min="8" max="8" width="23.5703125" style="7" customWidth="1"/>
    <col min="9" max="16384" width="11.42578125" style="5"/>
  </cols>
  <sheetData>
    <row r="1" spans="2:8" ht="60" customHeight="1" x14ac:dyDescent="0.25">
      <c r="B1" s="108" t="s">
        <v>23</v>
      </c>
      <c r="C1" s="108"/>
      <c r="D1" s="108"/>
      <c r="E1" s="108"/>
      <c r="F1" s="108"/>
      <c r="G1" s="108"/>
      <c r="H1" s="108"/>
    </row>
    <row r="2" spans="2:8" x14ac:dyDescent="0.25">
      <c r="B2" s="108"/>
      <c r="C2" s="108"/>
      <c r="D2" s="108"/>
      <c r="E2" s="108"/>
      <c r="F2" s="108"/>
      <c r="G2" s="108"/>
      <c r="H2" s="108"/>
    </row>
    <row r="3" spans="2:8" ht="27" thickBot="1" x14ac:dyDescent="0.3">
      <c r="B3" s="8"/>
      <c r="C3" s="8"/>
      <c r="D3" s="8"/>
      <c r="E3" s="8"/>
      <c r="F3" s="8"/>
      <c r="G3" s="8"/>
      <c r="H3" s="8"/>
    </row>
    <row r="4" spans="2:8" s="6" customFormat="1" ht="44.25" customHeight="1" thickBot="1" x14ac:dyDescent="0.3">
      <c r="B4" s="9" t="s">
        <v>24</v>
      </c>
      <c r="C4" s="10" t="s">
        <v>25</v>
      </c>
      <c r="D4" s="10" t="s">
        <v>26</v>
      </c>
      <c r="E4" s="10" t="s">
        <v>27</v>
      </c>
      <c r="F4" s="10" t="s">
        <v>28</v>
      </c>
      <c r="G4" s="10" t="s">
        <v>29</v>
      </c>
      <c r="H4" s="11" t="s">
        <v>30</v>
      </c>
    </row>
    <row r="5" spans="2:8" ht="42.75" x14ac:dyDescent="0.25">
      <c r="B5" s="12" t="s">
        <v>31</v>
      </c>
      <c r="C5" s="13" t="s">
        <v>32</v>
      </c>
      <c r="D5" s="13" t="s">
        <v>33</v>
      </c>
      <c r="E5" s="13" t="s">
        <v>34</v>
      </c>
      <c r="F5" s="14">
        <v>8.6999999999999994E-2</v>
      </c>
      <c r="G5" s="14">
        <v>0.12</v>
      </c>
      <c r="H5" s="15">
        <f>+G5-F5</f>
        <v>3.3000000000000002E-2</v>
      </c>
    </row>
    <row r="6" spans="2:8" ht="42.75" x14ac:dyDescent="0.25">
      <c r="B6" s="16" t="s">
        <v>31</v>
      </c>
      <c r="C6" s="17" t="s">
        <v>32</v>
      </c>
      <c r="D6" s="17" t="s">
        <v>33</v>
      </c>
      <c r="E6" s="17" t="s">
        <v>35</v>
      </c>
      <c r="F6" s="18" t="s">
        <v>36</v>
      </c>
      <c r="G6" s="18" t="s">
        <v>37</v>
      </c>
      <c r="H6" s="19">
        <f>565995-218427</f>
        <v>347568</v>
      </c>
    </row>
    <row r="7" spans="2:8" ht="42.75" x14ac:dyDescent="0.25">
      <c r="B7" s="16" t="s">
        <v>31</v>
      </c>
      <c r="C7" s="17" t="s">
        <v>32</v>
      </c>
      <c r="D7" s="17" t="s">
        <v>33</v>
      </c>
      <c r="E7" s="17" t="s">
        <v>38</v>
      </c>
      <c r="F7" s="18" t="s">
        <v>39</v>
      </c>
      <c r="G7" s="18" t="s">
        <v>40</v>
      </c>
      <c r="H7" s="19" t="s">
        <v>40</v>
      </c>
    </row>
    <row r="8" spans="2:8" ht="42.75" x14ac:dyDescent="0.25">
      <c r="B8" s="16" t="s">
        <v>31</v>
      </c>
      <c r="C8" s="17" t="s">
        <v>32</v>
      </c>
      <c r="D8" s="17" t="s">
        <v>41</v>
      </c>
      <c r="E8" s="17" t="s">
        <v>42</v>
      </c>
      <c r="F8" s="20">
        <v>0</v>
      </c>
      <c r="G8" s="20">
        <v>1</v>
      </c>
      <c r="H8" s="21">
        <v>1</v>
      </c>
    </row>
    <row r="9" spans="2:8" ht="42.75" x14ac:dyDescent="0.25">
      <c r="B9" s="16" t="s">
        <v>31</v>
      </c>
      <c r="C9" s="17" t="s">
        <v>32</v>
      </c>
      <c r="D9" s="17" t="s">
        <v>33</v>
      </c>
      <c r="E9" s="17" t="s">
        <v>43</v>
      </c>
      <c r="F9" s="18">
        <v>29</v>
      </c>
      <c r="G9" s="18">
        <v>20</v>
      </c>
      <c r="H9" s="19">
        <v>9</v>
      </c>
    </row>
    <row r="10" spans="2:8" ht="42.75" x14ac:dyDescent="0.25">
      <c r="B10" s="16" t="s">
        <v>31</v>
      </c>
      <c r="C10" s="17" t="s">
        <v>32</v>
      </c>
      <c r="D10" s="17" t="s">
        <v>33</v>
      </c>
      <c r="E10" s="17" t="s">
        <v>44</v>
      </c>
      <c r="F10" s="18">
        <v>0.22</v>
      </c>
      <c r="G10" s="18">
        <v>0.35</v>
      </c>
      <c r="H10" s="19">
        <f>G10-F10</f>
        <v>0.12999999999999998</v>
      </c>
    </row>
    <row r="11" spans="2:8" ht="42.75" x14ac:dyDescent="0.25">
      <c r="B11" s="16" t="s">
        <v>31</v>
      </c>
      <c r="C11" s="17" t="s">
        <v>32</v>
      </c>
      <c r="D11" s="17" t="s">
        <v>41</v>
      </c>
      <c r="E11" s="17" t="s">
        <v>45</v>
      </c>
      <c r="F11" s="20">
        <v>0</v>
      </c>
      <c r="G11" s="20">
        <v>1</v>
      </c>
      <c r="H11" s="21">
        <v>1</v>
      </c>
    </row>
    <row r="12" spans="2:8" ht="42.75" x14ac:dyDescent="0.25">
      <c r="B12" s="22" t="s">
        <v>31</v>
      </c>
      <c r="C12" s="23" t="s">
        <v>46</v>
      </c>
      <c r="D12" s="23" t="s">
        <v>33</v>
      </c>
      <c r="E12" s="23" t="s">
        <v>47</v>
      </c>
      <c r="F12" s="24" t="s">
        <v>48</v>
      </c>
      <c r="G12" s="24" t="s">
        <v>49</v>
      </c>
      <c r="H12" s="25">
        <f>260000-65000</f>
        <v>195000</v>
      </c>
    </row>
    <row r="13" spans="2:8" ht="42.75" x14ac:dyDescent="0.25">
      <c r="B13" s="22" t="s">
        <v>31</v>
      </c>
      <c r="C13" s="23" t="s">
        <v>46</v>
      </c>
      <c r="D13" s="23" t="s">
        <v>33</v>
      </c>
      <c r="E13" s="23" t="s">
        <v>50</v>
      </c>
      <c r="F13" s="26">
        <v>0</v>
      </c>
      <c r="G13" s="26">
        <v>0.15</v>
      </c>
      <c r="H13" s="27">
        <f>G13-F13</f>
        <v>0.15</v>
      </c>
    </row>
    <row r="14" spans="2:8" ht="42.75" x14ac:dyDescent="0.25">
      <c r="B14" s="22" t="s">
        <v>31</v>
      </c>
      <c r="C14" s="23" t="s">
        <v>46</v>
      </c>
      <c r="D14" s="23" t="s">
        <v>33</v>
      </c>
      <c r="E14" s="23" t="s">
        <v>51</v>
      </c>
      <c r="F14" s="24">
        <v>429</v>
      </c>
      <c r="G14" s="24">
        <v>1865</v>
      </c>
      <c r="H14" s="25">
        <f>+G14-F14</f>
        <v>1436</v>
      </c>
    </row>
    <row r="15" spans="2:8" ht="42.75" x14ac:dyDescent="0.25">
      <c r="B15" s="22" t="s">
        <v>31</v>
      </c>
      <c r="C15" s="23" t="s">
        <v>46</v>
      </c>
      <c r="D15" s="23" t="s">
        <v>33</v>
      </c>
      <c r="E15" s="23" t="s">
        <v>52</v>
      </c>
      <c r="F15" s="24" t="s">
        <v>53</v>
      </c>
      <c r="G15" s="24" t="s">
        <v>54</v>
      </c>
      <c r="H15" s="25">
        <f>1402900-701000</f>
        <v>701900</v>
      </c>
    </row>
    <row r="16" spans="2:8" ht="42.75" x14ac:dyDescent="0.25">
      <c r="B16" s="22" t="s">
        <v>31</v>
      </c>
      <c r="C16" s="23" t="s">
        <v>46</v>
      </c>
      <c r="D16" s="23" t="s">
        <v>33</v>
      </c>
      <c r="E16" s="23" t="s">
        <v>55</v>
      </c>
      <c r="F16" s="26">
        <v>0</v>
      </c>
      <c r="G16" s="26">
        <v>0.2</v>
      </c>
      <c r="H16" s="27">
        <f>G16-F16</f>
        <v>0.2</v>
      </c>
    </row>
    <row r="17" spans="2:9" ht="42.75" x14ac:dyDescent="0.25">
      <c r="B17" s="22" t="s">
        <v>31</v>
      </c>
      <c r="C17" s="23" t="s">
        <v>46</v>
      </c>
      <c r="D17" s="23" t="s">
        <v>33</v>
      </c>
      <c r="E17" s="23" t="s">
        <v>56</v>
      </c>
      <c r="F17" s="26">
        <v>0</v>
      </c>
      <c r="G17" s="26">
        <v>0.3</v>
      </c>
      <c r="H17" s="27">
        <v>0.3</v>
      </c>
    </row>
    <row r="18" spans="2:9" ht="42.75" x14ac:dyDescent="0.25">
      <c r="B18" s="22" t="s">
        <v>31</v>
      </c>
      <c r="C18" s="23" t="s">
        <v>46</v>
      </c>
      <c r="D18" s="23" t="s">
        <v>57</v>
      </c>
      <c r="E18" s="23" t="s">
        <v>58</v>
      </c>
      <c r="F18" s="24">
        <v>2</v>
      </c>
      <c r="G18" s="24">
        <v>5</v>
      </c>
      <c r="H18" s="25">
        <f>+G18-F18</f>
        <v>3</v>
      </c>
    </row>
    <row r="19" spans="2:9" ht="42.75" x14ac:dyDescent="0.25">
      <c r="B19" s="22" t="s">
        <v>31</v>
      </c>
      <c r="C19" s="23" t="s">
        <v>46</v>
      </c>
      <c r="D19" s="23" t="s">
        <v>57</v>
      </c>
      <c r="E19" s="23" t="s">
        <v>59</v>
      </c>
      <c r="F19" s="24">
        <v>0</v>
      </c>
      <c r="G19" s="24">
        <v>8</v>
      </c>
      <c r="H19" s="25">
        <f>+G19-F19</f>
        <v>8</v>
      </c>
    </row>
    <row r="20" spans="2:9" ht="71.25" x14ac:dyDescent="0.25">
      <c r="B20" s="28" t="s">
        <v>31</v>
      </c>
      <c r="C20" s="29" t="s">
        <v>60</v>
      </c>
      <c r="D20" s="29" t="s">
        <v>33</v>
      </c>
      <c r="E20" s="29" t="s">
        <v>61</v>
      </c>
      <c r="F20" s="30">
        <v>0</v>
      </c>
      <c r="G20" s="30">
        <v>8</v>
      </c>
      <c r="H20" s="31">
        <v>8</v>
      </c>
    </row>
    <row r="21" spans="2:9" ht="71.25" x14ac:dyDescent="0.25">
      <c r="B21" s="28" t="s">
        <v>31</v>
      </c>
      <c r="C21" s="29" t="s">
        <v>60</v>
      </c>
      <c r="D21" s="29" t="s">
        <v>33</v>
      </c>
      <c r="E21" s="29" t="s">
        <v>62</v>
      </c>
      <c r="F21" s="32">
        <v>0</v>
      </c>
      <c r="G21" s="32">
        <v>1</v>
      </c>
      <c r="H21" s="33">
        <v>1</v>
      </c>
    </row>
    <row r="22" spans="2:9" ht="71.25" x14ac:dyDescent="0.25">
      <c r="B22" s="28" t="s">
        <v>31</v>
      </c>
      <c r="C22" s="29" t="s">
        <v>60</v>
      </c>
      <c r="D22" s="29" t="s">
        <v>57</v>
      </c>
      <c r="E22" s="29" t="s">
        <v>63</v>
      </c>
      <c r="F22" s="32">
        <v>0</v>
      </c>
      <c r="G22" s="32">
        <v>1</v>
      </c>
      <c r="H22" s="33">
        <v>1</v>
      </c>
    </row>
    <row r="23" spans="2:9" ht="71.25" x14ac:dyDescent="0.25">
      <c r="B23" s="34" t="s">
        <v>31</v>
      </c>
      <c r="C23" s="35" t="s">
        <v>64</v>
      </c>
      <c r="D23" s="35" t="s">
        <v>33</v>
      </c>
      <c r="E23" s="35" t="s">
        <v>65</v>
      </c>
      <c r="F23" s="36">
        <v>0.84</v>
      </c>
      <c r="G23" s="36">
        <v>0.9</v>
      </c>
      <c r="H23" s="37">
        <f>+G23-F23</f>
        <v>6.0000000000000053E-2</v>
      </c>
    </row>
    <row r="24" spans="2:9" ht="71.25" x14ac:dyDescent="0.25">
      <c r="B24" s="34" t="s">
        <v>31</v>
      </c>
      <c r="C24" s="35" t="s">
        <v>64</v>
      </c>
      <c r="D24" s="35" t="s">
        <v>33</v>
      </c>
      <c r="E24" s="35" t="s">
        <v>66</v>
      </c>
      <c r="F24" s="38">
        <v>0</v>
      </c>
      <c r="G24" s="38">
        <v>8</v>
      </c>
      <c r="H24" s="39">
        <f>+G24-F24</f>
        <v>8</v>
      </c>
    </row>
    <row r="25" spans="2:9" ht="71.25" x14ac:dyDescent="0.25">
      <c r="B25" s="34" t="s">
        <v>31</v>
      </c>
      <c r="C25" s="35" t="s">
        <v>64</v>
      </c>
      <c r="D25" s="35" t="s">
        <v>57</v>
      </c>
      <c r="E25" s="35" t="s">
        <v>67</v>
      </c>
      <c r="F25" s="36">
        <v>0.75</v>
      </c>
      <c r="G25" s="36">
        <v>0.95</v>
      </c>
      <c r="H25" s="37">
        <f>+G25-F25</f>
        <v>0.19999999999999996</v>
      </c>
      <c r="I25" s="54"/>
    </row>
    <row r="26" spans="2:9" ht="57" x14ac:dyDescent="0.25">
      <c r="B26" s="40" t="s">
        <v>68</v>
      </c>
      <c r="C26" s="41"/>
      <c r="D26" s="41" t="s">
        <v>69</v>
      </c>
      <c r="E26" s="41" t="s">
        <v>70</v>
      </c>
      <c r="F26" s="42" t="s">
        <v>71</v>
      </c>
      <c r="G26" s="42" t="s">
        <v>72</v>
      </c>
      <c r="H26" s="43" t="s">
        <v>73</v>
      </c>
    </row>
    <row r="27" spans="2:9" ht="57" x14ac:dyDescent="0.25">
      <c r="B27" s="44" t="s">
        <v>68</v>
      </c>
      <c r="C27" s="45"/>
      <c r="D27" s="45" t="s">
        <v>69</v>
      </c>
      <c r="E27" s="45" t="s">
        <v>74</v>
      </c>
      <c r="F27" s="46" t="s">
        <v>71</v>
      </c>
      <c r="G27" s="46" t="s">
        <v>75</v>
      </c>
      <c r="H27" s="47" t="s">
        <v>75</v>
      </c>
    </row>
    <row r="28" spans="2:9" ht="57" x14ac:dyDescent="0.25">
      <c r="B28" s="44" t="s">
        <v>76</v>
      </c>
      <c r="C28" s="45"/>
      <c r="D28" s="45" t="s">
        <v>77</v>
      </c>
      <c r="E28" s="45" t="s">
        <v>78</v>
      </c>
      <c r="F28" s="46">
        <v>1</v>
      </c>
      <c r="G28" s="46">
        <v>6</v>
      </c>
      <c r="H28" s="47">
        <f>+G28-F28</f>
        <v>5</v>
      </c>
    </row>
    <row r="29" spans="2:9" ht="57" x14ac:dyDescent="0.25">
      <c r="B29" s="44" t="s">
        <v>76</v>
      </c>
      <c r="C29" s="45"/>
      <c r="D29" s="45" t="s">
        <v>77</v>
      </c>
      <c r="E29" s="45" t="s">
        <v>74</v>
      </c>
      <c r="F29" s="46" t="s">
        <v>79</v>
      </c>
      <c r="G29" s="46" t="s">
        <v>80</v>
      </c>
      <c r="H29" s="47" t="s">
        <v>81</v>
      </c>
    </row>
    <row r="30" spans="2:9" ht="57" x14ac:dyDescent="0.25">
      <c r="B30" s="44" t="s">
        <v>82</v>
      </c>
      <c r="C30" s="45"/>
      <c r="D30" s="45" t="s">
        <v>83</v>
      </c>
      <c r="E30" s="45" t="s">
        <v>84</v>
      </c>
      <c r="F30" s="46">
        <v>0</v>
      </c>
      <c r="G30" s="46">
        <v>1</v>
      </c>
      <c r="H30" s="47">
        <v>1</v>
      </c>
    </row>
    <row r="31" spans="2:9" ht="71.25" x14ac:dyDescent="0.25">
      <c r="B31" s="44" t="s">
        <v>85</v>
      </c>
      <c r="C31" s="45"/>
      <c r="D31" s="45" t="s">
        <v>86</v>
      </c>
      <c r="E31" s="45" t="s">
        <v>87</v>
      </c>
      <c r="F31" s="46">
        <v>6</v>
      </c>
      <c r="G31" s="46">
        <v>0</v>
      </c>
      <c r="H31" s="47">
        <v>0</v>
      </c>
    </row>
    <row r="32" spans="2:9" ht="57" x14ac:dyDescent="0.25">
      <c r="B32" s="44" t="s">
        <v>88</v>
      </c>
      <c r="C32" s="45"/>
      <c r="D32" s="45" t="s">
        <v>89</v>
      </c>
      <c r="E32" s="45" t="s">
        <v>90</v>
      </c>
      <c r="F32" s="46">
        <v>3</v>
      </c>
      <c r="G32" s="46">
        <v>0</v>
      </c>
      <c r="H32" s="47">
        <v>0</v>
      </c>
    </row>
    <row r="33" spans="2:8" ht="57" x14ac:dyDescent="0.25">
      <c r="B33" s="44" t="s">
        <v>88</v>
      </c>
      <c r="C33" s="45"/>
      <c r="D33" s="45" t="s">
        <v>89</v>
      </c>
      <c r="E33" s="45" t="s">
        <v>91</v>
      </c>
      <c r="F33" s="46">
        <v>0</v>
      </c>
      <c r="G33" s="46" t="s">
        <v>92</v>
      </c>
      <c r="H33" s="47" t="s">
        <v>92</v>
      </c>
    </row>
    <row r="34" spans="2:8" ht="42.75" x14ac:dyDescent="0.25">
      <c r="B34" s="44" t="s">
        <v>93</v>
      </c>
      <c r="C34" s="45"/>
      <c r="D34" s="45" t="s">
        <v>94</v>
      </c>
      <c r="E34" s="45" t="s">
        <v>95</v>
      </c>
      <c r="F34" s="46">
        <v>0</v>
      </c>
      <c r="G34" s="46">
        <v>12000</v>
      </c>
      <c r="H34" s="47">
        <v>12000</v>
      </c>
    </row>
    <row r="35" spans="2:8" ht="57" x14ac:dyDescent="0.25">
      <c r="B35" s="44" t="s">
        <v>93</v>
      </c>
      <c r="C35" s="45"/>
      <c r="D35" s="45" t="s">
        <v>94</v>
      </c>
      <c r="E35" s="45" t="s">
        <v>91</v>
      </c>
      <c r="F35" s="46" t="s">
        <v>71</v>
      </c>
      <c r="G35" s="46" t="s">
        <v>96</v>
      </c>
      <c r="H35" s="47" t="s">
        <v>96</v>
      </c>
    </row>
    <row r="36" spans="2:8" ht="57" x14ac:dyDescent="0.25">
      <c r="B36" s="44" t="s">
        <v>97</v>
      </c>
      <c r="C36" s="45"/>
      <c r="D36" s="45" t="s">
        <v>98</v>
      </c>
      <c r="E36" s="45" t="s">
        <v>99</v>
      </c>
      <c r="F36" s="46">
        <v>0</v>
      </c>
      <c r="G36" s="46">
        <v>3100</v>
      </c>
      <c r="H36" s="47">
        <v>3100</v>
      </c>
    </row>
    <row r="37" spans="2:8" ht="71.25" x14ac:dyDescent="0.25">
      <c r="B37" s="44" t="s">
        <v>100</v>
      </c>
      <c r="C37" s="45"/>
      <c r="D37" s="45" t="s">
        <v>101</v>
      </c>
      <c r="E37" s="45" t="s">
        <v>91</v>
      </c>
      <c r="F37" s="46" t="s">
        <v>102</v>
      </c>
      <c r="G37" s="46" t="s">
        <v>103</v>
      </c>
      <c r="H37" s="47">
        <f>300000-4000</f>
        <v>296000</v>
      </c>
    </row>
    <row r="38" spans="2:8" ht="42.75" x14ac:dyDescent="0.25">
      <c r="B38" s="44" t="s">
        <v>104</v>
      </c>
      <c r="C38" s="45"/>
      <c r="D38" s="45" t="s">
        <v>105</v>
      </c>
      <c r="E38" s="45" t="s">
        <v>106</v>
      </c>
      <c r="F38" s="48">
        <v>0.3</v>
      </c>
      <c r="G38" s="48">
        <v>0.34699999999999998</v>
      </c>
      <c r="H38" s="49">
        <f>+G38-F38</f>
        <v>4.6999999999999986E-2</v>
      </c>
    </row>
    <row r="39" spans="2:8" ht="57.75" thickBot="1" x14ac:dyDescent="0.3">
      <c r="B39" s="50" t="s">
        <v>104</v>
      </c>
      <c r="C39" s="51"/>
      <c r="D39" s="51" t="s">
        <v>105</v>
      </c>
      <c r="E39" s="51" t="s">
        <v>107</v>
      </c>
      <c r="F39" s="52" t="s">
        <v>108</v>
      </c>
      <c r="G39" s="52">
        <v>10</v>
      </c>
      <c r="H39" s="53">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R68"/>
  <sheetViews>
    <sheetView tabSelected="1" zoomScale="70" zoomScaleNormal="70" workbookViewId="0">
      <selection activeCell="A63" sqref="A63"/>
    </sheetView>
  </sheetViews>
  <sheetFormatPr baseColWidth="10" defaultColWidth="10.85546875" defaultRowHeight="12.75" x14ac:dyDescent="0.2"/>
  <cols>
    <col min="1" max="1" width="5.5703125" style="1" customWidth="1"/>
    <col min="2" max="2" width="37.5703125" style="1" customWidth="1"/>
    <col min="3" max="3" width="30.7109375" style="1" customWidth="1"/>
    <col min="4" max="4" width="23.7109375" style="1" customWidth="1"/>
    <col min="5" max="5" width="27.85546875" style="1" customWidth="1"/>
    <col min="6" max="6" width="29.28515625" style="1" customWidth="1"/>
    <col min="7" max="7" width="31.42578125" style="1" customWidth="1"/>
    <col min="8" max="8" width="79.42578125" style="1" customWidth="1"/>
    <col min="9" max="9" width="59.7109375" style="1" customWidth="1"/>
    <col min="10" max="10" width="22.85546875" style="1" customWidth="1"/>
    <col min="11" max="11" width="23.7109375" style="1" customWidth="1"/>
    <col min="12" max="12" width="16.5703125" style="1" customWidth="1"/>
    <col min="13" max="13" width="39.85546875" style="1" customWidth="1"/>
    <col min="14" max="14" width="6.140625" style="72" customWidth="1"/>
    <col min="15" max="15" width="45.42578125" style="1" customWidth="1"/>
    <col min="16" max="16" width="24.28515625" style="1" customWidth="1"/>
    <col min="17" max="17" width="28" style="1" bestFit="1" customWidth="1"/>
    <col min="18" max="25" width="22.140625" style="1" customWidth="1"/>
    <col min="26" max="26" width="28.5703125" style="1" customWidth="1"/>
    <col min="27" max="27" width="58.42578125" style="1" customWidth="1"/>
    <col min="28" max="28" width="5.5703125" style="1" customWidth="1"/>
    <col min="29" max="16384" width="10.85546875" style="1"/>
  </cols>
  <sheetData>
    <row r="2" spans="1:122" ht="13.5" thickBot="1" x14ac:dyDescent="0.25"/>
    <row r="3" spans="1:122" ht="125.25" customHeight="1" thickBot="1" x14ac:dyDescent="0.25">
      <c r="A3" s="106"/>
      <c r="B3" s="116" t="s">
        <v>115</v>
      </c>
      <c r="C3" s="117"/>
      <c r="D3" s="160" t="s">
        <v>117</v>
      </c>
      <c r="E3" s="161"/>
      <c r="F3" s="161"/>
      <c r="G3" s="161"/>
      <c r="H3" s="161"/>
      <c r="I3" s="161"/>
      <c r="J3" s="161"/>
      <c r="K3" s="161"/>
      <c r="L3" s="161"/>
      <c r="M3" s="161"/>
      <c r="N3" s="161"/>
      <c r="O3" s="161"/>
      <c r="P3" s="161"/>
      <c r="Q3" s="161"/>
      <c r="R3" s="161"/>
      <c r="S3" s="161"/>
      <c r="T3" s="161"/>
      <c r="U3" s="161"/>
      <c r="V3" s="161"/>
      <c r="W3" s="161"/>
      <c r="X3" s="161"/>
      <c r="Y3" s="162"/>
      <c r="Z3" s="125"/>
      <c r="AA3" s="126"/>
    </row>
    <row r="4" spans="1:122" ht="29.25" customHeight="1" thickBot="1" x14ac:dyDescent="0.25">
      <c r="A4" s="106"/>
      <c r="B4" s="118" t="s">
        <v>118</v>
      </c>
      <c r="C4" s="119"/>
      <c r="D4" s="163" t="s">
        <v>119</v>
      </c>
      <c r="E4" s="164"/>
      <c r="F4" s="164"/>
      <c r="G4" s="164"/>
      <c r="H4" s="164"/>
      <c r="I4" s="164"/>
      <c r="J4" s="164"/>
      <c r="K4" s="164"/>
      <c r="L4" s="164"/>
      <c r="M4" s="164"/>
      <c r="N4" s="164"/>
      <c r="O4" s="164"/>
      <c r="P4" s="164"/>
      <c r="Q4" s="164"/>
      <c r="R4" s="164"/>
      <c r="S4" s="164"/>
      <c r="T4" s="164"/>
      <c r="U4" s="164"/>
      <c r="V4" s="164"/>
      <c r="W4" s="164"/>
      <c r="X4" s="164"/>
      <c r="Y4" s="165"/>
      <c r="Z4" s="114" t="s">
        <v>116</v>
      </c>
      <c r="AA4" s="115"/>
    </row>
    <row r="5" spans="1:122" s="2" customFormat="1" ht="49.5" customHeight="1" thickBot="1" x14ac:dyDescent="0.25">
      <c r="A5" s="106"/>
      <c r="B5" s="56" t="s">
        <v>0</v>
      </c>
      <c r="C5" s="121" t="s">
        <v>303</v>
      </c>
      <c r="D5" s="122"/>
      <c r="E5" s="122"/>
      <c r="F5" s="122"/>
      <c r="G5" s="122"/>
      <c r="H5" s="122"/>
      <c r="I5" s="122"/>
      <c r="J5" s="122"/>
      <c r="K5" s="122"/>
      <c r="L5" s="122"/>
      <c r="M5" s="122"/>
      <c r="N5" s="122"/>
      <c r="O5" s="122"/>
      <c r="P5" s="122"/>
      <c r="Q5" s="122"/>
      <c r="R5" s="122"/>
      <c r="S5" s="122"/>
      <c r="T5" s="122"/>
      <c r="U5" s="122"/>
      <c r="V5" s="122"/>
      <c r="W5" s="122"/>
      <c r="X5" s="57"/>
      <c r="Y5" s="57"/>
      <c r="Z5" s="55" t="s">
        <v>110</v>
      </c>
      <c r="AA5" s="70">
        <v>2022</v>
      </c>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row>
    <row r="6" spans="1:122" ht="40.5" customHeight="1" x14ac:dyDescent="0.2">
      <c r="A6" s="106"/>
      <c r="B6" s="65" t="s">
        <v>1</v>
      </c>
      <c r="C6" s="123" t="s">
        <v>304</v>
      </c>
      <c r="D6" s="124"/>
      <c r="E6" s="124"/>
      <c r="F6" s="124"/>
      <c r="G6" s="124"/>
      <c r="H6" s="124"/>
      <c r="I6" s="124"/>
      <c r="J6" s="124"/>
      <c r="K6" s="124"/>
      <c r="L6" s="124"/>
      <c r="M6" s="124"/>
      <c r="N6" s="124"/>
      <c r="O6" s="124"/>
      <c r="P6" s="124"/>
      <c r="Q6" s="124"/>
      <c r="R6" s="124"/>
      <c r="S6" s="124"/>
      <c r="T6" s="124"/>
      <c r="U6" s="124"/>
      <c r="V6" s="124"/>
      <c r="W6" s="124"/>
      <c r="X6" s="107"/>
      <c r="Y6" s="107"/>
      <c r="Z6" s="66" t="s">
        <v>111</v>
      </c>
      <c r="AA6" s="71">
        <v>44926</v>
      </c>
    </row>
    <row r="7" spans="1:122" ht="37.5" customHeight="1" x14ac:dyDescent="0.2">
      <c r="A7" s="106"/>
      <c r="B7" s="120" t="s">
        <v>2</v>
      </c>
      <c r="C7" s="109" t="s">
        <v>10</v>
      </c>
      <c r="D7" s="109" t="s">
        <v>21</v>
      </c>
      <c r="E7" s="109" t="s">
        <v>22</v>
      </c>
      <c r="F7" s="109" t="s">
        <v>11</v>
      </c>
      <c r="G7" s="109" t="s">
        <v>20</v>
      </c>
      <c r="H7" s="111" t="s">
        <v>5</v>
      </c>
      <c r="I7" s="109" t="s">
        <v>318</v>
      </c>
      <c r="J7" s="111" t="s">
        <v>3</v>
      </c>
      <c r="K7" s="109" t="s">
        <v>6</v>
      </c>
      <c r="L7" s="109" t="s">
        <v>4</v>
      </c>
      <c r="M7" s="109" t="s">
        <v>109</v>
      </c>
      <c r="N7" s="109" t="s">
        <v>7</v>
      </c>
      <c r="O7" s="111" t="s">
        <v>114</v>
      </c>
      <c r="P7" s="111" t="s">
        <v>17</v>
      </c>
      <c r="Q7" s="111"/>
      <c r="R7" s="111" t="s">
        <v>299</v>
      </c>
      <c r="S7" s="111"/>
      <c r="T7" s="111" t="s">
        <v>300</v>
      </c>
      <c r="U7" s="111"/>
      <c r="V7" s="111" t="s">
        <v>301</v>
      </c>
      <c r="W7" s="111"/>
      <c r="X7" s="111" t="s">
        <v>302</v>
      </c>
      <c r="Y7" s="111"/>
      <c r="Z7" s="109" t="s">
        <v>12</v>
      </c>
      <c r="AA7" s="127" t="s">
        <v>13</v>
      </c>
    </row>
    <row r="8" spans="1:122" ht="33.75" customHeight="1" x14ac:dyDescent="0.2">
      <c r="A8" s="106"/>
      <c r="B8" s="120"/>
      <c r="C8" s="109"/>
      <c r="D8" s="109"/>
      <c r="E8" s="109"/>
      <c r="F8" s="109"/>
      <c r="G8" s="109"/>
      <c r="H8" s="111"/>
      <c r="I8" s="109"/>
      <c r="J8" s="111"/>
      <c r="K8" s="109"/>
      <c r="L8" s="109"/>
      <c r="M8" s="111"/>
      <c r="N8" s="109"/>
      <c r="O8" s="111"/>
      <c r="P8" s="68" t="s">
        <v>8</v>
      </c>
      <c r="Q8" s="69" t="s">
        <v>9</v>
      </c>
      <c r="R8" s="67" t="s">
        <v>15</v>
      </c>
      <c r="S8" s="67" t="s">
        <v>16</v>
      </c>
      <c r="T8" s="67" t="s">
        <v>15</v>
      </c>
      <c r="U8" s="67" t="s">
        <v>16</v>
      </c>
      <c r="V8" s="67" t="s">
        <v>15</v>
      </c>
      <c r="W8" s="67" t="s">
        <v>16</v>
      </c>
      <c r="X8" s="67" t="s">
        <v>15</v>
      </c>
      <c r="Y8" s="67" t="s">
        <v>16</v>
      </c>
      <c r="Z8" s="109"/>
      <c r="AA8" s="127"/>
    </row>
    <row r="9" spans="1:122" ht="76.5" customHeight="1" x14ac:dyDescent="0.2">
      <c r="A9" s="106"/>
      <c r="B9" s="136" t="s">
        <v>120</v>
      </c>
      <c r="C9" s="113" t="s">
        <v>121</v>
      </c>
      <c r="D9" s="112">
        <v>249087.12</v>
      </c>
      <c r="E9" s="113" t="s">
        <v>122</v>
      </c>
      <c r="F9" s="113" t="s">
        <v>123</v>
      </c>
      <c r="G9" s="113" t="s">
        <v>124</v>
      </c>
      <c r="H9" s="77" t="s">
        <v>125</v>
      </c>
      <c r="I9" s="132" t="s">
        <v>126</v>
      </c>
      <c r="J9" s="129" t="s">
        <v>127</v>
      </c>
      <c r="K9" s="130" t="s">
        <v>128</v>
      </c>
      <c r="L9" s="131" t="s">
        <v>129</v>
      </c>
      <c r="M9" s="132" t="s">
        <v>130</v>
      </c>
      <c r="N9" s="110" t="s">
        <v>131</v>
      </c>
      <c r="O9" s="133" t="s">
        <v>132</v>
      </c>
      <c r="P9" s="81">
        <v>2231572485.0643454</v>
      </c>
      <c r="Q9" s="134">
        <f>SUM(P9:P16)</f>
        <v>13190694568.395132</v>
      </c>
      <c r="R9" s="81">
        <v>188080042</v>
      </c>
      <c r="S9" s="81">
        <v>15075732</v>
      </c>
      <c r="T9" s="81">
        <v>343894849.87</v>
      </c>
      <c r="U9" s="81">
        <v>66894675</v>
      </c>
      <c r="V9" s="81">
        <v>452268912.87</v>
      </c>
      <c r="W9" s="81">
        <v>190435090.43000001</v>
      </c>
      <c r="X9" s="81">
        <v>1248563718.2134709</v>
      </c>
      <c r="Y9" s="81">
        <v>812017036.13</v>
      </c>
      <c r="Z9" s="137">
        <f>250667.81/D9</f>
        <v>1.0063459322987074</v>
      </c>
      <c r="AA9" s="138" t="s">
        <v>305</v>
      </c>
    </row>
    <row r="10" spans="1:122" ht="76.5" customHeight="1" x14ac:dyDescent="0.2">
      <c r="A10" s="106"/>
      <c r="B10" s="136"/>
      <c r="C10" s="113"/>
      <c r="D10" s="112"/>
      <c r="E10" s="113"/>
      <c r="F10" s="113"/>
      <c r="G10" s="113"/>
      <c r="H10" s="77" t="s">
        <v>133</v>
      </c>
      <c r="I10" s="132"/>
      <c r="J10" s="129"/>
      <c r="K10" s="130"/>
      <c r="L10" s="131"/>
      <c r="M10" s="132"/>
      <c r="N10" s="110"/>
      <c r="O10" s="133"/>
      <c r="P10" s="81">
        <v>3915066584.5799999</v>
      </c>
      <c r="Q10" s="134"/>
      <c r="R10" s="81">
        <v>895368773</v>
      </c>
      <c r="S10" s="81">
        <v>88334552.370000005</v>
      </c>
      <c r="T10" s="81">
        <v>1313319429.6900001</v>
      </c>
      <c r="U10" s="81">
        <v>412466474.00999999</v>
      </c>
      <c r="V10" s="81">
        <v>1739895786.6900001</v>
      </c>
      <c r="W10" s="81">
        <v>856969043.84000003</v>
      </c>
      <c r="X10" s="81">
        <v>2190477846.725903</v>
      </c>
      <c r="Y10" s="81">
        <v>1801331173.8100004</v>
      </c>
      <c r="Z10" s="137"/>
      <c r="AA10" s="138"/>
    </row>
    <row r="11" spans="1:122" ht="76.5" customHeight="1" x14ac:dyDescent="0.2">
      <c r="A11" s="106"/>
      <c r="B11" s="136"/>
      <c r="C11" s="113"/>
      <c r="D11" s="74">
        <v>5</v>
      </c>
      <c r="E11" s="113"/>
      <c r="F11" s="113"/>
      <c r="G11" s="113"/>
      <c r="H11" s="77" t="s">
        <v>135</v>
      </c>
      <c r="I11" s="132"/>
      <c r="J11" s="129"/>
      <c r="K11" s="79" t="s">
        <v>136</v>
      </c>
      <c r="L11" s="84" t="s">
        <v>137</v>
      </c>
      <c r="M11" s="132"/>
      <c r="N11" s="80" t="s">
        <v>134</v>
      </c>
      <c r="O11" s="133"/>
      <c r="P11" s="81">
        <v>2692875829.3099999</v>
      </c>
      <c r="Q11" s="134"/>
      <c r="R11" s="81">
        <v>0</v>
      </c>
      <c r="S11" s="81">
        <v>0</v>
      </c>
      <c r="T11" s="81">
        <v>0</v>
      </c>
      <c r="U11" s="81">
        <v>0</v>
      </c>
      <c r="V11" s="81">
        <v>0</v>
      </c>
      <c r="W11" s="81">
        <v>0</v>
      </c>
      <c r="X11" s="81">
        <v>1506662714.5806251</v>
      </c>
      <c r="Y11" s="81">
        <v>181450</v>
      </c>
      <c r="Z11" s="82">
        <f>5/D11</f>
        <v>1</v>
      </c>
      <c r="AA11" s="83" t="s">
        <v>320</v>
      </c>
    </row>
    <row r="12" spans="1:122" ht="72.75" customHeight="1" x14ac:dyDescent="0.2">
      <c r="A12" s="106"/>
      <c r="B12" s="136"/>
      <c r="C12" s="113"/>
      <c r="D12" s="140">
        <v>28</v>
      </c>
      <c r="E12" s="113" t="s">
        <v>139</v>
      </c>
      <c r="F12" s="113" t="s">
        <v>123</v>
      </c>
      <c r="G12" s="113" t="s">
        <v>124</v>
      </c>
      <c r="H12" s="77" t="s">
        <v>140</v>
      </c>
      <c r="I12" s="133" t="s">
        <v>141</v>
      </c>
      <c r="J12" s="141" t="s">
        <v>142</v>
      </c>
      <c r="K12" s="133" t="s">
        <v>143</v>
      </c>
      <c r="L12" s="128" t="s">
        <v>137</v>
      </c>
      <c r="M12" s="135" t="s">
        <v>144</v>
      </c>
      <c r="N12" s="156" t="s">
        <v>138</v>
      </c>
      <c r="O12" s="133" t="s">
        <v>146</v>
      </c>
      <c r="P12" s="81">
        <v>316343682</v>
      </c>
      <c r="Q12" s="134"/>
      <c r="R12" s="81">
        <v>278035366</v>
      </c>
      <c r="S12" s="81">
        <v>30662800</v>
      </c>
      <c r="T12" s="81">
        <v>288035366</v>
      </c>
      <c r="U12" s="81">
        <v>107390800</v>
      </c>
      <c r="V12" s="81">
        <v>311389715.69999999</v>
      </c>
      <c r="W12" s="81">
        <v>184764200</v>
      </c>
      <c r="X12" s="81">
        <v>312878065.21907765</v>
      </c>
      <c r="Y12" s="81">
        <v>290284966</v>
      </c>
      <c r="Z12" s="137">
        <f>28/D12</f>
        <v>1</v>
      </c>
      <c r="AA12" s="138" t="s">
        <v>321</v>
      </c>
    </row>
    <row r="13" spans="1:122" ht="72.75" customHeight="1" x14ac:dyDescent="0.2">
      <c r="A13" s="106"/>
      <c r="B13" s="136"/>
      <c r="C13" s="113"/>
      <c r="D13" s="140"/>
      <c r="E13" s="113"/>
      <c r="F13" s="113"/>
      <c r="G13" s="113"/>
      <c r="H13" s="77" t="s">
        <v>147</v>
      </c>
      <c r="I13" s="133"/>
      <c r="J13" s="141"/>
      <c r="K13" s="133"/>
      <c r="L13" s="128"/>
      <c r="M13" s="135"/>
      <c r="N13" s="166"/>
      <c r="O13" s="133"/>
      <c r="P13" s="81">
        <v>81497177.920000002</v>
      </c>
      <c r="Q13" s="134"/>
      <c r="R13" s="81">
        <v>0</v>
      </c>
      <c r="S13" s="81">
        <v>0</v>
      </c>
      <c r="T13" s="81">
        <v>33200000</v>
      </c>
      <c r="U13" s="81">
        <v>8000000</v>
      </c>
      <c r="V13" s="81">
        <v>37605714</v>
      </c>
      <c r="W13" s="81">
        <v>35262889</v>
      </c>
      <c r="X13" s="81">
        <v>61740023.780922338</v>
      </c>
      <c r="Y13" s="81">
        <v>59947707</v>
      </c>
      <c r="Z13" s="137"/>
      <c r="AA13" s="138"/>
    </row>
    <row r="14" spans="1:122" ht="33.75" customHeight="1" x14ac:dyDescent="0.2">
      <c r="A14" s="106"/>
      <c r="B14" s="136"/>
      <c r="C14" s="113"/>
      <c r="D14" s="139">
        <v>3846.75</v>
      </c>
      <c r="E14" s="113" t="s">
        <v>149</v>
      </c>
      <c r="F14" s="113" t="s">
        <v>123</v>
      </c>
      <c r="G14" s="113" t="s">
        <v>124</v>
      </c>
      <c r="H14" s="79" t="s">
        <v>150</v>
      </c>
      <c r="I14" s="133" t="s">
        <v>151</v>
      </c>
      <c r="J14" s="129" t="s">
        <v>152</v>
      </c>
      <c r="K14" s="130" t="s">
        <v>153</v>
      </c>
      <c r="L14" s="128" t="s">
        <v>129</v>
      </c>
      <c r="M14" s="135" t="s">
        <v>154</v>
      </c>
      <c r="N14" s="156" t="s">
        <v>145</v>
      </c>
      <c r="O14" s="133" t="s">
        <v>155</v>
      </c>
      <c r="P14" s="81">
        <v>2315265313.6239853</v>
      </c>
      <c r="Q14" s="134"/>
      <c r="R14" s="81">
        <v>41404000</v>
      </c>
      <c r="S14" s="81">
        <v>4642267</v>
      </c>
      <c r="T14" s="81">
        <v>106895973</v>
      </c>
      <c r="U14" s="81">
        <v>15934267</v>
      </c>
      <c r="V14" s="81">
        <v>176283073</v>
      </c>
      <c r="W14" s="81">
        <v>59209856.930000007</v>
      </c>
      <c r="X14" s="81">
        <v>2258187894.5278087</v>
      </c>
      <c r="Y14" s="81">
        <v>1615469918.5800002</v>
      </c>
      <c r="Z14" s="137">
        <f>3846.75/D14</f>
        <v>1</v>
      </c>
      <c r="AA14" s="138" t="s">
        <v>306</v>
      </c>
    </row>
    <row r="15" spans="1:122" ht="54" customHeight="1" x14ac:dyDescent="0.2">
      <c r="A15" s="106"/>
      <c r="B15" s="136"/>
      <c r="C15" s="113"/>
      <c r="D15" s="139"/>
      <c r="E15" s="113"/>
      <c r="F15" s="113"/>
      <c r="G15" s="113"/>
      <c r="H15" s="79" t="s">
        <v>156</v>
      </c>
      <c r="I15" s="133"/>
      <c r="J15" s="129"/>
      <c r="K15" s="130"/>
      <c r="L15" s="128"/>
      <c r="M15" s="135"/>
      <c r="N15" s="166"/>
      <c r="O15" s="133"/>
      <c r="P15" s="81">
        <v>543868820.60000002</v>
      </c>
      <c r="Q15" s="134"/>
      <c r="R15" s="81">
        <v>180054667</v>
      </c>
      <c r="S15" s="81">
        <v>21361200</v>
      </c>
      <c r="T15" s="81">
        <v>180054667</v>
      </c>
      <c r="U15" s="81">
        <v>75457200</v>
      </c>
      <c r="V15" s="81">
        <v>365477539</v>
      </c>
      <c r="W15" s="81">
        <v>127453200</v>
      </c>
      <c r="X15" s="81">
        <v>530461014.4086051</v>
      </c>
      <c r="Y15" s="81">
        <v>488390368.60000002</v>
      </c>
      <c r="Z15" s="137"/>
      <c r="AA15" s="138"/>
    </row>
    <row r="16" spans="1:122" ht="54" customHeight="1" x14ac:dyDescent="0.2">
      <c r="A16" s="106"/>
      <c r="B16" s="136"/>
      <c r="C16" s="113"/>
      <c r="D16" s="76">
        <v>443321</v>
      </c>
      <c r="E16" s="113"/>
      <c r="F16" s="113"/>
      <c r="G16" s="113"/>
      <c r="H16" s="86" t="s">
        <v>157</v>
      </c>
      <c r="I16" s="133"/>
      <c r="J16" s="129"/>
      <c r="K16" s="86" t="s">
        <v>158</v>
      </c>
      <c r="L16" s="128"/>
      <c r="M16" s="135"/>
      <c r="N16" s="80" t="s">
        <v>148</v>
      </c>
      <c r="O16" s="133"/>
      <c r="P16" s="81">
        <v>1094204675.2968001</v>
      </c>
      <c r="Q16" s="134"/>
      <c r="R16" s="81">
        <v>0</v>
      </c>
      <c r="S16" s="81">
        <v>0</v>
      </c>
      <c r="T16" s="81">
        <v>141030967</v>
      </c>
      <c r="U16" s="81">
        <v>4105300</v>
      </c>
      <c r="V16" s="81">
        <v>354746953</v>
      </c>
      <c r="W16" s="81">
        <v>37088366</v>
      </c>
      <c r="X16" s="81">
        <v>1067229633.4035864</v>
      </c>
      <c r="Y16" s="81">
        <v>899906085.75999999</v>
      </c>
      <c r="Z16" s="82">
        <f>417443/D16</f>
        <v>0.94162694751658504</v>
      </c>
      <c r="AA16" s="83" t="s">
        <v>307</v>
      </c>
    </row>
    <row r="17" spans="1:27" ht="54" customHeight="1" x14ac:dyDescent="0.2">
      <c r="A17" s="106"/>
      <c r="B17" s="120" t="s">
        <v>112</v>
      </c>
      <c r="C17" s="109" t="s">
        <v>10</v>
      </c>
      <c r="D17" s="109" t="s">
        <v>21</v>
      </c>
      <c r="E17" s="109" t="s">
        <v>22</v>
      </c>
      <c r="F17" s="109" t="s">
        <v>11</v>
      </c>
      <c r="G17" s="109" t="s">
        <v>20</v>
      </c>
      <c r="H17" s="111" t="s">
        <v>5</v>
      </c>
      <c r="I17" s="109" t="s">
        <v>318</v>
      </c>
      <c r="J17" s="111" t="s">
        <v>3</v>
      </c>
      <c r="K17" s="109" t="s">
        <v>6</v>
      </c>
      <c r="L17" s="109" t="s">
        <v>4</v>
      </c>
      <c r="M17" s="109" t="s">
        <v>109</v>
      </c>
      <c r="N17" s="109" t="s">
        <v>7</v>
      </c>
      <c r="O17" s="111" t="s">
        <v>114</v>
      </c>
      <c r="P17" s="111" t="s">
        <v>17</v>
      </c>
      <c r="Q17" s="111"/>
      <c r="R17" s="111" t="s">
        <v>299</v>
      </c>
      <c r="S17" s="111"/>
      <c r="T17" s="111" t="s">
        <v>300</v>
      </c>
      <c r="U17" s="111"/>
      <c r="V17" s="111" t="s">
        <v>301</v>
      </c>
      <c r="W17" s="111"/>
      <c r="X17" s="111" t="s">
        <v>302</v>
      </c>
      <c r="Y17" s="111"/>
      <c r="Z17" s="109" t="s">
        <v>12</v>
      </c>
      <c r="AA17" s="127" t="s">
        <v>13</v>
      </c>
    </row>
    <row r="18" spans="1:27" ht="54" customHeight="1" x14ac:dyDescent="0.2">
      <c r="A18" s="106"/>
      <c r="B18" s="120"/>
      <c r="C18" s="109"/>
      <c r="D18" s="109"/>
      <c r="E18" s="109"/>
      <c r="F18" s="109"/>
      <c r="G18" s="109"/>
      <c r="H18" s="111"/>
      <c r="I18" s="109"/>
      <c r="J18" s="111"/>
      <c r="K18" s="109"/>
      <c r="L18" s="109"/>
      <c r="M18" s="111"/>
      <c r="N18" s="109"/>
      <c r="O18" s="111"/>
      <c r="P18" s="68" t="s">
        <v>8</v>
      </c>
      <c r="Q18" s="69" t="s">
        <v>9</v>
      </c>
      <c r="R18" s="67" t="s">
        <v>15</v>
      </c>
      <c r="S18" s="67" t="s">
        <v>16</v>
      </c>
      <c r="T18" s="67" t="s">
        <v>15</v>
      </c>
      <c r="U18" s="67" t="s">
        <v>16</v>
      </c>
      <c r="V18" s="67" t="s">
        <v>15</v>
      </c>
      <c r="W18" s="67" t="s">
        <v>16</v>
      </c>
      <c r="X18" s="67" t="s">
        <v>15</v>
      </c>
      <c r="Y18" s="67" t="s">
        <v>16</v>
      </c>
      <c r="Z18" s="109"/>
      <c r="AA18" s="127"/>
    </row>
    <row r="19" spans="1:27" ht="71.25" customHeight="1" x14ac:dyDescent="0.2">
      <c r="A19" s="106"/>
      <c r="B19" s="136" t="s">
        <v>159</v>
      </c>
      <c r="C19" s="113" t="s">
        <v>121</v>
      </c>
      <c r="D19" s="76">
        <v>6072662</v>
      </c>
      <c r="E19" s="113" t="s">
        <v>160</v>
      </c>
      <c r="F19" s="113" t="s">
        <v>123</v>
      </c>
      <c r="G19" s="113" t="s">
        <v>161</v>
      </c>
      <c r="H19" s="88" t="s">
        <v>162</v>
      </c>
      <c r="I19" s="133" t="s">
        <v>163</v>
      </c>
      <c r="J19" s="141" t="s">
        <v>164</v>
      </c>
      <c r="K19" s="79" t="s">
        <v>165</v>
      </c>
      <c r="L19" s="87" t="s">
        <v>129</v>
      </c>
      <c r="M19" s="135" t="s">
        <v>166</v>
      </c>
      <c r="N19" s="80" t="s">
        <v>167</v>
      </c>
      <c r="O19" s="142" t="s">
        <v>168</v>
      </c>
      <c r="P19" s="81">
        <v>11597289.07</v>
      </c>
      <c r="Q19" s="134">
        <f>SUM(P19:P20)</f>
        <v>11597289.07</v>
      </c>
      <c r="R19" s="81">
        <v>0</v>
      </c>
      <c r="S19" s="81">
        <v>0</v>
      </c>
      <c r="T19" s="81">
        <v>0</v>
      </c>
      <c r="U19" s="81">
        <v>0</v>
      </c>
      <c r="V19" s="81">
        <v>3907501</v>
      </c>
      <c r="W19" s="81">
        <v>466447</v>
      </c>
      <c r="X19" s="81">
        <v>11588949</v>
      </c>
      <c r="Y19" s="81">
        <v>7588949</v>
      </c>
      <c r="Z19" s="82">
        <v>1</v>
      </c>
      <c r="AA19" s="143" t="s">
        <v>308</v>
      </c>
    </row>
    <row r="20" spans="1:27" ht="71.25" customHeight="1" x14ac:dyDescent="0.2">
      <c r="A20" s="106"/>
      <c r="B20" s="136"/>
      <c r="C20" s="113"/>
      <c r="D20" s="76" t="s">
        <v>169</v>
      </c>
      <c r="E20" s="113"/>
      <c r="F20" s="113"/>
      <c r="G20" s="113"/>
      <c r="H20" s="88" t="s">
        <v>170</v>
      </c>
      <c r="I20" s="133"/>
      <c r="J20" s="141"/>
      <c r="K20" s="79" t="s">
        <v>171</v>
      </c>
      <c r="L20" s="87" t="s">
        <v>129</v>
      </c>
      <c r="M20" s="135"/>
      <c r="N20" s="80" t="s">
        <v>172</v>
      </c>
      <c r="O20" s="142"/>
      <c r="P20" s="81">
        <v>0</v>
      </c>
      <c r="Q20" s="134"/>
      <c r="R20" s="81">
        <v>0</v>
      </c>
      <c r="S20" s="81">
        <v>0</v>
      </c>
      <c r="T20" s="81">
        <v>0</v>
      </c>
      <c r="U20" s="81">
        <v>0</v>
      </c>
      <c r="V20" s="81">
        <v>0</v>
      </c>
      <c r="W20" s="81">
        <v>0</v>
      </c>
      <c r="X20" s="81">
        <v>0</v>
      </c>
      <c r="Y20" s="81">
        <v>0</v>
      </c>
      <c r="Z20" s="82" t="s">
        <v>169</v>
      </c>
      <c r="AA20" s="143"/>
    </row>
    <row r="21" spans="1:27" ht="45" customHeight="1" x14ac:dyDescent="0.2">
      <c r="A21" s="106"/>
      <c r="B21" s="120" t="s">
        <v>113</v>
      </c>
      <c r="C21" s="109" t="s">
        <v>10</v>
      </c>
      <c r="D21" s="109" t="s">
        <v>21</v>
      </c>
      <c r="E21" s="109" t="s">
        <v>22</v>
      </c>
      <c r="F21" s="109" t="s">
        <v>11</v>
      </c>
      <c r="G21" s="109" t="s">
        <v>20</v>
      </c>
      <c r="H21" s="111" t="s">
        <v>5</v>
      </c>
      <c r="I21" s="109" t="s">
        <v>318</v>
      </c>
      <c r="J21" s="111" t="s">
        <v>3</v>
      </c>
      <c r="K21" s="109" t="s">
        <v>6</v>
      </c>
      <c r="L21" s="109" t="s">
        <v>4</v>
      </c>
      <c r="M21" s="109" t="s">
        <v>109</v>
      </c>
      <c r="N21" s="109" t="s">
        <v>7</v>
      </c>
      <c r="O21" s="111" t="s">
        <v>114</v>
      </c>
      <c r="P21" s="111" t="s">
        <v>17</v>
      </c>
      <c r="Q21" s="111"/>
      <c r="R21" s="111" t="s">
        <v>299</v>
      </c>
      <c r="S21" s="111"/>
      <c r="T21" s="111" t="s">
        <v>300</v>
      </c>
      <c r="U21" s="111"/>
      <c r="V21" s="111" t="s">
        <v>301</v>
      </c>
      <c r="W21" s="111"/>
      <c r="X21" s="111" t="s">
        <v>302</v>
      </c>
      <c r="Y21" s="111"/>
      <c r="Z21" s="109" t="s">
        <v>12</v>
      </c>
      <c r="AA21" s="127" t="s">
        <v>13</v>
      </c>
    </row>
    <row r="22" spans="1:27" ht="54" customHeight="1" x14ac:dyDescent="0.2">
      <c r="A22" s="106"/>
      <c r="B22" s="120"/>
      <c r="C22" s="109"/>
      <c r="D22" s="109"/>
      <c r="E22" s="109"/>
      <c r="F22" s="109"/>
      <c r="G22" s="109"/>
      <c r="H22" s="111"/>
      <c r="I22" s="109"/>
      <c r="J22" s="111"/>
      <c r="K22" s="109"/>
      <c r="L22" s="109"/>
      <c r="M22" s="111"/>
      <c r="N22" s="109"/>
      <c r="O22" s="111"/>
      <c r="P22" s="68" t="s">
        <v>8</v>
      </c>
      <c r="Q22" s="69" t="s">
        <v>9</v>
      </c>
      <c r="R22" s="67" t="s">
        <v>15</v>
      </c>
      <c r="S22" s="67" t="s">
        <v>16</v>
      </c>
      <c r="T22" s="67" t="s">
        <v>15</v>
      </c>
      <c r="U22" s="67" t="s">
        <v>16</v>
      </c>
      <c r="V22" s="67" t="s">
        <v>15</v>
      </c>
      <c r="W22" s="67" t="s">
        <v>16</v>
      </c>
      <c r="X22" s="67" t="s">
        <v>15</v>
      </c>
      <c r="Y22" s="67" t="s">
        <v>16</v>
      </c>
      <c r="Z22" s="109"/>
      <c r="AA22" s="127"/>
    </row>
    <row r="23" spans="1:27" ht="54" customHeight="1" x14ac:dyDescent="0.2">
      <c r="A23" s="106"/>
      <c r="B23" s="136" t="s">
        <v>173</v>
      </c>
      <c r="C23" s="113" t="s">
        <v>121</v>
      </c>
      <c r="D23" s="144">
        <v>1400000</v>
      </c>
      <c r="E23" s="113" t="s">
        <v>174</v>
      </c>
      <c r="F23" s="113" t="s">
        <v>175</v>
      </c>
      <c r="G23" s="113" t="s">
        <v>124</v>
      </c>
      <c r="H23" s="86" t="s">
        <v>176</v>
      </c>
      <c r="I23" s="132" t="s">
        <v>177</v>
      </c>
      <c r="J23" s="141" t="s">
        <v>178</v>
      </c>
      <c r="K23" s="133" t="s">
        <v>179</v>
      </c>
      <c r="L23" s="128" t="s">
        <v>137</v>
      </c>
      <c r="M23" s="132" t="s">
        <v>180</v>
      </c>
      <c r="N23" s="156" t="s">
        <v>181</v>
      </c>
      <c r="O23" s="142" t="s">
        <v>182</v>
      </c>
      <c r="P23" s="81">
        <v>83616928.730000004</v>
      </c>
      <c r="Q23" s="167">
        <f>SUM(P23:P37)</f>
        <v>5961428919.9692049</v>
      </c>
      <c r="R23" s="81">
        <v>70437400</v>
      </c>
      <c r="S23" s="81">
        <v>7443700</v>
      </c>
      <c r="T23" s="81">
        <v>70437400</v>
      </c>
      <c r="U23" s="81">
        <v>27441700</v>
      </c>
      <c r="V23" s="81">
        <v>78367243</v>
      </c>
      <c r="W23" s="81">
        <v>50369543</v>
      </c>
      <c r="X23" s="81">
        <v>82957075.377820298</v>
      </c>
      <c r="Y23" s="81">
        <v>81649009</v>
      </c>
      <c r="Z23" s="149">
        <f>1418935/D23</f>
        <v>1.013525</v>
      </c>
      <c r="AA23" s="150" t="s">
        <v>309</v>
      </c>
    </row>
    <row r="24" spans="1:27" ht="54" customHeight="1" x14ac:dyDescent="0.2">
      <c r="A24" s="106"/>
      <c r="B24" s="136"/>
      <c r="C24" s="113"/>
      <c r="D24" s="145"/>
      <c r="E24" s="113"/>
      <c r="F24" s="113"/>
      <c r="G24" s="113"/>
      <c r="H24" s="86" t="s">
        <v>183</v>
      </c>
      <c r="I24" s="132"/>
      <c r="J24" s="141"/>
      <c r="K24" s="133"/>
      <c r="L24" s="128"/>
      <c r="M24" s="132"/>
      <c r="N24" s="157"/>
      <c r="O24" s="142"/>
      <c r="P24" s="81">
        <v>1758115874.2471163</v>
      </c>
      <c r="Q24" s="167"/>
      <c r="R24" s="81">
        <v>477391247.98000002</v>
      </c>
      <c r="S24" s="81">
        <v>29050166</v>
      </c>
      <c r="T24" s="81">
        <v>602638672.98000002</v>
      </c>
      <c r="U24" s="81">
        <v>332168937.98000002</v>
      </c>
      <c r="V24" s="81">
        <v>1352635164.21</v>
      </c>
      <c r="W24" s="81">
        <v>597265096.61000001</v>
      </c>
      <c r="X24" s="81">
        <v>1474112722.9054899</v>
      </c>
      <c r="Y24" s="81">
        <v>1282410245.6200001</v>
      </c>
      <c r="Z24" s="149"/>
      <c r="AA24" s="150"/>
    </row>
    <row r="25" spans="1:27" ht="54" customHeight="1" x14ac:dyDescent="0.2">
      <c r="A25" s="106"/>
      <c r="B25" s="136"/>
      <c r="C25" s="113"/>
      <c r="D25" s="145"/>
      <c r="E25" s="113"/>
      <c r="F25" s="113"/>
      <c r="G25" s="113"/>
      <c r="H25" s="86" t="s">
        <v>185</v>
      </c>
      <c r="I25" s="132"/>
      <c r="J25" s="141"/>
      <c r="K25" s="133"/>
      <c r="L25" s="128"/>
      <c r="M25" s="132"/>
      <c r="N25" s="157"/>
      <c r="O25" s="142"/>
      <c r="P25" s="81">
        <v>1238536277.0699999</v>
      </c>
      <c r="Q25" s="167"/>
      <c r="R25" s="81">
        <v>350000000</v>
      </c>
      <c r="S25" s="81">
        <v>350000000</v>
      </c>
      <c r="T25" s="81">
        <v>549322628</v>
      </c>
      <c r="U25" s="81">
        <v>546244826</v>
      </c>
      <c r="V25" s="81">
        <v>600215027.5</v>
      </c>
      <c r="W25" s="81">
        <v>600215027.5</v>
      </c>
      <c r="X25" s="81">
        <f>1154702371.59129+60000000</f>
        <v>1214702371.59129</v>
      </c>
      <c r="Y25" s="81">
        <v>1204180149.5</v>
      </c>
      <c r="Z25" s="149"/>
      <c r="AA25" s="150"/>
    </row>
    <row r="26" spans="1:27" ht="54" customHeight="1" x14ac:dyDescent="0.2">
      <c r="A26" s="106"/>
      <c r="B26" s="136"/>
      <c r="C26" s="113"/>
      <c r="D26" s="146"/>
      <c r="E26" s="113"/>
      <c r="F26" s="113"/>
      <c r="G26" s="113"/>
      <c r="H26" s="86" t="s">
        <v>187</v>
      </c>
      <c r="I26" s="132"/>
      <c r="J26" s="141"/>
      <c r="K26" s="133"/>
      <c r="L26" s="128"/>
      <c r="M26" s="132"/>
      <c r="N26" s="166"/>
      <c r="O26" s="142"/>
      <c r="P26" s="81">
        <v>1897841018.336807</v>
      </c>
      <c r="Q26" s="167"/>
      <c r="R26" s="81">
        <v>1175000000</v>
      </c>
      <c r="S26" s="81">
        <v>587500000</v>
      </c>
      <c r="T26" s="81">
        <v>1182865000</v>
      </c>
      <c r="U26" s="81">
        <v>1175000000</v>
      </c>
      <c r="V26" s="81">
        <v>1777981000</v>
      </c>
      <c r="W26" s="81">
        <v>1188336000</v>
      </c>
      <c r="X26" s="81">
        <v>1869380167.0153899</v>
      </c>
      <c r="Y26" s="81">
        <v>1779500999.8199999</v>
      </c>
      <c r="Z26" s="149"/>
      <c r="AA26" s="150"/>
    </row>
    <row r="27" spans="1:27" ht="51.75" customHeight="1" x14ac:dyDescent="0.2">
      <c r="A27" s="106"/>
      <c r="B27" s="136"/>
      <c r="C27" s="113"/>
      <c r="D27" s="139">
        <v>1</v>
      </c>
      <c r="E27" s="113" t="s">
        <v>189</v>
      </c>
      <c r="F27" s="113" t="s">
        <v>123</v>
      </c>
      <c r="G27" s="113" t="s">
        <v>190</v>
      </c>
      <c r="H27" s="86" t="s">
        <v>191</v>
      </c>
      <c r="I27" s="132" t="s">
        <v>192</v>
      </c>
      <c r="J27" s="129" t="s">
        <v>193</v>
      </c>
      <c r="K27" s="130" t="s">
        <v>194</v>
      </c>
      <c r="L27" s="113" t="s">
        <v>137</v>
      </c>
      <c r="M27" s="132" t="s">
        <v>195</v>
      </c>
      <c r="N27" s="156" t="s">
        <v>184</v>
      </c>
      <c r="O27" s="142" t="s">
        <v>197</v>
      </c>
      <c r="P27" s="81">
        <v>0</v>
      </c>
      <c r="Q27" s="167"/>
      <c r="R27" s="81">
        <v>0</v>
      </c>
      <c r="S27" s="81">
        <v>0</v>
      </c>
      <c r="T27" s="81">
        <v>0</v>
      </c>
      <c r="U27" s="81">
        <v>0</v>
      </c>
      <c r="V27" s="81">
        <v>0</v>
      </c>
      <c r="W27" s="81">
        <v>0</v>
      </c>
      <c r="X27" s="81">
        <v>0</v>
      </c>
      <c r="Y27" s="81">
        <v>0</v>
      </c>
      <c r="Z27" s="149">
        <f>1/D27</f>
        <v>1</v>
      </c>
      <c r="AA27" s="150" t="s">
        <v>310</v>
      </c>
    </row>
    <row r="28" spans="1:27" ht="51.75" customHeight="1" x14ac:dyDescent="0.2">
      <c r="A28" s="106"/>
      <c r="B28" s="136"/>
      <c r="C28" s="113"/>
      <c r="D28" s="139"/>
      <c r="E28" s="113"/>
      <c r="F28" s="113"/>
      <c r="G28" s="113"/>
      <c r="H28" s="86" t="s">
        <v>198</v>
      </c>
      <c r="I28" s="132"/>
      <c r="J28" s="129"/>
      <c r="K28" s="130"/>
      <c r="L28" s="113"/>
      <c r="M28" s="132"/>
      <c r="N28" s="157"/>
      <c r="O28" s="142"/>
      <c r="P28" s="81">
        <v>36727377.630000003</v>
      </c>
      <c r="Q28" s="167"/>
      <c r="R28" s="81">
        <v>36663000</v>
      </c>
      <c r="S28" s="81">
        <v>4110700</v>
      </c>
      <c r="T28" s="81">
        <v>36663000</v>
      </c>
      <c r="U28" s="81">
        <v>14109700</v>
      </c>
      <c r="V28" s="81">
        <v>36663000</v>
      </c>
      <c r="W28" s="81">
        <v>24108700</v>
      </c>
      <c r="X28" s="81">
        <v>36663000</v>
      </c>
      <c r="Y28" s="81">
        <v>36663000</v>
      </c>
      <c r="Z28" s="149"/>
      <c r="AA28" s="150"/>
    </row>
    <row r="29" spans="1:27" ht="51.75" customHeight="1" x14ac:dyDescent="0.2">
      <c r="A29" s="106"/>
      <c r="B29" s="136"/>
      <c r="C29" s="113"/>
      <c r="D29" s="139"/>
      <c r="E29" s="113"/>
      <c r="F29" s="113"/>
      <c r="G29" s="113"/>
      <c r="H29" s="86" t="s">
        <v>199</v>
      </c>
      <c r="I29" s="132"/>
      <c r="J29" s="129"/>
      <c r="K29" s="130"/>
      <c r="L29" s="113"/>
      <c r="M29" s="132"/>
      <c r="N29" s="166"/>
      <c r="O29" s="142"/>
      <c r="P29" s="81">
        <v>0</v>
      </c>
      <c r="Q29" s="167"/>
      <c r="R29" s="81">
        <v>0</v>
      </c>
      <c r="S29" s="81">
        <v>0</v>
      </c>
      <c r="T29" s="81">
        <v>0</v>
      </c>
      <c r="U29" s="81">
        <v>0</v>
      </c>
      <c r="V29" s="81">
        <v>0</v>
      </c>
      <c r="W29" s="81">
        <v>0</v>
      </c>
      <c r="X29" s="81">
        <v>0</v>
      </c>
      <c r="Y29" s="81">
        <v>0</v>
      </c>
      <c r="Z29" s="149"/>
      <c r="AA29" s="150"/>
    </row>
    <row r="30" spans="1:27" ht="62.25" customHeight="1" x14ac:dyDescent="0.2">
      <c r="A30" s="106"/>
      <c r="B30" s="136"/>
      <c r="C30" s="113"/>
      <c r="D30" s="75">
        <v>2659</v>
      </c>
      <c r="E30" s="113" t="s">
        <v>200</v>
      </c>
      <c r="F30" s="113" t="s">
        <v>201</v>
      </c>
      <c r="G30" s="113" t="s">
        <v>202</v>
      </c>
      <c r="H30" s="86" t="s">
        <v>203</v>
      </c>
      <c r="I30" s="132" t="s">
        <v>204</v>
      </c>
      <c r="J30" s="129" t="s">
        <v>205</v>
      </c>
      <c r="K30" s="79" t="s">
        <v>206</v>
      </c>
      <c r="L30" s="87" t="s">
        <v>137</v>
      </c>
      <c r="M30" s="132" t="s">
        <v>207</v>
      </c>
      <c r="N30" s="85" t="s">
        <v>186</v>
      </c>
      <c r="O30" s="142" t="s">
        <v>208</v>
      </c>
      <c r="P30" s="81">
        <v>6215000</v>
      </c>
      <c r="Q30" s="167"/>
      <c r="R30" s="81">
        <v>0</v>
      </c>
      <c r="S30" s="81">
        <v>0</v>
      </c>
      <c r="T30" s="81">
        <v>3998264</v>
      </c>
      <c r="U30" s="81">
        <v>0</v>
      </c>
      <c r="V30" s="81">
        <v>4894853</v>
      </c>
      <c r="W30" s="81">
        <v>4894853</v>
      </c>
      <c r="X30" s="81">
        <v>4894853</v>
      </c>
      <c r="Y30" s="81">
        <v>4894853</v>
      </c>
      <c r="Z30" s="103">
        <f>2659/D30</f>
        <v>1</v>
      </c>
      <c r="AA30" s="104" t="s">
        <v>312</v>
      </c>
    </row>
    <row r="31" spans="1:27" ht="62.25" customHeight="1" x14ac:dyDescent="0.2">
      <c r="A31" s="106"/>
      <c r="B31" s="136"/>
      <c r="C31" s="113"/>
      <c r="D31" s="75">
        <v>185</v>
      </c>
      <c r="E31" s="113"/>
      <c r="F31" s="113"/>
      <c r="G31" s="113"/>
      <c r="H31" s="86" t="s">
        <v>209</v>
      </c>
      <c r="I31" s="132"/>
      <c r="J31" s="129"/>
      <c r="K31" s="79" t="s">
        <v>210</v>
      </c>
      <c r="L31" s="87" t="s">
        <v>137</v>
      </c>
      <c r="M31" s="132"/>
      <c r="N31" s="80" t="s">
        <v>188</v>
      </c>
      <c r="O31" s="142"/>
      <c r="P31" s="81">
        <v>110253591.73333359</v>
      </c>
      <c r="Q31" s="167"/>
      <c r="R31" s="81">
        <v>53169734</v>
      </c>
      <c r="S31" s="81">
        <v>6634601</v>
      </c>
      <c r="T31" s="81">
        <v>53169734</v>
      </c>
      <c r="U31" s="81">
        <v>26262601</v>
      </c>
      <c r="V31" s="81">
        <v>72389734</v>
      </c>
      <c r="W31" s="81">
        <v>40439934</v>
      </c>
      <c r="X31" s="81">
        <v>86847734</v>
      </c>
      <c r="Y31" s="81">
        <v>56647734</v>
      </c>
      <c r="Z31" s="103">
        <f>185/D31</f>
        <v>1</v>
      </c>
      <c r="AA31" s="105" t="s">
        <v>311</v>
      </c>
    </row>
    <row r="32" spans="1:27" ht="48" customHeight="1" x14ac:dyDescent="0.2">
      <c r="A32" s="106"/>
      <c r="B32" s="136"/>
      <c r="C32" s="113"/>
      <c r="D32" s="140">
        <v>9</v>
      </c>
      <c r="E32" s="113" t="s">
        <v>211</v>
      </c>
      <c r="F32" s="113" t="s">
        <v>201</v>
      </c>
      <c r="G32" s="113" t="s">
        <v>124</v>
      </c>
      <c r="H32" s="86" t="s">
        <v>212</v>
      </c>
      <c r="I32" s="132" t="s">
        <v>213</v>
      </c>
      <c r="J32" s="129" t="s">
        <v>214</v>
      </c>
      <c r="K32" s="130" t="s">
        <v>215</v>
      </c>
      <c r="L32" s="113" t="s">
        <v>137</v>
      </c>
      <c r="M32" s="132" t="s">
        <v>216</v>
      </c>
      <c r="N32" s="156" t="s">
        <v>196</v>
      </c>
      <c r="O32" s="142" t="s">
        <v>217</v>
      </c>
      <c r="P32" s="81">
        <v>45066000</v>
      </c>
      <c r="Q32" s="167"/>
      <c r="R32" s="81">
        <v>0</v>
      </c>
      <c r="S32" s="81">
        <v>0</v>
      </c>
      <c r="T32" s="81">
        <v>0</v>
      </c>
      <c r="U32" s="81">
        <v>0</v>
      </c>
      <c r="V32" s="81">
        <v>45000000</v>
      </c>
      <c r="W32" s="81">
        <v>0</v>
      </c>
      <c r="X32" s="81">
        <v>45000000</v>
      </c>
      <c r="Y32" s="81">
        <v>22500000</v>
      </c>
      <c r="Z32" s="149">
        <f>9/D32</f>
        <v>1</v>
      </c>
      <c r="AA32" s="150" t="s">
        <v>313</v>
      </c>
    </row>
    <row r="33" spans="1:27" ht="38.25" customHeight="1" x14ac:dyDescent="0.2">
      <c r="A33" s="106"/>
      <c r="B33" s="136"/>
      <c r="C33" s="113"/>
      <c r="D33" s="140"/>
      <c r="E33" s="113"/>
      <c r="F33" s="113"/>
      <c r="G33" s="113"/>
      <c r="H33" s="86" t="s">
        <v>218</v>
      </c>
      <c r="I33" s="132"/>
      <c r="J33" s="129"/>
      <c r="K33" s="130"/>
      <c r="L33" s="113"/>
      <c r="M33" s="132"/>
      <c r="N33" s="157"/>
      <c r="O33" s="142"/>
      <c r="P33" s="89">
        <v>481304743.99666667</v>
      </c>
      <c r="Q33" s="167"/>
      <c r="R33" s="89">
        <v>75417833</v>
      </c>
      <c r="S33" s="89">
        <v>7874700</v>
      </c>
      <c r="T33" s="89">
        <v>75417833</v>
      </c>
      <c r="U33" s="89">
        <v>26405433</v>
      </c>
      <c r="V33" s="89">
        <v>75616000</v>
      </c>
      <c r="W33" s="89">
        <v>47894600</v>
      </c>
      <c r="X33" s="89">
        <v>401909453.93926716</v>
      </c>
      <c r="Y33" s="89">
        <v>76370444</v>
      </c>
      <c r="Z33" s="149"/>
      <c r="AA33" s="150"/>
    </row>
    <row r="34" spans="1:27" ht="48" customHeight="1" x14ac:dyDescent="0.2">
      <c r="A34" s="106"/>
      <c r="B34" s="136"/>
      <c r="C34" s="113"/>
      <c r="D34" s="140"/>
      <c r="E34" s="113"/>
      <c r="F34" s="113"/>
      <c r="G34" s="113"/>
      <c r="H34" s="86" t="s">
        <v>219</v>
      </c>
      <c r="I34" s="132"/>
      <c r="J34" s="129"/>
      <c r="K34" s="130"/>
      <c r="L34" s="113"/>
      <c r="M34" s="132"/>
      <c r="N34" s="157"/>
      <c r="O34" s="142"/>
      <c r="P34" s="89">
        <v>7000000</v>
      </c>
      <c r="Q34" s="167"/>
      <c r="R34" s="89">
        <v>0</v>
      </c>
      <c r="S34" s="89">
        <v>0</v>
      </c>
      <c r="T34" s="89">
        <v>0</v>
      </c>
      <c r="U34" s="89">
        <v>0</v>
      </c>
      <c r="V34" s="89">
        <v>4200000</v>
      </c>
      <c r="W34" s="89">
        <v>0</v>
      </c>
      <c r="X34" s="89">
        <v>7000000</v>
      </c>
      <c r="Y34" s="89">
        <v>7000000</v>
      </c>
      <c r="Z34" s="149"/>
      <c r="AA34" s="150"/>
    </row>
    <row r="35" spans="1:27" ht="48" customHeight="1" x14ac:dyDescent="0.2">
      <c r="A35" s="106"/>
      <c r="B35" s="136"/>
      <c r="C35" s="113"/>
      <c r="D35" s="140"/>
      <c r="E35" s="113"/>
      <c r="F35" s="113"/>
      <c r="G35" s="113"/>
      <c r="H35" s="86" t="s">
        <v>220</v>
      </c>
      <c r="I35" s="132"/>
      <c r="J35" s="129"/>
      <c r="K35" s="130"/>
      <c r="L35" s="113"/>
      <c r="M35" s="132"/>
      <c r="N35" s="157"/>
      <c r="O35" s="142"/>
      <c r="P35" s="89">
        <v>205008139.2252807</v>
      </c>
      <c r="Q35" s="167"/>
      <c r="R35" s="89">
        <v>101437367</v>
      </c>
      <c r="S35" s="89">
        <v>11186600</v>
      </c>
      <c r="T35" s="89">
        <v>101937367</v>
      </c>
      <c r="U35" s="89">
        <v>39726640</v>
      </c>
      <c r="V35" s="89">
        <v>133178270</v>
      </c>
      <c r="W35" s="89">
        <v>71443236</v>
      </c>
      <c r="X35" s="89">
        <v>178289547.09210083</v>
      </c>
      <c r="Y35" s="89">
        <v>145841682.5</v>
      </c>
      <c r="Z35" s="149"/>
      <c r="AA35" s="150"/>
    </row>
    <row r="36" spans="1:27" ht="48" customHeight="1" x14ac:dyDescent="0.2">
      <c r="A36" s="106"/>
      <c r="B36" s="136"/>
      <c r="C36" s="113"/>
      <c r="D36" s="140"/>
      <c r="E36" s="113"/>
      <c r="F36" s="113"/>
      <c r="G36" s="113"/>
      <c r="H36" s="86" t="s">
        <v>221</v>
      </c>
      <c r="I36" s="132"/>
      <c r="J36" s="129"/>
      <c r="K36" s="130"/>
      <c r="L36" s="113"/>
      <c r="M36" s="132"/>
      <c r="N36" s="157"/>
      <c r="O36" s="142"/>
      <c r="P36" s="89">
        <v>87063969</v>
      </c>
      <c r="Q36" s="167"/>
      <c r="R36" s="89">
        <v>57097235</v>
      </c>
      <c r="S36" s="89">
        <v>7140000</v>
      </c>
      <c r="T36" s="89">
        <v>77514263</v>
      </c>
      <c r="U36" s="89">
        <v>35318452</v>
      </c>
      <c r="V36" s="89">
        <v>84474362</v>
      </c>
      <c r="W36" s="89">
        <v>64455387</v>
      </c>
      <c r="X36" s="89">
        <v>85664362</v>
      </c>
      <c r="Y36" s="89">
        <v>85664362</v>
      </c>
      <c r="Z36" s="149"/>
      <c r="AA36" s="150"/>
    </row>
    <row r="37" spans="1:27" ht="48" customHeight="1" x14ac:dyDescent="0.2">
      <c r="A37" s="106"/>
      <c r="B37" s="136"/>
      <c r="C37" s="113"/>
      <c r="D37" s="140"/>
      <c r="E37" s="113"/>
      <c r="F37" s="113"/>
      <c r="G37" s="113"/>
      <c r="H37" s="86" t="s">
        <v>222</v>
      </c>
      <c r="I37" s="132"/>
      <c r="J37" s="129"/>
      <c r="K37" s="130"/>
      <c r="L37" s="113"/>
      <c r="M37" s="132"/>
      <c r="N37" s="166"/>
      <c r="O37" s="142"/>
      <c r="P37" s="89">
        <v>4680000</v>
      </c>
      <c r="Q37" s="167"/>
      <c r="R37" s="89">
        <v>0</v>
      </c>
      <c r="S37" s="89">
        <v>0</v>
      </c>
      <c r="T37" s="89">
        <v>0</v>
      </c>
      <c r="U37" s="89">
        <v>0</v>
      </c>
      <c r="V37" s="89">
        <v>0</v>
      </c>
      <c r="W37" s="89">
        <v>0</v>
      </c>
      <c r="X37" s="89">
        <v>4070058.3086319626</v>
      </c>
      <c r="Y37" s="89">
        <v>1061042</v>
      </c>
      <c r="Z37" s="149"/>
      <c r="AA37" s="150"/>
    </row>
    <row r="38" spans="1:27" ht="39.75" customHeight="1" x14ac:dyDescent="0.2">
      <c r="A38" s="106"/>
      <c r="B38" s="120" t="s">
        <v>223</v>
      </c>
      <c r="C38" s="109" t="s">
        <v>10</v>
      </c>
      <c r="D38" s="109" t="s">
        <v>21</v>
      </c>
      <c r="E38" s="109" t="s">
        <v>22</v>
      </c>
      <c r="F38" s="109" t="s">
        <v>11</v>
      </c>
      <c r="G38" s="109" t="s">
        <v>20</v>
      </c>
      <c r="H38" s="111" t="s">
        <v>5</v>
      </c>
      <c r="I38" s="109" t="s">
        <v>318</v>
      </c>
      <c r="J38" s="111" t="s">
        <v>3</v>
      </c>
      <c r="K38" s="109" t="s">
        <v>6</v>
      </c>
      <c r="L38" s="109" t="s">
        <v>4</v>
      </c>
      <c r="M38" s="109" t="s">
        <v>109</v>
      </c>
      <c r="N38" s="109" t="s">
        <v>7</v>
      </c>
      <c r="O38" s="111" t="s">
        <v>114</v>
      </c>
      <c r="P38" s="111" t="s">
        <v>17</v>
      </c>
      <c r="Q38" s="111"/>
      <c r="R38" s="111" t="s">
        <v>299</v>
      </c>
      <c r="S38" s="111"/>
      <c r="T38" s="111" t="s">
        <v>300</v>
      </c>
      <c r="U38" s="111"/>
      <c r="V38" s="111" t="s">
        <v>301</v>
      </c>
      <c r="W38" s="111"/>
      <c r="X38" s="111" t="s">
        <v>302</v>
      </c>
      <c r="Y38" s="111"/>
      <c r="Z38" s="109" t="s">
        <v>12</v>
      </c>
      <c r="AA38" s="127" t="s">
        <v>13</v>
      </c>
    </row>
    <row r="39" spans="1:27" ht="63.75" customHeight="1" x14ac:dyDescent="0.2">
      <c r="A39" s="106"/>
      <c r="B39" s="120"/>
      <c r="C39" s="109"/>
      <c r="D39" s="109"/>
      <c r="E39" s="109"/>
      <c r="F39" s="109"/>
      <c r="G39" s="109"/>
      <c r="H39" s="111"/>
      <c r="I39" s="109"/>
      <c r="J39" s="111"/>
      <c r="K39" s="109"/>
      <c r="L39" s="109"/>
      <c r="M39" s="111"/>
      <c r="N39" s="109"/>
      <c r="O39" s="111"/>
      <c r="P39" s="68" t="s">
        <v>8</v>
      </c>
      <c r="Q39" s="69" t="s">
        <v>9</v>
      </c>
      <c r="R39" s="67" t="s">
        <v>15</v>
      </c>
      <c r="S39" s="67" t="s">
        <v>16</v>
      </c>
      <c r="T39" s="67" t="s">
        <v>15</v>
      </c>
      <c r="U39" s="67" t="s">
        <v>16</v>
      </c>
      <c r="V39" s="67" t="s">
        <v>15</v>
      </c>
      <c r="W39" s="67" t="s">
        <v>16</v>
      </c>
      <c r="X39" s="67" t="s">
        <v>15</v>
      </c>
      <c r="Y39" s="67" t="s">
        <v>16</v>
      </c>
      <c r="Z39" s="109"/>
      <c r="AA39" s="127"/>
    </row>
    <row r="40" spans="1:27" ht="42" customHeight="1" x14ac:dyDescent="0.2">
      <c r="A40" s="106"/>
      <c r="B40" s="136" t="s">
        <v>224</v>
      </c>
      <c r="C40" s="113" t="s">
        <v>121</v>
      </c>
      <c r="D40" s="140">
        <v>3</v>
      </c>
      <c r="E40" s="113" t="s">
        <v>225</v>
      </c>
      <c r="F40" s="113" t="s">
        <v>123</v>
      </c>
      <c r="G40" s="113" t="s">
        <v>124</v>
      </c>
      <c r="H40" s="86" t="s">
        <v>226</v>
      </c>
      <c r="I40" s="132" t="s">
        <v>227</v>
      </c>
      <c r="J40" s="141" t="s">
        <v>228</v>
      </c>
      <c r="K40" s="130" t="s">
        <v>229</v>
      </c>
      <c r="L40" s="113" t="s">
        <v>137</v>
      </c>
      <c r="M40" s="132" t="s">
        <v>230</v>
      </c>
      <c r="N40" s="156" t="s">
        <v>231</v>
      </c>
      <c r="O40" s="133" t="s">
        <v>232</v>
      </c>
      <c r="P40" s="89">
        <v>32000000</v>
      </c>
      <c r="Q40" s="134">
        <f>SUM(P40:P63)</f>
        <v>11010765763.565657</v>
      </c>
      <c r="R40" s="89">
        <v>0</v>
      </c>
      <c r="S40" s="89">
        <v>0</v>
      </c>
      <c r="T40" s="89">
        <v>9699642</v>
      </c>
      <c r="U40" s="89">
        <v>0</v>
      </c>
      <c r="V40" s="89">
        <v>30656286</v>
      </c>
      <c r="W40" s="89">
        <v>9699642</v>
      </c>
      <c r="X40" s="89">
        <v>30656286</v>
      </c>
      <c r="Y40" s="89">
        <v>30656285.75</v>
      </c>
      <c r="Z40" s="152">
        <f>3/D40</f>
        <v>1</v>
      </c>
      <c r="AA40" s="143" t="s">
        <v>319</v>
      </c>
    </row>
    <row r="41" spans="1:27" ht="42" customHeight="1" x14ac:dyDescent="0.2">
      <c r="A41" s="106"/>
      <c r="B41" s="136"/>
      <c r="C41" s="113"/>
      <c r="D41" s="140"/>
      <c r="E41" s="113"/>
      <c r="F41" s="113"/>
      <c r="G41" s="113"/>
      <c r="H41" s="86" t="s">
        <v>233</v>
      </c>
      <c r="I41" s="132"/>
      <c r="J41" s="141"/>
      <c r="K41" s="130"/>
      <c r="L41" s="113"/>
      <c r="M41" s="132"/>
      <c r="N41" s="157"/>
      <c r="O41" s="133"/>
      <c r="P41" s="89">
        <v>0</v>
      </c>
      <c r="Q41" s="134"/>
      <c r="R41" s="89">
        <v>0</v>
      </c>
      <c r="S41" s="89">
        <v>0</v>
      </c>
      <c r="T41" s="89">
        <v>0</v>
      </c>
      <c r="U41" s="89">
        <v>0</v>
      </c>
      <c r="V41" s="89">
        <v>0</v>
      </c>
      <c r="W41" s="89">
        <v>0</v>
      </c>
      <c r="X41" s="89"/>
      <c r="Y41" s="89">
        <v>0</v>
      </c>
      <c r="Z41" s="152"/>
      <c r="AA41" s="143"/>
    </row>
    <row r="42" spans="1:27" ht="42" customHeight="1" x14ac:dyDescent="0.2">
      <c r="A42" s="106"/>
      <c r="B42" s="136"/>
      <c r="C42" s="113"/>
      <c r="D42" s="140"/>
      <c r="E42" s="113"/>
      <c r="F42" s="113"/>
      <c r="G42" s="113"/>
      <c r="H42" s="86" t="s">
        <v>235</v>
      </c>
      <c r="I42" s="132"/>
      <c r="J42" s="141"/>
      <c r="K42" s="130"/>
      <c r="L42" s="113"/>
      <c r="M42" s="132"/>
      <c r="N42" s="157"/>
      <c r="O42" s="133"/>
      <c r="P42" s="89">
        <v>480287916.94999993</v>
      </c>
      <c r="Q42" s="134"/>
      <c r="R42" s="89">
        <v>0</v>
      </c>
      <c r="S42" s="89">
        <v>0</v>
      </c>
      <c r="T42" s="89">
        <v>0</v>
      </c>
      <c r="U42" s="89">
        <v>0</v>
      </c>
      <c r="V42" s="89">
        <v>23534933</v>
      </c>
      <c r="W42" s="89">
        <v>0</v>
      </c>
      <c r="X42" s="89">
        <v>475372615.80000001</v>
      </c>
      <c r="Y42" s="89">
        <v>463820795.09000003</v>
      </c>
      <c r="Z42" s="152"/>
      <c r="AA42" s="143"/>
    </row>
    <row r="43" spans="1:27" ht="42" customHeight="1" x14ac:dyDescent="0.2">
      <c r="A43" s="106"/>
      <c r="B43" s="136"/>
      <c r="C43" s="113"/>
      <c r="D43" s="140"/>
      <c r="E43" s="113"/>
      <c r="F43" s="113"/>
      <c r="G43" s="113"/>
      <c r="H43" s="86" t="s">
        <v>237</v>
      </c>
      <c r="I43" s="132"/>
      <c r="J43" s="141"/>
      <c r="K43" s="130"/>
      <c r="L43" s="113"/>
      <c r="M43" s="132"/>
      <c r="N43" s="166"/>
      <c r="O43" s="133"/>
      <c r="P43" s="89">
        <v>102112173</v>
      </c>
      <c r="Q43" s="134"/>
      <c r="R43" s="89">
        <v>37502758</v>
      </c>
      <c r="S43" s="89">
        <v>3888500</v>
      </c>
      <c r="T43" s="89">
        <v>55888683</v>
      </c>
      <c r="U43" s="89">
        <v>18309942</v>
      </c>
      <c r="V43" s="89">
        <v>72767065</v>
      </c>
      <c r="W43" s="89">
        <v>39498582</v>
      </c>
      <c r="X43" s="89">
        <v>96260102</v>
      </c>
      <c r="Y43" s="89">
        <v>76260102</v>
      </c>
      <c r="Z43" s="152"/>
      <c r="AA43" s="143"/>
    </row>
    <row r="44" spans="1:27" ht="90" customHeight="1" x14ac:dyDescent="0.2">
      <c r="A44" s="106"/>
      <c r="B44" s="136"/>
      <c r="C44" s="113"/>
      <c r="D44" s="75" t="s">
        <v>169</v>
      </c>
      <c r="E44" s="113" t="s">
        <v>239</v>
      </c>
      <c r="F44" s="113" t="s">
        <v>175</v>
      </c>
      <c r="G44" s="113" t="s">
        <v>124</v>
      </c>
      <c r="H44" s="86" t="s">
        <v>240</v>
      </c>
      <c r="I44" s="132" t="s">
        <v>241</v>
      </c>
      <c r="J44" s="141" t="s">
        <v>242</v>
      </c>
      <c r="K44" s="86" t="s">
        <v>243</v>
      </c>
      <c r="L44" s="87" t="s">
        <v>137</v>
      </c>
      <c r="M44" s="90" t="s">
        <v>169</v>
      </c>
      <c r="N44" s="80" t="s">
        <v>234</v>
      </c>
      <c r="O44" s="133" t="s">
        <v>245</v>
      </c>
      <c r="P44" s="89">
        <v>0</v>
      </c>
      <c r="Q44" s="134"/>
      <c r="R44" s="89">
        <v>0</v>
      </c>
      <c r="S44" s="89">
        <v>0</v>
      </c>
      <c r="T44" s="89">
        <v>0</v>
      </c>
      <c r="U44" s="89">
        <v>0</v>
      </c>
      <c r="V44" s="89">
        <v>0</v>
      </c>
      <c r="W44" s="89">
        <v>0</v>
      </c>
      <c r="X44" s="89">
        <v>0</v>
      </c>
      <c r="Y44" s="89">
        <v>0</v>
      </c>
      <c r="Z44" s="149">
        <f>7/D45</f>
        <v>1</v>
      </c>
      <c r="AA44" s="150" t="s">
        <v>315</v>
      </c>
    </row>
    <row r="45" spans="1:27" ht="104.25" customHeight="1" x14ac:dyDescent="0.2">
      <c r="A45" s="106"/>
      <c r="B45" s="136"/>
      <c r="C45" s="113"/>
      <c r="D45" s="75">
        <v>7</v>
      </c>
      <c r="E45" s="113"/>
      <c r="F45" s="113"/>
      <c r="G45" s="113"/>
      <c r="H45" s="86" t="s">
        <v>246</v>
      </c>
      <c r="I45" s="132"/>
      <c r="J45" s="141"/>
      <c r="K45" s="86" t="s">
        <v>247</v>
      </c>
      <c r="L45" s="87" t="s">
        <v>137</v>
      </c>
      <c r="M45" s="78" t="s">
        <v>248</v>
      </c>
      <c r="N45" s="80" t="s">
        <v>236</v>
      </c>
      <c r="O45" s="133"/>
      <c r="P45" s="89">
        <v>335084258</v>
      </c>
      <c r="Q45" s="134"/>
      <c r="R45" s="89">
        <v>0</v>
      </c>
      <c r="S45" s="89">
        <v>0</v>
      </c>
      <c r="T45" s="89">
        <v>0</v>
      </c>
      <c r="U45" s="89">
        <v>0</v>
      </c>
      <c r="V45" s="89">
        <v>195303763.99000001</v>
      </c>
      <c r="W45" s="89">
        <v>0</v>
      </c>
      <c r="X45" s="89">
        <v>264840546.99000001</v>
      </c>
      <c r="Y45" s="89">
        <v>65101254.659999996</v>
      </c>
      <c r="Z45" s="149"/>
      <c r="AA45" s="150"/>
    </row>
    <row r="46" spans="1:27" ht="60" customHeight="1" x14ac:dyDescent="0.2">
      <c r="A46" s="106"/>
      <c r="B46" s="136"/>
      <c r="C46" s="113"/>
      <c r="D46" s="75">
        <v>4</v>
      </c>
      <c r="E46" s="113"/>
      <c r="F46" s="113"/>
      <c r="G46" s="113"/>
      <c r="H46" s="86" t="s">
        <v>250</v>
      </c>
      <c r="I46" s="132"/>
      <c r="J46" s="141"/>
      <c r="K46" s="79" t="s">
        <v>242</v>
      </c>
      <c r="L46" s="87" t="s">
        <v>137</v>
      </c>
      <c r="M46" s="90" t="s">
        <v>169</v>
      </c>
      <c r="N46" s="80" t="s">
        <v>238</v>
      </c>
      <c r="O46" s="133"/>
      <c r="P46" s="89">
        <v>300000000</v>
      </c>
      <c r="Q46" s="134"/>
      <c r="R46" s="89">
        <v>0</v>
      </c>
      <c r="S46" s="89">
        <v>0</v>
      </c>
      <c r="T46" s="89">
        <v>0</v>
      </c>
      <c r="U46" s="89">
        <v>0</v>
      </c>
      <c r="V46" s="89">
        <v>0</v>
      </c>
      <c r="W46" s="89">
        <v>0</v>
      </c>
      <c r="X46" s="89">
        <v>300000000</v>
      </c>
      <c r="Y46" s="89">
        <v>0</v>
      </c>
      <c r="Z46" s="149"/>
      <c r="AA46" s="150"/>
    </row>
    <row r="47" spans="1:27" ht="64.5" customHeight="1" x14ac:dyDescent="0.2">
      <c r="A47" s="106"/>
      <c r="B47" s="136"/>
      <c r="C47" s="113"/>
      <c r="D47" s="75" t="s">
        <v>169</v>
      </c>
      <c r="E47" s="113" t="s">
        <v>252</v>
      </c>
      <c r="F47" s="113" t="s">
        <v>123</v>
      </c>
      <c r="G47" s="113" t="s">
        <v>124</v>
      </c>
      <c r="H47" s="86" t="s">
        <v>253</v>
      </c>
      <c r="I47" s="132" t="s">
        <v>254</v>
      </c>
      <c r="J47" s="141" t="s">
        <v>255</v>
      </c>
      <c r="K47" s="79" t="s">
        <v>256</v>
      </c>
      <c r="L47" s="87" t="s">
        <v>137</v>
      </c>
      <c r="M47" s="78" t="s">
        <v>257</v>
      </c>
      <c r="N47" s="80" t="s">
        <v>244</v>
      </c>
      <c r="O47" s="133" t="s">
        <v>259</v>
      </c>
      <c r="P47" s="89">
        <v>2107000000</v>
      </c>
      <c r="Q47" s="134"/>
      <c r="R47" s="89">
        <v>0</v>
      </c>
      <c r="S47" s="89">
        <v>0</v>
      </c>
      <c r="T47" s="89">
        <v>0</v>
      </c>
      <c r="U47" s="89">
        <v>0</v>
      </c>
      <c r="V47" s="89">
        <v>0</v>
      </c>
      <c r="W47" s="89">
        <v>0</v>
      </c>
      <c r="X47" s="89">
        <v>0</v>
      </c>
      <c r="Y47" s="89">
        <v>0</v>
      </c>
      <c r="Z47" s="152" t="s">
        <v>169</v>
      </c>
      <c r="AA47" s="171" t="s">
        <v>169</v>
      </c>
    </row>
    <row r="48" spans="1:27" ht="96" customHeight="1" x14ac:dyDescent="0.2">
      <c r="A48" s="106"/>
      <c r="B48" s="136"/>
      <c r="C48" s="113"/>
      <c r="D48" s="75" t="s">
        <v>169</v>
      </c>
      <c r="E48" s="113"/>
      <c r="F48" s="113"/>
      <c r="G48" s="113"/>
      <c r="H48" s="86" t="s">
        <v>260</v>
      </c>
      <c r="I48" s="132"/>
      <c r="J48" s="141"/>
      <c r="K48" s="79" t="s">
        <v>261</v>
      </c>
      <c r="L48" s="87" t="s">
        <v>137</v>
      </c>
      <c r="M48" s="90" t="s">
        <v>169</v>
      </c>
      <c r="N48" s="80" t="s">
        <v>249</v>
      </c>
      <c r="O48" s="133"/>
      <c r="P48" s="89">
        <v>0</v>
      </c>
      <c r="Q48" s="134"/>
      <c r="R48" s="89">
        <v>0</v>
      </c>
      <c r="S48" s="89">
        <v>0</v>
      </c>
      <c r="T48" s="89">
        <v>0</v>
      </c>
      <c r="U48" s="89">
        <v>0</v>
      </c>
      <c r="V48" s="89">
        <v>0</v>
      </c>
      <c r="W48" s="89">
        <v>0</v>
      </c>
      <c r="X48" s="89">
        <v>0</v>
      </c>
      <c r="Y48" s="89">
        <v>0</v>
      </c>
      <c r="Z48" s="152"/>
      <c r="AA48" s="171"/>
    </row>
    <row r="49" spans="1:27" ht="100.5" customHeight="1" x14ac:dyDescent="0.2">
      <c r="A49" s="106"/>
      <c r="B49" s="136"/>
      <c r="C49" s="113"/>
      <c r="D49" s="75" t="s">
        <v>169</v>
      </c>
      <c r="E49" s="113"/>
      <c r="F49" s="113"/>
      <c r="G49" s="113"/>
      <c r="H49" s="86" t="s">
        <v>263</v>
      </c>
      <c r="I49" s="132"/>
      <c r="J49" s="141"/>
      <c r="K49" s="79" t="s">
        <v>255</v>
      </c>
      <c r="L49" s="87" t="s">
        <v>137</v>
      </c>
      <c r="M49" s="90" t="s">
        <v>169</v>
      </c>
      <c r="N49" s="80" t="s">
        <v>251</v>
      </c>
      <c r="O49" s="133"/>
      <c r="P49" s="89">
        <v>0</v>
      </c>
      <c r="Q49" s="134"/>
      <c r="R49" s="89">
        <v>0</v>
      </c>
      <c r="S49" s="89">
        <v>0</v>
      </c>
      <c r="T49" s="89">
        <v>0</v>
      </c>
      <c r="U49" s="89">
        <v>0</v>
      </c>
      <c r="V49" s="89">
        <v>0</v>
      </c>
      <c r="W49" s="89">
        <v>0</v>
      </c>
      <c r="X49" s="89">
        <v>0</v>
      </c>
      <c r="Y49" s="89">
        <v>0</v>
      </c>
      <c r="Z49" s="152"/>
      <c r="AA49" s="171"/>
    </row>
    <row r="50" spans="1:27" ht="87" customHeight="1" x14ac:dyDescent="0.2">
      <c r="A50" s="106"/>
      <c r="B50" s="136"/>
      <c r="C50" s="113"/>
      <c r="D50" s="75">
        <v>7</v>
      </c>
      <c r="E50" s="113" t="s">
        <v>265</v>
      </c>
      <c r="F50" s="113" t="s">
        <v>175</v>
      </c>
      <c r="G50" s="113" t="s">
        <v>124</v>
      </c>
      <c r="H50" s="86" t="s">
        <v>266</v>
      </c>
      <c r="I50" s="132" t="s">
        <v>267</v>
      </c>
      <c r="J50" s="129" t="s">
        <v>268</v>
      </c>
      <c r="K50" s="79" t="s">
        <v>269</v>
      </c>
      <c r="L50" s="87" t="s">
        <v>137</v>
      </c>
      <c r="M50" s="78" t="s">
        <v>270</v>
      </c>
      <c r="N50" s="80" t="s">
        <v>258</v>
      </c>
      <c r="O50" s="132" t="s">
        <v>245</v>
      </c>
      <c r="P50" s="89">
        <v>159166299</v>
      </c>
      <c r="Q50" s="134"/>
      <c r="R50" s="89">
        <v>0</v>
      </c>
      <c r="S50" s="89">
        <v>0</v>
      </c>
      <c r="T50" s="89">
        <v>0</v>
      </c>
      <c r="U50" s="89">
        <v>0</v>
      </c>
      <c r="V50" s="89">
        <v>0</v>
      </c>
      <c r="W50" s="89">
        <v>0</v>
      </c>
      <c r="X50" s="89">
        <v>134376598.18227437</v>
      </c>
      <c r="Y50" s="89">
        <v>90513217.780000001</v>
      </c>
      <c r="Z50" s="103">
        <f>7/D50</f>
        <v>1</v>
      </c>
      <c r="AA50" s="150" t="s">
        <v>316</v>
      </c>
    </row>
    <row r="51" spans="1:27" ht="82.5" customHeight="1" x14ac:dyDescent="0.2">
      <c r="A51" s="106"/>
      <c r="B51" s="136"/>
      <c r="C51" s="113"/>
      <c r="D51" s="75">
        <v>1</v>
      </c>
      <c r="E51" s="113"/>
      <c r="F51" s="113"/>
      <c r="G51" s="113"/>
      <c r="H51" s="86" t="s">
        <v>272</v>
      </c>
      <c r="I51" s="132"/>
      <c r="J51" s="129"/>
      <c r="K51" s="79" t="s">
        <v>273</v>
      </c>
      <c r="L51" s="87" t="s">
        <v>137</v>
      </c>
      <c r="M51" s="78" t="s">
        <v>270</v>
      </c>
      <c r="N51" s="80" t="s">
        <v>262</v>
      </c>
      <c r="O51" s="132"/>
      <c r="P51" s="89">
        <v>847000000</v>
      </c>
      <c r="Q51" s="134"/>
      <c r="R51" s="89">
        <v>0</v>
      </c>
      <c r="S51" s="89">
        <v>0</v>
      </c>
      <c r="T51" s="89">
        <v>0</v>
      </c>
      <c r="U51" s="89">
        <v>0</v>
      </c>
      <c r="V51" s="89">
        <v>0</v>
      </c>
      <c r="W51" s="89">
        <v>0</v>
      </c>
      <c r="X51" s="89">
        <v>715082146.00369895</v>
      </c>
      <c r="Y51" s="89">
        <v>0</v>
      </c>
      <c r="Z51" s="103">
        <f>1/D51</f>
        <v>1</v>
      </c>
      <c r="AA51" s="150"/>
    </row>
    <row r="52" spans="1:27" ht="62.25" customHeight="1" x14ac:dyDescent="0.2">
      <c r="A52" s="106"/>
      <c r="B52" s="136"/>
      <c r="C52" s="113"/>
      <c r="D52" s="75">
        <v>2</v>
      </c>
      <c r="E52" s="113"/>
      <c r="F52" s="113"/>
      <c r="G52" s="113"/>
      <c r="H52" s="86" t="s">
        <v>275</v>
      </c>
      <c r="I52" s="132"/>
      <c r="J52" s="129"/>
      <c r="K52" s="79" t="s">
        <v>268</v>
      </c>
      <c r="L52" s="87" t="s">
        <v>137</v>
      </c>
      <c r="M52" s="78" t="s">
        <v>270</v>
      </c>
      <c r="N52" s="80" t="s">
        <v>264</v>
      </c>
      <c r="O52" s="132"/>
      <c r="P52" s="89">
        <v>913010160</v>
      </c>
      <c r="Q52" s="134"/>
      <c r="R52" s="89">
        <v>0</v>
      </c>
      <c r="S52" s="89">
        <v>0</v>
      </c>
      <c r="T52" s="89">
        <v>598604571</v>
      </c>
      <c r="U52" s="89">
        <v>68127428</v>
      </c>
      <c r="V52" s="89">
        <v>656231761.45000005</v>
      </c>
      <c r="W52" s="89">
        <v>382789013.7100001</v>
      </c>
      <c r="X52" s="89">
        <v>770811410.31402659</v>
      </c>
      <c r="Y52" s="89">
        <v>653916085.50000012</v>
      </c>
      <c r="Z52" s="103">
        <f>2/D52</f>
        <v>1</v>
      </c>
      <c r="AA52" s="150"/>
    </row>
    <row r="53" spans="1:27" ht="63.75" customHeight="1" x14ac:dyDescent="0.2">
      <c r="A53" s="106"/>
      <c r="B53" s="136"/>
      <c r="C53" s="113"/>
      <c r="D53" s="75">
        <v>13</v>
      </c>
      <c r="E53" s="113" t="s">
        <v>277</v>
      </c>
      <c r="F53" s="113" t="s">
        <v>123</v>
      </c>
      <c r="G53" s="113" t="s">
        <v>124</v>
      </c>
      <c r="H53" s="86" t="s">
        <v>278</v>
      </c>
      <c r="I53" s="132" t="s">
        <v>279</v>
      </c>
      <c r="J53" s="129" t="s">
        <v>280</v>
      </c>
      <c r="K53" s="79" t="s">
        <v>281</v>
      </c>
      <c r="L53" s="87" t="s">
        <v>137</v>
      </c>
      <c r="M53" s="78" t="s">
        <v>270</v>
      </c>
      <c r="N53" s="80" t="s">
        <v>271</v>
      </c>
      <c r="O53" s="132" t="s">
        <v>259</v>
      </c>
      <c r="P53" s="89">
        <v>849188101.46500397</v>
      </c>
      <c r="Q53" s="134"/>
      <c r="R53" s="89">
        <v>0</v>
      </c>
      <c r="S53" s="89">
        <v>0</v>
      </c>
      <c r="T53" s="89">
        <v>6032078</v>
      </c>
      <c r="U53" s="89">
        <v>6032078</v>
      </c>
      <c r="V53" s="89">
        <v>6032078</v>
      </c>
      <c r="W53" s="89">
        <v>6032078</v>
      </c>
      <c r="X53" s="89">
        <v>6032078</v>
      </c>
      <c r="Y53" s="89">
        <v>6032078</v>
      </c>
      <c r="Z53" s="103">
        <f>11/D53</f>
        <v>0.84615384615384615</v>
      </c>
      <c r="AA53" s="155" t="s">
        <v>317</v>
      </c>
    </row>
    <row r="54" spans="1:27" ht="63.75" customHeight="1" x14ac:dyDescent="0.2">
      <c r="A54" s="106"/>
      <c r="B54" s="136"/>
      <c r="C54" s="113"/>
      <c r="D54" s="75">
        <v>12</v>
      </c>
      <c r="E54" s="113"/>
      <c r="F54" s="113"/>
      <c r="G54" s="113"/>
      <c r="H54" s="86" t="s">
        <v>283</v>
      </c>
      <c r="I54" s="132"/>
      <c r="J54" s="129"/>
      <c r="K54" s="79" t="s">
        <v>284</v>
      </c>
      <c r="L54" s="87" t="s">
        <v>137</v>
      </c>
      <c r="M54" s="78" t="s">
        <v>270</v>
      </c>
      <c r="N54" s="80" t="s">
        <v>274</v>
      </c>
      <c r="O54" s="132"/>
      <c r="P54" s="89">
        <v>1699925303.51</v>
      </c>
      <c r="Q54" s="134"/>
      <c r="R54" s="89">
        <v>0</v>
      </c>
      <c r="S54" s="89">
        <v>0</v>
      </c>
      <c r="T54" s="89">
        <v>0</v>
      </c>
      <c r="U54" s="89">
        <v>0</v>
      </c>
      <c r="V54" s="89">
        <v>0</v>
      </c>
      <c r="W54" s="89">
        <v>0</v>
      </c>
      <c r="X54" s="89">
        <v>1059595302.5</v>
      </c>
      <c r="Y54" s="89">
        <v>434417646.77999997</v>
      </c>
      <c r="Z54" s="103">
        <f>12/D54</f>
        <v>1</v>
      </c>
      <c r="AA54" s="155"/>
    </row>
    <row r="55" spans="1:27" ht="92.25" customHeight="1" x14ac:dyDescent="0.2">
      <c r="A55" s="106"/>
      <c r="B55" s="136"/>
      <c r="C55" s="113"/>
      <c r="D55" s="75" t="s">
        <v>169</v>
      </c>
      <c r="E55" s="113"/>
      <c r="F55" s="113"/>
      <c r="G55" s="113"/>
      <c r="H55" s="86" t="s">
        <v>285</v>
      </c>
      <c r="I55" s="132"/>
      <c r="J55" s="129"/>
      <c r="K55" s="79" t="s">
        <v>280</v>
      </c>
      <c r="L55" s="87" t="s">
        <v>137</v>
      </c>
      <c r="M55" s="91" t="s">
        <v>169</v>
      </c>
      <c r="N55" s="80" t="s">
        <v>276</v>
      </c>
      <c r="O55" s="132"/>
      <c r="P55" s="89">
        <v>62000000</v>
      </c>
      <c r="Q55" s="134"/>
      <c r="R55" s="89">
        <v>0</v>
      </c>
      <c r="S55" s="89">
        <v>0</v>
      </c>
      <c r="T55" s="89">
        <v>0</v>
      </c>
      <c r="U55" s="89">
        <v>0</v>
      </c>
      <c r="V55" s="89">
        <v>0</v>
      </c>
      <c r="W55" s="89">
        <v>0</v>
      </c>
      <c r="X55" s="89">
        <v>0</v>
      </c>
      <c r="Y55" s="89">
        <v>0</v>
      </c>
      <c r="Z55" s="103" t="s">
        <v>169</v>
      </c>
      <c r="AA55" s="155"/>
    </row>
    <row r="56" spans="1:27" ht="41.25" customHeight="1" x14ac:dyDescent="0.2">
      <c r="A56" s="106"/>
      <c r="B56" s="136"/>
      <c r="C56" s="113"/>
      <c r="D56" s="139">
        <v>20686203</v>
      </c>
      <c r="E56" s="113" t="s">
        <v>286</v>
      </c>
      <c r="F56" s="113" t="s">
        <v>123</v>
      </c>
      <c r="G56" s="113" t="s">
        <v>124</v>
      </c>
      <c r="H56" s="86" t="s">
        <v>287</v>
      </c>
      <c r="I56" s="132" t="s">
        <v>288</v>
      </c>
      <c r="J56" s="129" t="s">
        <v>289</v>
      </c>
      <c r="K56" s="133" t="s">
        <v>290</v>
      </c>
      <c r="L56" s="113" t="s">
        <v>129</v>
      </c>
      <c r="M56" s="132" t="s">
        <v>291</v>
      </c>
      <c r="N56" s="156" t="s">
        <v>282</v>
      </c>
      <c r="O56" s="132" t="s">
        <v>232</v>
      </c>
      <c r="P56" s="89">
        <v>79320000</v>
      </c>
      <c r="Q56" s="134"/>
      <c r="R56" s="89">
        <v>0</v>
      </c>
      <c r="S56" s="89">
        <v>0</v>
      </c>
      <c r="T56" s="89">
        <v>6200000</v>
      </c>
      <c r="U56" s="89">
        <v>0</v>
      </c>
      <c r="V56" s="89">
        <v>6200000</v>
      </c>
      <c r="W56" s="89">
        <v>3272369</v>
      </c>
      <c r="X56" s="89">
        <v>65988713.925312549</v>
      </c>
      <c r="Y56" s="89">
        <v>11769339</v>
      </c>
      <c r="Z56" s="152">
        <f>20686203/D56</f>
        <v>1</v>
      </c>
      <c r="AA56" s="138" t="s">
        <v>314</v>
      </c>
    </row>
    <row r="57" spans="1:27" ht="41.25" customHeight="1" x14ac:dyDescent="0.2">
      <c r="A57" s="106"/>
      <c r="B57" s="136"/>
      <c r="C57" s="113"/>
      <c r="D57" s="140"/>
      <c r="E57" s="113"/>
      <c r="F57" s="113"/>
      <c r="G57" s="113"/>
      <c r="H57" s="86" t="s">
        <v>292</v>
      </c>
      <c r="I57" s="132"/>
      <c r="J57" s="129"/>
      <c r="K57" s="133"/>
      <c r="L57" s="113"/>
      <c r="M57" s="132"/>
      <c r="N57" s="157"/>
      <c r="O57" s="132"/>
      <c r="P57" s="89">
        <v>634826339</v>
      </c>
      <c r="Q57" s="134"/>
      <c r="R57" s="89">
        <v>43496999</v>
      </c>
      <c r="S57" s="89">
        <v>4442667</v>
      </c>
      <c r="T57" s="89">
        <v>80882941</v>
      </c>
      <c r="U57" s="89">
        <v>32594386</v>
      </c>
      <c r="V57" s="89">
        <v>163454882</v>
      </c>
      <c r="W57" s="89">
        <v>57520847</v>
      </c>
      <c r="X57" s="89">
        <v>528131286.89516503</v>
      </c>
      <c r="Y57" s="89">
        <v>381082634.44999999</v>
      </c>
      <c r="Z57" s="152"/>
      <c r="AA57" s="138"/>
    </row>
    <row r="58" spans="1:27" ht="41.25" customHeight="1" x14ac:dyDescent="0.2">
      <c r="A58" s="106"/>
      <c r="B58" s="136"/>
      <c r="C58" s="113"/>
      <c r="D58" s="140"/>
      <c r="E58" s="113"/>
      <c r="F58" s="113"/>
      <c r="G58" s="113"/>
      <c r="H58" s="86" t="s">
        <v>293</v>
      </c>
      <c r="I58" s="132"/>
      <c r="J58" s="129"/>
      <c r="K58" s="133"/>
      <c r="L58" s="113"/>
      <c r="M58" s="132"/>
      <c r="N58" s="157"/>
      <c r="O58" s="132"/>
      <c r="P58" s="89">
        <v>838443399.38</v>
      </c>
      <c r="Q58" s="134"/>
      <c r="R58" s="89">
        <v>36551900</v>
      </c>
      <c r="S58" s="89">
        <v>4110700</v>
      </c>
      <c r="T58" s="89">
        <v>181298218</v>
      </c>
      <c r="U58" s="89">
        <v>26465325</v>
      </c>
      <c r="V58" s="89">
        <v>264630833</v>
      </c>
      <c r="W58" s="89">
        <v>68434280</v>
      </c>
      <c r="X58" s="89">
        <v>697526495.51504529</v>
      </c>
      <c r="Y58" s="89">
        <v>441626539.38999999</v>
      </c>
      <c r="Z58" s="152"/>
      <c r="AA58" s="138"/>
    </row>
    <row r="59" spans="1:27" ht="41.25" customHeight="1" x14ac:dyDescent="0.2">
      <c r="A59" s="106"/>
      <c r="B59" s="136"/>
      <c r="C59" s="113"/>
      <c r="D59" s="140"/>
      <c r="E59" s="113"/>
      <c r="F59" s="113"/>
      <c r="G59" s="113"/>
      <c r="H59" s="86" t="s">
        <v>294</v>
      </c>
      <c r="I59" s="132"/>
      <c r="J59" s="129"/>
      <c r="K59" s="133"/>
      <c r="L59" s="113"/>
      <c r="M59" s="132"/>
      <c r="N59" s="157"/>
      <c r="O59" s="132"/>
      <c r="P59" s="89">
        <v>704711196.65333331</v>
      </c>
      <c r="Q59" s="134"/>
      <c r="R59" s="89">
        <v>272592545</v>
      </c>
      <c r="S59" s="89">
        <v>33287275</v>
      </c>
      <c r="T59" s="89">
        <v>275471450</v>
      </c>
      <c r="U59" s="89">
        <v>110546696</v>
      </c>
      <c r="V59" s="89">
        <v>400550231</v>
      </c>
      <c r="W59" s="89">
        <v>190693102</v>
      </c>
      <c r="X59" s="89">
        <v>586270619.71660984</v>
      </c>
      <c r="Y59" s="89">
        <v>478905140</v>
      </c>
      <c r="Z59" s="152"/>
      <c r="AA59" s="138"/>
    </row>
    <row r="60" spans="1:27" ht="41.25" customHeight="1" x14ac:dyDescent="0.2">
      <c r="A60" s="106"/>
      <c r="B60" s="136"/>
      <c r="C60" s="113"/>
      <c r="D60" s="140"/>
      <c r="E60" s="113"/>
      <c r="F60" s="113"/>
      <c r="G60" s="113"/>
      <c r="H60" s="86" t="s">
        <v>295</v>
      </c>
      <c r="I60" s="132"/>
      <c r="J60" s="129"/>
      <c r="K60" s="133"/>
      <c r="L60" s="113"/>
      <c r="M60" s="132"/>
      <c r="N60" s="157"/>
      <c r="O60" s="132"/>
      <c r="P60" s="89">
        <v>852190616.60732079</v>
      </c>
      <c r="Q60" s="134"/>
      <c r="R60" s="89">
        <v>365391530</v>
      </c>
      <c r="S60" s="89">
        <v>50819540</v>
      </c>
      <c r="T60" s="89">
        <v>433769429.13999999</v>
      </c>
      <c r="U60" s="89">
        <v>145948661</v>
      </c>
      <c r="V60" s="89">
        <v>440200112.13999999</v>
      </c>
      <c r="W60" s="89">
        <v>281638456</v>
      </c>
      <c r="X60" s="89">
        <v>713026212.31786764</v>
      </c>
      <c r="Y60" s="89">
        <v>468476569</v>
      </c>
      <c r="Z60" s="152"/>
      <c r="AA60" s="138"/>
    </row>
    <row r="61" spans="1:27" ht="41.25" customHeight="1" x14ac:dyDescent="0.2">
      <c r="A61" s="106"/>
      <c r="B61" s="136"/>
      <c r="C61" s="113"/>
      <c r="D61" s="140"/>
      <c r="E61" s="113"/>
      <c r="F61" s="113"/>
      <c r="G61" s="113"/>
      <c r="H61" s="79" t="s">
        <v>296</v>
      </c>
      <c r="I61" s="132"/>
      <c r="J61" s="129"/>
      <c r="K61" s="133"/>
      <c r="L61" s="113"/>
      <c r="M61" s="132"/>
      <c r="N61" s="157"/>
      <c r="O61" s="132"/>
      <c r="P61" s="89">
        <v>5000000</v>
      </c>
      <c r="Q61" s="134"/>
      <c r="R61" s="89">
        <v>0</v>
      </c>
      <c r="S61" s="89">
        <v>0</v>
      </c>
      <c r="T61" s="89">
        <v>0</v>
      </c>
      <c r="U61" s="89">
        <v>0</v>
      </c>
      <c r="V61" s="89">
        <v>0</v>
      </c>
      <c r="W61" s="89">
        <v>0</v>
      </c>
      <c r="X61" s="89">
        <v>0</v>
      </c>
      <c r="Y61" s="89">
        <v>0</v>
      </c>
      <c r="Z61" s="152"/>
      <c r="AA61" s="138"/>
    </row>
    <row r="62" spans="1:27" ht="41.25" customHeight="1" x14ac:dyDescent="0.2">
      <c r="A62" s="106"/>
      <c r="B62" s="136"/>
      <c r="C62" s="113"/>
      <c r="D62" s="140"/>
      <c r="E62" s="113"/>
      <c r="F62" s="113"/>
      <c r="G62" s="113"/>
      <c r="H62" s="79" t="s">
        <v>297</v>
      </c>
      <c r="I62" s="132"/>
      <c r="J62" s="129"/>
      <c r="K62" s="133"/>
      <c r="L62" s="113"/>
      <c r="M62" s="132"/>
      <c r="N62" s="157"/>
      <c r="O62" s="132"/>
      <c r="P62" s="89">
        <v>0</v>
      </c>
      <c r="Q62" s="134"/>
      <c r="R62" s="89">
        <v>0</v>
      </c>
      <c r="S62" s="89">
        <v>0</v>
      </c>
      <c r="T62" s="89">
        <v>0</v>
      </c>
      <c r="U62" s="89">
        <v>0</v>
      </c>
      <c r="V62" s="89">
        <v>0</v>
      </c>
      <c r="W62" s="89">
        <v>0</v>
      </c>
      <c r="X62" s="89">
        <v>0</v>
      </c>
      <c r="Y62" s="89">
        <v>0</v>
      </c>
      <c r="Z62" s="152"/>
      <c r="AA62" s="138"/>
    </row>
    <row r="63" spans="1:27" ht="41.25" customHeight="1" thickBot="1" x14ac:dyDescent="0.25">
      <c r="A63" s="106"/>
      <c r="B63" s="147"/>
      <c r="C63" s="148"/>
      <c r="D63" s="168"/>
      <c r="E63" s="148"/>
      <c r="F63" s="148"/>
      <c r="G63" s="148"/>
      <c r="H63" s="92" t="s">
        <v>298</v>
      </c>
      <c r="I63" s="153"/>
      <c r="J63" s="169"/>
      <c r="K63" s="170"/>
      <c r="L63" s="148"/>
      <c r="M63" s="153"/>
      <c r="N63" s="158"/>
      <c r="O63" s="153"/>
      <c r="P63" s="93">
        <v>9500000</v>
      </c>
      <c r="Q63" s="151"/>
      <c r="R63" s="93">
        <v>0</v>
      </c>
      <c r="S63" s="93">
        <v>0</v>
      </c>
      <c r="T63" s="93">
        <v>0</v>
      </c>
      <c r="U63" s="93">
        <v>0</v>
      </c>
      <c r="V63" s="93">
        <v>8000000</v>
      </c>
      <c r="W63" s="93">
        <v>0</v>
      </c>
      <c r="X63" s="93">
        <v>8000000</v>
      </c>
      <c r="Y63" s="93">
        <v>7997790</v>
      </c>
      <c r="Z63" s="154"/>
      <c r="AA63" s="159"/>
    </row>
    <row r="64" spans="1:27" ht="18.75" x14ac:dyDescent="0.3">
      <c r="B64" s="58" t="s">
        <v>14</v>
      </c>
      <c r="C64" s="58"/>
      <c r="D64" s="58"/>
      <c r="E64" s="58"/>
      <c r="F64" s="58"/>
      <c r="G64" s="58"/>
      <c r="H64" s="58"/>
      <c r="I64" s="58"/>
      <c r="J64" s="59"/>
      <c r="K64" s="59"/>
      <c r="L64" s="59"/>
      <c r="M64" s="60"/>
      <c r="N64" s="73"/>
      <c r="O64" s="94"/>
      <c r="P64" s="98">
        <f>SUM(P9:P63)</f>
        <v>30174486540.999992</v>
      </c>
      <c r="Q64" s="98">
        <f>SUM(Q9:Q63)</f>
        <v>30174486540.999992</v>
      </c>
      <c r="R64" s="98">
        <f t="shared" ref="R64:W64" si="0">SUM(R9:R63)</f>
        <v>4735092396.9799995</v>
      </c>
      <c r="S64" s="98">
        <f t="shared" si="0"/>
        <v>1267565700.3699999</v>
      </c>
      <c r="T64" s="98">
        <f t="shared" si="0"/>
        <v>6808242426.6800003</v>
      </c>
      <c r="U64" s="98">
        <f t="shared" si="0"/>
        <v>3320951521.9899998</v>
      </c>
      <c r="V64" s="98">
        <f t="shared" si="0"/>
        <v>9974751794.5499992</v>
      </c>
      <c r="W64" s="98">
        <f t="shared" si="0"/>
        <v>5220649840.0200005</v>
      </c>
      <c r="X64" s="98">
        <f t="shared" ref="X64:Y64" si="1">SUM(X9:X63)</f>
        <v>21131251619.249989</v>
      </c>
      <c r="Y64" s="98">
        <f t="shared" si="1"/>
        <v>14370076653.720003</v>
      </c>
      <c r="Z64" s="99"/>
      <c r="AA64" s="95"/>
    </row>
    <row r="65" spans="2:27" ht="18.75" x14ac:dyDescent="0.3">
      <c r="B65" s="58"/>
      <c r="C65" s="58"/>
      <c r="D65" s="58"/>
      <c r="E65" s="58"/>
      <c r="F65" s="58"/>
      <c r="G65" s="58"/>
      <c r="H65" s="58"/>
      <c r="I65" s="58"/>
      <c r="J65" s="59"/>
      <c r="K65" s="59"/>
      <c r="L65" s="59"/>
      <c r="M65" s="58"/>
      <c r="N65" s="73"/>
      <c r="O65" s="96"/>
      <c r="P65" s="100"/>
      <c r="Q65" s="99"/>
      <c r="R65" s="100"/>
      <c r="S65" s="99"/>
      <c r="T65" s="100"/>
      <c r="U65" s="99"/>
      <c r="V65" s="100"/>
      <c r="W65" s="99"/>
      <c r="X65" s="100"/>
      <c r="Y65" s="99"/>
      <c r="Z65" s="99"/>
      <c r="AA65" s="95"/>
    </row>
    <row r="66" spans="2:27" ht="18.75" x14ac:dyDescent="0.3">
      <c r="B66" s="58"/>
      <c r="C66" s="58"/>
      <c r="D66" s="58"/>
      <c r="E66" s="58"/>
      <c r="F66" s="58"/>
      <c r="G66" s="58"/>
      <c r="H66" s="58"/>
      <c r="I66" s="58"/>
      <c r="J66" s="59"/>
      <c r="K66" s="59"/>
      <c r="L66" s="59"/>
      <c r="M66" s="58"/>
      <c r="N66" s="73"/>
      <c r="O66" s="97" t="s">
        <v>18</v>
      </c>
      <c r="P66" s="101">
        <f>+P64+P65</f>
        <v>30174486540.999992</v>
      </c>
      <c r="Q66" s="102"/>
      <c r="R66" s="101">
        <f>+R64+R65</f>
        <v>4735092396.9799995</v>
      </c>
      <c r="S66" s="102"/>
      <c r="T66" s="101">
        <f>+T64+T65</f>
        <v>6808242426.6800003</v>
      </c>
      <c r="U66" s="102"/>
      <c r="V66" s="101">
        <f>+V64+V65</f>
        <v>9974751794.5499992</v>
      </c>
      <c r="W66" s="102"/>
      <c r="X66" s="101">
        <f>+X64+X65</f>
        <v>21131251619.249989</v>
      </c>
      <c r="Y66" s="102"/>
      <c r="Z66" s="99"/>
      <c r="AA66" s="95"/>
    </row>
    <row r="67" spans="2:27" ht="16.5" x14ac:dyDescent="0.2">
      <c r="B67" s="58"/>
      <c r="C67" s="58"/>
      <c r="D67" s="58"/>
      <c r="E67" s="58"/>
      <c r="F67" s="58"/>
      <c r="G67" s="58"/>
      <c r="H67" s="62"/>
      <c r="I67" s="58"/>
      <c r="J67" s="59"/>
      <c r="K67" s="59"/>
      <c r="L67" s="59"/>
      <c r="M67" s="58"/>
      <c r="N67" s="73"/>
      <c r="O67" s="58"/>
      <c r="P67" s="58"/>
      <c r="Q67" s="61"/>
      <c r="R67" s="58"/>
      <c r="S67" s="61"/>
      <c r="T67" s="58"/>
      <c r="U67" s="61"/>
      <c r="V67" s="58"/>
      <c r="W67" s="61"/>
      <c r="X67" s="58"/>
      <c r="Y67" s="61"/>
      <c r="Z67" s="58"/>
      <c r="AA67" s="58"/>
    </row>
    <row r="68" spans="2:27" x14ac:dyDescent="0.2">
      <c r="B68" s="58"/>
      <c r="C68" s="58"/>
      <c r="D68" s="58"/>
      <c r="E68" s="58"/>
      <c r="F68" s="58"/>
      <c r="G68" s="58"/>
      <c r="H68" s="58"/>
      <c r="I68" s="58"/>
      <c r="J68" s="59"/>
      <c r="K68" s="59"/>
      <c r="L68" s="59"/>
      <c r="M68" s="58"/>
      <c r="N68" s="73"/>
      <c r="O68" s="58"/>
      <c r="P68" s="63"/>
      <c r="Q68" s="64"/>
      <c r="R68" s="63"/>
      <c r="S68" s="64"/>
      <c r="T68" s="63"/>
      <c r="U68" s="64"/>
      <c r="V68" s="63"/>
      <c r="W68" s="64"/>
      <c r="X68" s="63"/>
      <c r="Y68" s="64"/>
      <c r="Z68" s="58"/>
      <c r="AA68" s="58"/>
    </row>
  </sheetData>
  <protectedRanges>
    <protectedRange password="C9BB" sqref="D19:D20 D60:D63 D12:D16" name="Rango1_3_1"/>
  </protectedRanges>
  <dataConsolidate/>
  <mergeCells count="253">
    <mergeCell ref="P21:Q21"/>
    <mergeCell ref="Z38:Z39"/>
    <mergeCell ref="AA38:AA39"/>
    <mergeCell ref="O38:O39"/>
    <mergeCell ref="P38:Q38"/>
    <mergeCell ref="R38:S38"/>
    <mergeCell ref="T38:U38"/>
    <mergeCell ref="V38:W38"/>
    <mergeCell ref="O27:O29"/>
    <mergeCell ref="Z27:Z29"/>
    <mergeCell ref="AA27:AA29"/>
    <mergeCell ref="Z32:Z37"/>
    <mergeCell ref="AA32:AA37"/>
    <mergeCell ref="Z23:Z26"/>
    <mergeCell ref="AA23:AA26"/>
    <mergeCell ref="V21:W21"/>
    <mergeCell ref="Z21:Z22"/>
    <mergeCell ref="E53:E55"/>
    <mergeCell ref="F53:F55"/>
    <mergeCell ref="G53:G55"/>
    <mergeCell ref="I53:I55"/>
    <mergeCell ref="J53:J55"/>
    <mergeCell ref="O53:O55"/>
    <mergeCell ref="AA47:AA49"/>
    <mergeCell ref="E50:E52"/>
    <mergeCell ref="F50:F52"/>
    <mergeCell ref="G50:G52"/>
    <mergeCell ref="E47:E49"/>
    <mergeCell ref="F47:F49"/>
    <mergeCell ref="G47:G49"/>
    <mergeCell ref="I47:I49"/>
    <mergeCell ref="J47:J49"/>
    <mergeCell ref="O47:O49"/>
    <mergeCell ref="D56:D63"/>
    <mergeCell ref="E56:E63"/>
    <mergeCell ref="F56:F63"/>
    <mergeCell ref="G56:G63"/>
    <mergeCell ref="I56:I63"/>
    <mergeCell ref="J56:J63"/>
    <mergeCell ref="K56:K63"/>
    <mergeCell ref="L56:L63"/>
    <mergeCell ref="M56:M63"/>
    <mergeCell ref="D3:Y3"/>
    <mergeCell ref="D4:Y4"/>
    <mergeCell ref="N23:N26"/>
    <mergeCell ref="N27:N29"/>
    <mergeCell ref="N32:N37"/>
    <mergeCell ref="N12:N13"/>
    <mergeCell ref="N14:N15"/>
    <mergeCell ref="N40:N43"/>
    <mergeCell ref="X7:Y7"/>
    <mergeCell ref="X17:Y17"/>
    <mergeCell ref="X21:Y21"/>
    <mergeCell ref="X38:Y38"/>
    <mergeCell ref="K32:K37"/>
    <mergeCell ref="L32:L37"/>
    <mergeCell ref="M32:M37"/>
    <mergeCell ref="O32:O37"/>
    <mergeCell ref="D32:D37"/>
    <mergeCell ref="E32:E37"/>
    <mergeCell ref="F32:F37"/>
    <mergeCell ref="G32:G37"/>
    <mergeCell ref="I32:I37"/>
    <mergeCell ref="J32:J37"/>
    <mergeCell ref="Q23:Q37"/>
    <mergeCell ref="O30:O31"/>
    <mergeCell ref="I44:I46"/>
    <mergeCell ref="J44:J46"/>
    <mergeCell ref="O44:O46"/>
    <mergeCell ref="Z44:Z46"/>
    <mergeCell ref="AA44:AA46"/>
    <mergeCell ref="K40:K43"/>
    <mergeCell ref="L40:L43"/>
    <mergeCell ref="M40:M43"/>
    <mergeCell ref="O40:O43"/>
    <mergeCell ref="Q40:Q63"/>
    <mergeCell ref="Z40:Z43"/>
    <mergeCell ref="Z47:Z49"/>
    <mergeCell ref="O56:O63"/>
    <mergeCell ref="Z56:Z63"/>
    <mergeCell ref="I50:I52"/>
    <mergeCell ref="J50:J52"/>
    <mergeCell ref="O50:O52"/>
    <mergeCell ref="AA50:AA52"/>
    <mergeCell ref="AA53:AA55"/>
    <mergeCell ref="N56:N63"/>
    <mergeCell ref="AA56:AA63"/>
    <mergeCell ref="AA40:AA43"/>
    <mergeCell ref="B40:B63"/>
    <mergeCell ref="C40:C63"/>
    <mergeCell ref="D40:D43"/>
    <mergeCell ref="E40:E43"/>
    <mergeCell ref="F40:F43"/>
    <mergeCell ref="G40:G43"/>
    <mergeCell ref="I40:I43"/>
    <mergeCell ref="J40:J43"/>
    <mergeCell ref="N38:N39"/>
    <mergeCell ref="H38:H39"/>
    <mergeCell ref="I38:I39"/>
    <mergeCell ref="J38:J39"/>
    <mergeCell ref="K38:K39"/>
    <mergeCell ref="L38:L39"/>
    <mergeCell ref="M38:M39"/>
    <mergeCell ref="B38:B39"/>
    <mergeCell ref="C38:C39"/>
    <mergeCell ref="D38:D39"/>
    <mergeCell ref="E38:E39"/>
    <mergeCell ref="F38:F39"/>
    <mergeCell ref="G38:G39"/>
    <mergeCell ref="E44:E46"/>
    <mergeCell ref="F44:F46"/>
    <mergeCell ref="G44:G46"/>
    <mergeCell ref="L23:L26"/>
    <mergeCell ref="B21:B22"/>
    <mergeCell ref="C21:C22"/>
    <mergeCell ref="M23:M26"/>
    <mergeCell ref="O23:O26"/>
    <mergeCell ref="E30:E31"/>
    <mergeCell ref="F30:F31"/>
    <mergeCell ref="G30:G31"/>
    <mergeCell ref="I30:I31"/>
    <mergeCell ref="J30:J31"/>
    <mergeCell ref="M30:M31"/>
    <mergeCell ref="K27:K29"/>
    <mergeCell ref="L27:L29"/>
    <mergeCell ref="M27:M29"/>
    <mergeCell ref="O21:O22"/>
    <mergeCell ref="B23:B37"/>
    <mergeCell ref="C23:C37"/>
    <mergeCell ref="D23:D26"/>
    <mergeCell ref="E23:E26"/>
    <mergeCell ref="F23:F26"/>
    <mergeCell ref="G23:G26"/>
    <mergeCell ref="I23:I26"/>
    <mergeCell ref="J23:J26"/>
    <mergeCell ref="K23:K26"/>
    <mergeCell ref="D27:D29"/>
    <mergeCell ref="E27:E29"/>
    <mergeCell ref="F27:F29"/>
    <mergeCell ref="G27:G29"/>
    <mergeCell ref="I27:I29"/>
    <mergeCell ref="J27:J29"/>
    <mergeCell ref="D21:D22"/>
    <mergeCell ref="E21:E22"/>
    <mergeCell ref="F21:F22"/>
    <mergeCell ref="G21:G22"/>
    <mergeCell ref="H21:H22"/>
    <mergeCell ref="R21:S21"/>
    <mergeCell ref="T21:U21"/>
    <mergeCell ref="Z17:Z18"/>
    <mergeCell ref="AA17:AA18"/>
    <mergeCell ref="O17:O18"/>
    <mergeCell ref="P17:Q17"/>
    <mergeCell ref="R17:S17"/>
    <mergeCell ref="T17:U17"/>
    <mergeCell ref="V17:W17"/>
    <mergeCell ref="O19:O20"/>
    <mergeCell ref="Q19:Q20"/>
    <mergeCell ref="AA19:AA20"/>
    <mergeCell ref="I21:I22"/>
    <mergeCell ref="J21:J22"/>
    <mergeCell ref="K21:K22"/>
    <mergeCell ref="L21:L22"/>
    <mergeCell ref="M21:M22"/>
    <mergeCell ref="N21:N22"/>
    <mergeCell ref="AA21:AA22"/>
    <mergeCell ref="B19:B20"/>
    <mergeCell ref="C19:C20"/>
    <mergeCell ref="E19:E20"/>
    <mergeCell ref="F19:F20"/>
    <mergeCell ref="G19:G20"/>
    <mergeCell ref="I19:I20"/>
    <mergeCell ref="J19:J20"/>
    <mergeCell ref="M19:M20"/>
    <mergeCell ref="N17:N18"/>
    <mergeCell ref="B17:B18"/>
    <mergeCell ref="C17:C18"/>
    <mergeCell ref="D17:D18"/>
    <mergeCell ref="E17:E18"/>
    <mergeCell ref="F17:F18"/>
    <mergeCell ref="G17:G18"/>
    <mergeCell ref="H17:H18"/>
    <mergeCell ref="I17:I18"/>
    <mergeCell ref="B9:B16"/>
    <mergeCell ref="C9:C16"/>
    <mergeCell ref="I9:I11"/>
    <mergeCell ref="Z12:Z13"/>
    <mergeCell ref="AA12:AA13"/>
    <mergeCell ref="D14:D15"/>
    <mergeCell ref="E14:E16"/>
    <mergeCell ref="F14:F16"/>
    <mergeCell ref="G14:G16"/>
    <mergeCell ref="I14:I16"/>
    <mergeCell ref="J14:J16"/>
    <mergeCell ref="K14:K15"/>
    <mergeCell ref="L14:L16"/>
    <mergeCell ref="Z14:Z15"/>
    <mergeCell ref="AA14:AA15"/>
    <mergeCell ref="Z9:Z10"/>
    <mergeCell ref="AA9:AA10"/>
    <mergeCell ref="D12:D13"/>
    <mergeCell ref="E12:E13"/>
    <mergeCell ref="F12:F13"/>
    <mergeCell ref="G12:G13"/>
    <mergeCell ref="I12:I13"/>
    <mergeCell ref="J12:J13"/>
    <mergeCell ref="K12:K13"/>
    <mergeCell ref="D9:D10"/>
    <mergeCell ref="E9:E11"/>
    <mergeCell ref="F9:F11"/>
    <mergeCell ref="G9:G11"/>
    <mergeCell ref="Z4:AA4"/>
    <mergeCell ref="B3:C3"/>
    <mergeCell ref="B4:C4"/>
    <mergeCell ref="H7:H8"/>
    <mergeCell ref="B7:B8"/>
    <mergeCell ref="C5:W5"/>
    <mergeCell ref="C6:W6"/>
    <mergeCell ref="G7:G8"/>
    <mergeCell ref="P7:Q7"/>
    <mergeCell ref="J7:J8"/>
    <mergeCell ref="K7:K8"/>
    <mergeCell ref="L7:L8"/>
    <mergeCell ref="V7:W7"/>
    <mergeCell ref="N7:N8"/>
    <mergeCell ref="R7:S7"/>
    <mergeCell ref="Z3:AA3"/>
    <mergeCell ref="C7:C8"/>
    <mergeCell ref="Z7:Z8"/>
    <mergeCell ref="AA7:AA8"/>
    <mergeCell ref="D7:D8"/>
    <mergeCell ref="E7:E8"/>
    <mergeCell ref="N9:N10"/>
    <mergeCell ref="O7:O8"/>
    <mergeCell ref="J17:J18"/>
    <mergeCell ref="K17:K18"/>
    <mergeCell ref="L17:L18"/>
    <mergeCell ref="M17:M18"/>
    <mergeCell ref="T7:U7"/>
    <mergeCell ref="I7:I8"/>
    <mergeCell ref="M7:M8"/>
    <mergeCell ref="F7:F8"/>
    <mergeCell ref="L12:L13"/>
    <mergeCell ref="J9:J11"/>
    <mergeCell ref="K9:K10"/>
    <mergeCell ref="L9:L10"/>
    <mergeCell ref="M9:M11"/>
    <mergeCell ref="O9:O11"/>
    <mergeCell ref="Q9:Q16"/>
    <mergeCell ref="M12:M13"/>
    <mergeCell ref="O12:O13"/>
    <mergeCell ref="M14:M16"/>
    <mergeCell ref="O14:O16"/>
  </mergeCells>
  <dataValidations disablePrompts="1" count="1">
    <dataValidation type="list" allowBlank="1" showInputMessage="1" showErrorMessage="1" sqref="L12" xr:uid="{00000000-0002-0000-0200-000000000000}">
      <formula1>#REF!</formula1>
    </dataValidation>
  </dataValidations>
  <pageMargins left="1.0236220472440944" right="0.23622047244094491" top="0.74803149606299213" bottom="0.74803149606299213" header="0.31496062992125984" footer="0.31496062992125984"/>
  <pageSetup scale="14"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2.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2D70DA-A651-432B-892C-45CF940B327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vt:lpstr>
      <vt:lpstr>Estrategias y Metas PND </vt:lpstr>
      <vt:lpstr>F-E-GIP-31-V4</vt:lpstr>
      <vt:lpstr>'F-E-GIP-31-V4'!Área_de_impresión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Altuzarra</dc:creator>
  <cp:lastModifiedBy>WG</cp:lastModifiedBy>
  <cp:lastPrinted>2023-02-05T04:20:18Z</cp:lastPrinted>
  <dcterms:created xsi:type="dcterms:W3CDTF">2012-11-26T14:41:24Z</dcterms:created>
  <dcterms:modified xsi:type="dcterms:W3CDTF">2023-02-05T04:20:33Z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