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3.xml" ContentType="application/vnd.openxmlformats-officedocument.drawingml.chart+xml"/>
  <Override PartName="/xl/drawings/drawing26.xml" ContentType="application/vnd.openxmlformats-officedocument.drawing+xml"/>
  <Override PartName="/xl/charts/chart24.xml" ContentType="application/vnd.openxmlformats-officedocument.drawingml.chart+xml"/>
  <Override PartName="/xl/drawings/drawing27.xml" ContentType="application/vnd.openxmlformats-officedocument.drawing+xml"/>
  <Override PartName="/xl/charts/chart25.xml" ContentType="application/vnd.openxmlformats-officedocument.drawingml.chart+xml"/>
  <Override PartName="/xl/drawings/drawing28.xml" ContentType="application/vnd.openxmlformats-officedocument.drawing+xml"/>
  <Override PartName="/xl/charts/chart26.xml" ContentType="application/vnd.openxmlformats-officedocument.drawingml.chart+xml"/>
  <Override PartName="/xl/drawings/drawing29.xml" ContentType="application/vnd.openxmlformats-officedocument.drawing+xml"/>
  <Override PartName="/xl/charts/chart27.xml" ContentType="application/vnd.openxmlformats-officedocument.drawingml.chart+xml"/>
  <Override PartName="/xl/drawings/drawing30.xml" ContentType="application/vnd.openxmlformats-officedocument.drawing+xml"/>
  <Override PartName="/xl/charts/chart28.xml" ContentType="application/vnd.openxmlformats-officedocument.drawingml.chart+xml"/>
  <Override PartName="/xl/drawings/drawing31.xml" ContentType="application/vnd.openxmlformats-officedocument.drawing+xml"/>
  <Override PartName="/xl/charts/chart29.xml" ContentType="application/vnd.openxmlformats-officedocument.drawingml.chart+xml"/>
  <Override PartName="/xl/drawings/drawing32.xml" ContentType="application/vnd.openxmlformats-officedocument.drawing+xml"/>
  <Override PartName="/xl/charts/chart30.xml" ContentType="application/vnd.openxmlformats-officedocument.drawingml.chart+xml"/>
  <Override PartName="/xl/drawings/drawing33.xml" ContentType="application/vnd.openxmlformats-officedocument.drawing+xml"/>
  <Override PartName="/xl/charts/chart31.xml" ContentType="application/vnd.openxmlformats-officedocument.drawingml.chart+xml"/>
  <Override PartName="/xl/drawings/drawing34.xml" ContentType="application/vnd.openxmlformats-officedocument.drawing+xml"/>
  <Override PartName="/xl/charts/chart3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5.xml" ContentType="application/vnd.openxmlformats-officedocument.drawing+xml"/>
  <Override PartName="/xl/charts/chart3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6.xml" ContentType="application/vnd.openxmlformats-officedocument.drawing+xml"/>
  <Override PartName="/xl/charts/chart34.xml" ContentType="application/vnd.openxmlformats-officedocument.drawingml.chart+xml"/>
  <Override PartName="/xl/drawings/drawing37.xml" ContentType="application/vnd.openxmlformats-officedocument.drawing+xml"/>
  <Override PartName="/xl/charts/chart35.xml" ContentType="application/vnd.openxmlformats-officedocument.drawingml.chart+xml"/>
  <Override PartName="/xl/drawings/drawing38.xml" ContentType="application/vnd.openxmlformats-officedocument.drawing+xml"/>
  <Override PartName="/xl/charts/chart36.xml" ContentType="application/vnd.openxmlformats-officedocument.drawingml.chart+xml"/>
  <Override PartName="/xl/drawings/drawing39.xml" ContentType="application/vnd.openxmlformats-officedocument.drawing+xml"/>
  <Override PartName="/xl/charts/chart37.xml" ContentType="application/vnd.openxmlformats-officedocument.drawingml.chart+xml"/>
  <Override PartName="/xl/drawings/drawing40.xml" ContentType="application/vnd.openxmlformats-officedocument.drawing+xml"/>
  <Override PartName="/xl/charts/chart38.xml" ContentType="application/vnd.openxmlformats-officedocument.drawingml.chart+xml"/>
  <Override PartName="/xl/drawings/drawing41.xml" ContentType="application/vnd.openxmlformats-officedocument.drawing+xml"/>
  <Override PartName="/xl/charts/chart39.xml" ContentType="application/vnd.openxmlformats-officedocument.drawingml.chart+xml"/>
  <Override PartName="/xl/drawings/drawing42.xml" ContentType="application/vnd.openxmlformats-officedocument.drawing+xml"/>
  <Override PartName="/xl/charts/chart40.xml" ContentType="application/vnd.openxmlformats-officedocument.drawingml.chart+xml"/>
  <Override PartName="/xl/drawings/drawing43.xml" ContentType="application/vnd.openxmlformats-officedocument.drawing+xml"/>
  <Override PartName="/xl/charts/chart41.xml" ContentType="application/vnd.openxmlformats-officedocument.drawingml.chart+xml"/>
  <Override PartName="/xl/drawings/drawing44.xml" ContentType="application/vnd.openxmlformats-officedocument.drawing+xml"/>
  <Override PartName="/xl/charts/chart42.xml" ContentType="application/vnd.openxmlformats-officedocument.drawingml.chart+xml"/>
  <Override PartName="/xl/drawings/drawing45.xml" ContentType="application/vnd.openxmlformats-officedocument.drawing+xml"/>
  <Override PartName="/xl/charts/chart43.xml" ContentType="application/vnd.openxmlformats-officedocument.drawingml.chart+xml"/>
  <Override PartName="/xl/drawings/drawing46.xml" ContentType="application/vnd.openxmlformats-officedocument.drawing+xml"/>
  <Override PartName="/xl/charts/chart44.xml" ContentType="application/vnd.openxmlformats-officedocument.drawingml.chart+xml"/>
  <Override PartName="/xl/drawings/drawing47.xml" ContentType="application/vnd.openxmlformats-officedocument.drawing+xml"/>
  <Override PartName="/xl/charts/chart45.xml" ContentType="application/vnd.openxmlformats-officedocument.drawingml.chart+xml"/>
  <Override PartName="/xl/drawings/drawing48.xml" ContentType="application/vnd.openxmlformats-officedocument.drawing+xml"/>
  <Override PartName="/xl/charts/chart46.xml" ContentType="application/vnd.openxmlformats-officedocument.drawingml.chart+xml"/>
  <Override PartName="/xl/drawings/drawing49.xml" ContentType="application/vnd.openxmlformats-officedocument.drawing+xml"/>
  <Override PartName="/xl/charts/chart47.xml" ContentType="application/vnd.openxmlformats-officedocument.drawingml.chart+xml"/>
  <Override PartName="/xl/drawings/drawing50.xml" ContentType="application/vnd.openxmlformats-officedocument.drawing+xml"/>
  <Override PartName="/xl/charts/chart48.xml" ContentType="application/vnd.openxmlformats-officedocument.drawingml.chart+xml"/>
  <Override PartName="/xl/drawings/drawing51.xml" ContentType="application/vnd.openxmlformats-officedocument.drawing+xml"/>
  <Override PartName="/xl/charts/chart49.xml" ContentType="application/vnd.openxmlformats-officedocument.drawingml.chart+xml"/>
  <Override PartName="/xl/drawings/drawing52.xml" ContentType="application/vnd.openxmlformats-officedocument.drawing+xml"/>
  <Override PartName="/xl/charts/chart50.xml" ContentType="application/vnd.openxmlformats-officedocument.drawingml.chart+xml"/>
  <Override PartName="/xl/drawings/drawing53.xml" ContentType="application/vnd.openxmlformats-officedocument.drawing+xml"/>
  <Override PartName="/xl/charts/chart51.xml" ContentType="application/vnd.openxmlformats-officedocument.drawingml.chart+xml"/>
  <Override PartName="/xl/drawings/drawing54.xml" ContentType="application/vnd.openxmlformats-officedocument.drawing+xml"/>
  <Override PartName="/xl/charts/chart52.xml" ContentType="application/vnd.openxmlformats-officedocument.drawingml.chart+xml"/>
  <Override PartName="/xl/drawings/drawing55.xml" ContentType="application/vnd.openxmlformats-officedocument.drawing+xml"/>
  <Override PartName="/xl/charts/chart53.xml" ContentType="application/vnd.openxmlformats-officedocument.drawingml.chart+xml"/>
  <Override PartName="/xl/drawings/drawing56.xml" ContentType="application/vnd.openxmlformats-officedocument.drawing+xml"/>
  <Override PartName="/xl/charts/chart54.xml" ContentType="application/vnd.openxmlformats-officedocument.drawingml.chart+xml"/>
  <Override PartName="/xl/drawings/drawing57.xml" ContentType="application/vnd.openxmlformats-officedocument.drawing+xml"/>
  <Override PartName="/xl/charts/chart55.xml" ContentType="application/vnd.openxmlformats-officedocument.drawingml.chart+xml"/>
  <Override PartName="/xl/drawings/drawing58.xml" ContentType="application/vnd.openxmlformats-officedocument.drawing+xml"/>
  <Override PartName="/xl/charts/chart56.xml" ContentType="application/vnd.openxmlformats-officedocument.drawingml.chart+xml"/>
  <Override PartName="/xl/drawings/drawing59.xml" ContentType="application/vnd.openxmlformats-officedocument.drawing+xml"/>
  <Override PartName="/xl/charts/chart57.xml" ContentType="application/vnd.openxmlformats-officedocument.drawingml.chart+xml"/>
  <Override PartName="/xl/drawings/drawing60.xml" ContentType="application/vnd.openxmlformats-officedocument.drawing+xml"/>
  <Override PartName="/xl/charts/chart58.xml" ContentType="application/vnd.openxmlformats-officedocument.drawingml.chart+xml"/>
  <Override PartName="/xl/drawings/drawing61.xml" ContentType="application/vnd.openxmlformats-officedocument.drawing+xml"/>
  <Override PartName="/xl/charts/chart59.xml" ContentType="application/vnd.openxmlformats-officedocument.drawingml.chart+xml"/>
  <Override PartName="/xl/drawings/drawing62.xml" ContentType="application/vnd.openxmlformats-officedocument.drawing+xml"/>
  <Override PartName="/xl/charts/chart60.xml" ContentType="application/vnd.openxmlformats-officedocument.drawingml.chart+xml"/>
  <Override PartName="/xl/drawings/drawing63.xml" ContentType="application/vnd.openxmlformats-officedocument.drawing+xml"/>
  <Override PartName="/xl/drawings/drawing64.xml" ContentType="application/vnd.openxmlformats-officedocument.drawing+xml"/>
  <Override PartName="/xl/charts/chart61.xml" ContentType="application/vnd.openxmlformats-officedocument.drawingml.chart+xml"/>
  <Override PartName="/xl/drawings/drawing65.xml" ContentType="application/vnd.openxmlformats-officedocument.drawing+xml"/>
  <Override PartName="/xl/charts/chart62.xml" ContentType="application/vnd.openxmlformats-officedocument.drawingml.chart+xml"/>
  <Override PartName="/xl/drawings/drawing66.xml" ContentType="application/vnd.openxmlformats-officedocument.drawing+xml"/>
  <Override PartName="/xl/charts/chart63.xml" ContentType="application/vnd.openxmlformats-officedocument.drawingml.chart+xml"/>
  <Override PartName="/xl/drawings/drawing67.xml" ContentType="application/vnd.openxmlformats-officedocument.drawing+xml"/>
  <Override PartName="/xl/charts/chart64.xml" ContentType="application/vnd.openxmlformats-officedocument.drawingml.chart+xml"/>
  <Override PartName="/xl/drawings/drawing68.xml" ContentType="application/vnd.openxmlformats-officedocument.drawing+xml"/>
  <Override PartName="/xl/charts/chart65.xml" ContentType="application/vnd.openxmlformats-officedocument.drawingml.chart+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D:\USUARIOS\lfaguilart\Downloads\"/>
    </mc:Choice>
  </mc:AlternateContent>
  <xr:revisionPtr revIDLastSave="0" documentId="13_ncr:1_{B576D1D8-3F23-4A9D-BE56-A719092ADE44}" xr6:coauthVersionLast="47" xr6:coauthVersionMax="47" xr10:uidLastSave="{00000000-0000-0000-0000-000000000000}"/>
  <bookViews>
    <workbookView xWindow="-120" yWindow="-120" windowWidth="29040" windowHeight="15720" tabRatio="1000" xr2:uid="{00000000-000D-0000-FFFF-FFFF00000000}"/>
  </bookViews>
  <sheets>
    <sheet name="Indicadores" sheetId="1" r:id="rId1"/>
    <sheet name="TABLERO DE MANDO" sheetId="2" r:id="rId2"/>
    <sheet name="GIP006" sheetId="3" state="hidden" r:id="rId3"/>
    <sheet name="GIP008" sheetId="4" r:id="rId4"/>
    <sheet name="GIP009" sheetId="5" r:id="rId5"/>
    <sheet name="GIP010" sheetId="6" r:id="rId6"/>
    <sheet name="SIG002" sheetId="7" r:id="rId7"/>
    <sheet name="SIG005 " sheetId="8" r:id="rId8"/>
    <sheet name="SIG007" sheetId="9" r:id="rId9"/>
    <sheet name="SIG008" sheetId="10" r:id="rId10"/>
    <sheet name="GET007" sheetId="12" r:id="rId11"/>
    <sheet name="GET008" sheetId="13" r:id="rId12"/>
    <sheet name="GET009" sheetId="11" r:id="rId13"/>
    <sheet name="GCE001" sheetId="14" r:id="rId14"/>
    <sheet name="GCE002" sheetId="15" r:id="rId15"/>
    <sheet name="NIC001" sheetId="16" r:id="rId16"/>
    <sheet name="NIC002" sheetId="17" r:id="rId17"/>
    <sheet name="PPA002" sheetId="18" r:id="rId18"/>
    <sheet name="PPA003" sheetId="19" r:id="rId19"/>
    <sheet name="INA002" sheetId="20" r:id="rId20"/>
    <sheet name="INA003" sheetId="83" r:id="rId21"/>
    <sheet name="GDS001" sheetId="21" r:id="rId22"/>
    <sheet name="GDS002" sheetId="22" r:id="rId23"/>
    <sheet name="SCD001" sheetId="23" r:id="rId24"/>
    <sheet name="SCD002" sheetId="24" r:id="rId25"/>
    <sheet name="SCD003" sheetId="25" r:id="rId26"/>
    <sheet name="SCD004" sheetId="26" r:id="rId27"/>
    <sheet name="GFI005" sheetId="27" r:id="rId28"/>
    <sheet name="GFI006" sheetId="28" r:id="rId29"/>
    <sheet name="GFI007" sheetId="29" r:id="rId30"/>
    <sheet name="GAC001" sheetId="30" r:id="rId31"/>
    <sheet name="GAC003" sheetId="31" r:id="rId32"/>
    <sheet name="GAC004" sheetId="32" r:id="rId33"/>
    <sheet name="GAC005" sheetId="33" r:id="rId34"/>
    <sheet name="GAC006" sheetId="34" r:id="rId35"/>
    <sheet name="GAC007" sheetId="35" r:id="rId36"/>
    <sheet name="GAC008 " sheetId="82" r:id="rId37"/>
    <sheet name="GAC009" sheetId="81" r:id="rId38"/>
    <sheet name="DOC004" sheetId="36" r:id="rId39"/>
    <sheet name="DOC005" sheetId="37" r:id="rId40"/>
    <sheet name="ATH001" sheetId="38" r:id="rId41"/>
    <sheet name="ATH006" sheetId="39" r:id="rId42"/>
    <sheet name="ATH007" sheetId="40" r:id="rId43"/>
    <sheet name="ATH009" sheetId="41" r:id="rId44"/>
    <sheet name="CTR004" sheetId="42" r:id="rId45"/>
    <sheet name="CTR006" sheetId="43" r:id="rId46"/>
    <sheet name="CTR007" sheetId="44" r:id="rId47"/>
    <sheet name="GJR001" sheetId="45" r:id="rId48"/>
    <sheet name="GJR002" sheetId="46" r:id="rId49"/>
    <sheet name="GJR003" sheetId="84" r:id="rId50"/>
    <sheet name="GTI001" sheetId="47" r:id="rId51"/>
    <sheet name="GTI002" sheetId="85" r:id="rId52"/>
    <sheet name="GTI003" sheetId="49" r:id="rId53"/>
    <sheet name="GTI004" sheetId="50" r:id="rId54"/>
    <sheet name="GTI005" sheetId="51" r:id="rId55"/>
    <sheet name="GTI006" sheetId="52" r:id="rId56"/>
    <sheet name="GTI007" sheetId="53" r:id="rId57"/>
    <sheet name="GTI008" sheetId="54" r:id="rId58"/>
    <sheet name=" GTI009" sheetId="55" r:id="rId59"/>
    <sheet name="DIS003" sheetId="56" r:id="rId60"/>
    <sheet name="EIN001" sheetId="57" r:id="rId61"/>
    <sheet name="EIN003 " sheetId="58" r:id="rId62"/>
    <sheet name="Tablero de control" sheetId="59" state="hidden" r:id="rId63"/>
    <sheet name="MYV" sheetId="60" state="hidden" r:id="rId64"/>
    <sheet name="Partes I" sheetId="61" state="hidden" r:id="rId65"/>
    <sheet name="Procesos Internos" sheetId="62" state="hidden" r:id="rId66"/>
    <sheet name="Aprendizaje" sheetId="63" state="hidden" r:id="rId67"/>
    <sheet name="Recursos" sheetId="64" state="hidden" r:id="rId68"/>
    <sheet name="Peso objetivos" sheetId="65" state="hidden" r:id="rId69"/>
    <sheet name="Partes interesadas" sheetId="66" state="hidden" r:id="rId70"/>
    <sheet name="Aprendizaje O" sheetId="68" state="hidden" r:id="rId71"/>
    <sheet name="Procesos I" sheetId="67" state="hidden" r:id="rId72"/>
    <sheet name="Recursos O" sheetId="69" state="hidden" r:id="rId73"/>
    <sheet name="Objetivo 1" sheetId="70" state="hidden" r:id="rId74"/>
    <sheet name="Objetivo 2" sheetId="71" state="hidden" r:id="rId75"/>
    <sheet name="Objetivo 3" sheetId="72" state="hidden" r:id="rId76"/>
    <sheet name="Objetivo 4" sheetId="76" state="hidden" r:id="rId77"/>
    <sheet name="Objetivo 5" sheetId="73" state="hidden" r:id="rId78"/>
    <sheet name="Objetivo 6" sheetId="74" state="hidden" r:id="rId79"/>
    <sheet name="Objetivo 7" sheetId="75" state="hidden" r:id="rId80"/>
    <sheet name="Objetivo 8" sheetId="77" state="hidden" r:id="rId81"/>
    <sheet name="Graficas" sheetId="78" state="hidden" r:id="rId82"/>
  </sheets>
  <definedNames>
    <definedName name="_xlnm._FilterDatabase" localSheetId="0" hidden="1">Indicadores!$A$4:$Y$64</definedName>
    <definedName name="_xlnm._FilterDatabase" localSheetId="1" hidden="1">'TABLERO DE MANDO'!$A$4:$U$65</definedName>
    <definedName name="Z_9EDEDB27_B2EE_4741_9144_C6458F9C6808_.wvu.FilterData" localSheetId="0" hidden="1">Indicadores!$A$4:$Y$64</definedName>
  </definedNames>
  <calcPr calcId="191028"/>
  <customWorkbookViews>
    <customWorkbookView name="Filtro 1" guid="{9EDEDB27-B2EE-4741-9144-C6458F9C6808}"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2" l="1"/>
  <c r="C9" i="81"/>
  <c r="U62" i="2"/>
  <c r="T62" i="2"/>
  <c r="S62" i="2"/>
  <c r="R62" i="2"/>
  <c r="Q62" i="2"/>
  <c r="P62" i="2"/>
  <c r="U50" i="2"/>
  <c r="O50" i="2"/>
  <c r="U47" i="2"/>
  <c r="R47" i="2"/>
  <c r="O47" i="2"/>
  <c r="L47" i="2"/>
  <c r="U28" i="2"/>
  <c r="R28" i="2"/>
  <c r="L28" i="2"/>
  <c r="U27" i="2"/>
  <c r="R27" i="2"/>
  <c r="O27" i="2"/>
  <c r="U22" i="2"/>
  <c r="O22" i="2"/>
  <c r="U21" i="2"/>
  <c r="O13" i="2"/>
  <c r="T9" i="2"/>
  <c r="U7" i="2"/>
  <c r="R7" i="2"/>
  <c r="U6" i="2"/>
  <c r="R6" i="2"/>
  <c r="O6" i="2"/>
  <c r="B39" i="2"/>
  <c r="U41" i="2"/>
  <c r="R41" i="2"/>
  <c r="O41" i="2"/>
  <c r="U38" i="2"/>
  <c r="T38" i="2"/>
  <c r="S38" i="2"/>
  <c r="R38" i="2"/>
  <c r="Q38" i="2"/>
  <c r="U37" i="2"/>
  <c r="T37" i="2"/>
  <c r="S37" i="2"/>
  <c r="R37" i="2"/>
  <c r="Q37" i="2"/>
  <c r="T36" i="2"/>
  <c r="R36" i="2"/>
  <c r="U39" i="2"/>
  <c r="T39" i="2"/>
  <c r="S39" i="2"/>
  <c r="R39" i="2"/>
  <c r="Q39" i="2"/>
  <c r="P39" i="2"/>
  <c r="O39" i="2"/>
  <c r="N39" i="2"/>
  <c r="M39" i="2"/>
  <c r="L39" i="2"/>
  <c r="K39" i="2"/>
  <c r="J39" i="2"/>
  <c r="A6" i="2"/>
  <c r="B6" i="2"/>
  <c r="D7" i="33"/>
  <c r="D7" i="32"/>
  <c r="D7" i="39"/>
  <c r="D6" i="39"/>
  <c r="L32" i="84"/>
  <c r="L31" i="84"/>
  <c r="D6" i="40"/>
  <c r="D7" i="40"/>
  <c r="E8" i="40"/>
  <c r="C8" i="55"/>
  <c r="I8" i="55"/>
  <c r="B40" i="2"/>
  <c r="B41" i="2"/>
  <c r="K11" i="31"/>
  <c r="K9" i="31"/>
  <c r="C25" i="44"/>
  <c r="C23" i="22"/>
  <c r="B9" i="70"/>
  <c r="C23" i="21"/>
  <c r="D5" i="24"/>
  <c r="I7" i="23"/>
  <c r="D5" i="17"/>
  <c r="D4" i="17"/>
  <c r="D6" i="15"/>
  <c r="D6" i="7"/>
  <c r="U55" i="2"/>
  <c r="R55" i="2"/>
  <c r="O55" i="2"/>
  <c r="L55" i="2"/>
  <c r="I8" i="85"/>
  <c r="G8" i="85"/>
  <c r="E8" i="85"/>
  <c r="H7" i="85"/>
  <c r="D7" i="85"/>
  <c r="H6" i="85"/>
  <c r="D6" i="85"/>
  <c r="D5" i="85"/>
  <c r="E11" i="85"/>
  <c r="D11" i="85"/>
  <c r="C9" i="85"/>
  <c r="C8" i="85"/>
  <c r="B7" i="73"/>
  <c r="I8" i="84"/>
  <c r="G8" i="84"/>
  <c r="E8" i="84"/>
  <c r="C9" i="84"/>
  <c r="C8" i="84"/>
  <c r="D7" i="84"/>
  <c r="H7" i="84"/>
  <c r="D6" i="84"/>
  <c r="E11" i="84"/>
  <c r="D11" i="84"/>
  <c r="H6" i="84"/>
  <c r="D5" i="84"/>
  <c r="I50" i="2"/>
  <c r="H50" i="2"/>
  <c r="E50" i="2"/>
  <c r="D50" i="2"/>
  <c r="C50" i="2"/>
  <c r="B50" i="2"/>
  <c r="A50" i="2"/>
  <c r="D42" i="2"/>
  <c r="F42" i="2"/>
  <c r="C9" i="36"/>
  <c r="U64" i="2"/>
  <c r="R64" i="2"/>
  <c r="L41" i="2"/>
  <c r="L27" i="2"/>
  <c r="C17" i="19"/>
  <c r="O23" i="2"/>
  <c r="O12" i="2"/>
  <c r="P36" i="2"/>
  <c r="N36" i="2"/>
  <c r="L36" i="2"/>
  <c r="J36" i="2"/>
  <c r="J37" i="2"/>
  <c r="P37" i="2"/>
  <c r="D7" i="18"/>
  <c r="K37" i="2"/>
  <c r="L37" i="2"/>
  <c r="U14" i="2"/>
  <c r="O7" i="2"/>
  <c r="D6" i="4"/>
  <c r="O21" i="2"/>
  <c r="L7" i="2"/>
  <c r="L6" i="2"/>
  <c r="O11" i="2"/>
  <c r="L11" i="2"/>
  <c r="O62" i="2"/>
  <c r="N62" i="2"/>
  <c r="M62" i="2"/>
  <c r="L62" i="2"/>
  <c r="K62" i="2"/>
  <c r="J62" i="2"/>
  <c r="O61" i="2"/>
  <c r="O53" i="2"/>
  <c r="P38" i="2"/>
  <c r="O38" i="2"/>
  <c r="N38" i="2"/>
  <c r="M38" i="2"/>
  <c r="L38" i="2"/>
  <c r="K38" i="2"/>
  <c r="J38" i="2"/>
  <c r="O37" i="2"/>
  <c r="N37" i="2"/>
  <c r="M37" i="2"/>
  <c r="N34" i="2"/>
  <c r="M34" i="2"/>
  <c r="L34" i="2"/>
  <c r="K34" i="2"/>
  <c r="J34" i="2"/>
  <c r="N35" i="2"/>
  <c r="O35" i="2"/>
  <c r="M35" i="2"/>
  <c r="L35" i="2"/>
  <c r="K35" i="2"/>
  <c r="J35" i="2"/>
  <c r="E52" i="3"/>
  <c r="D52" i="3"/>
  <c r="C52" i="3"/>
  <c r="D7" i="55"/>
  <c r="D6" i="6"/>
  <c r="E46" i="3"/>
  <c r="D46" i="3"/>
  <c r="C46" i="3"/>
  <c r="C9" i="30"/>
  <c r="H65" i="2"/>
  <c r="H64" i="2"/>
  <c r="H63" i="2"/>
  <c r="H61" i="2"/>
  <c r="H60" i="2"/>
  <c r="H57" i="2"/>
  <c r="H56" i="2"/>
  <c r="H55" i="2"/>
  <c r="H53" i="2"/>
  <c r="H52" i="2"/>
  <c r="H51" i="2"/>
  <c r="H49" i="2"/>
  <c r="H48" i="2"/>
  <c r="H47" i="2"/>
  <c r="H45" i="2"/>
  <c r="H43" i="2"/>
  <c r="H41" i="2"/>
  <c r="H40" i="2"/>
  <c r="H32" i="2"/>
  <c r="H30" i="2"/>
  <c r="H29" i="2"/>
  <c r="H28" i="2"/>
  <c r="H27" i="2"/>
  <c r="H13" i="2"/>
  <c r="H12" i="2"/>
  <c r="H11" i="2"/>
  <c r="H7" i="2"/>
  <c r="H6" i="2"/>
  <c r="D6" i="18"/>
  <c r="U26" i="2"/>
  <c r="U40" i="2"/>
  <c r="R40" i="2"/>
  <c r="O40" i="2"/>
  <c r="L40" i="2"/>
  <c r="U16" i="2"/>
  <c r="U65" i="2"/>
  <c r="U63" i="2"/>
  <c r="U61" i="2"/>
  <c r="U60" i="2"/>
  <c r="U59" i="2"/>
  <c r="U58" i="2"/>
  <c r="U57" i="2"/>
  <c r="U56" i="2"/>
  <c r="U54" i="2"/>
  <c r="U53" i="2"/>
  <c r="U52" i="2"/>
  <c r="U51" i="2"/>
  <c r="U49" i="2"/>
  <c r="U48" i="2"/>
  <c r="U46" i="2"/>
  <c r="U45" i="2"/>
  <c r="U44" i="2"/>
  <c r="U43" i="2"/>
  <c r="U35" i="2"/>
  <c r="T35" i="2"/>
  <c r="S35" i="2"/>
  <c r="R35" i="2"/>
  <c r="U34" i="2"/>
  <c r="T34" i="2"/>
  <c r="S34" i="2"/>
  <c r="U33" i="2"/>
  <c r="T33" i="2"/>
  <c r="U32" i="2"/>
  <c r="U31" i="2"/>
  <c r="T31" i="2"/>
  <c r="S31" i="2"/>
  <c r="U30" i="2"/>
  <c r="R30" i="2"/>
  <c r="U29" i="2"/>
  <c r="U25" i="2"/>
  <c r="U24" i="2"/>
  <c r="T24" i="2"/>
  <c r="S24" i="2"/>
  <c r="R24" i="2"/>
  <c r="U23" i="2"/>
  <c r="U20" i="2"/>
  <c r="U19" i="2"/>
  <c r="U18" i="2"/>
  <c r="T18" i="2"/>
  <c r="U17" i="2"/>
  <c r="T17" i="2"/>
  <c r="U15" i="2"/>
  <c r="U13" i="2"/>
  <c r="U12" i="2"/>
  <c r="U11" i="2"/>
  <c r="U10" i="2"/>
  <c r="U9" i="2"/>
  <c r="U8" i="2"/>
  <c r="U42" i="2"/>
  <c r="D6" i="83"/>
  <c r="H6" i="83"/>
  <c r="B24" i="2"/>
  <c r="Q24" i="2"/>
  <c r="P24" i="2"/>
  <c r="J24" i="2"/>
  <c r="K24" i="2"/>
  <c r="L24" i="2"/>
  <c r="M24" i="2"/>
  <c r="N24" i="2"/>
  <c r="O24" i="2"/>
  <c r="I8" i="83"/>
  <c r="G8" i="83"/>
  <c r="E8" i="83"/>
  <c r="C9" i="83"/>
  <c r="C8" i="83"/>
  <c r="H7" i="83"/>
  <c r="D7" i="83"/>
  <c r="E11" i="83"/>
  <c r="D11" i="83"/>
  <c r="D5" i="83"/>
  <c r="I24" i="2"/>
  <c r="H24" i="2"/>
  <c r="E24" i="2"/>
  <c r="D24" i="2"/>
  <c r="G24" i="2"/>
  <c r="G9" i="83" s="1"/>
  <c r="C24" i="2"/>
  <c r="A24" i="2"/>
  <c r="F24" i="2"/>
  <c r="E9" i="83" s="1"/>
  <c r="C9" i="34"/>
  <c r="I7" i="25"/>
  <c r="C7" i="25"/>
  <c r="G7" i="25"/>
  <c r="E7" i="25"/>
  <c r="T42" i="2"/>
  <c r="D5" i="70"/>
  <c r="B17" i="2"/>
  <c r="D11" i="15"/>
  <c r="O28" i="2"/>
  <c r="B23" i="2"/>
  <c r="O56" i="2"/>
  <c r="L56" i="2"/>
  <c r="R57" i="2"/>
  <c r="O57" i="2"/>
  <c r="L57" i="2"/>
  <c r="D11" i="2"/>
  <c r="C9" i="8"/>
  <c r="E6" i="73"/>
  <c r="R31" i="2"/>
  <c r="D62" i="2"/>
  <c r="G62" i="2"/>
  <c r="C9" i="55"/>
  <c r="F62" i="2"/>
  <c r="E9" i="55" s="1"/>
  <c r="D5" i="55"/>
  <c r="B15" i="77"/>
  <c r="B14" i="77"/>
  <c r="B13" i="77"/>
  <c r="B12" i="77"/>
  <c r="D6" i="70"/>
  <c r="B8" i="70"/>
  <c r="B6" i="70"/>
  <c r="D38" i="2"/>
  <c r="B11" i="77"/>
  <c r="B10" i="77"/>
  <c r="B9" i="77"/>
  <c r="B8" i="77"/>
  <c r="B7" i="77"/>
  <c r="B6" i="77"/>
  <c r="B5" i="77"/>
  <c r="B8" i="76"/>
  <c r="B7" i="76"/>
  <c r="E6" i="76"/>
  <c r="B6" i="76"/>
  <c r="B5" i="76"/>
  <c r="B10" i="75"/>
  <c r="B9" i="75"/>
  <c r="B8" i="75"/>
  <c r="B7" i="75"/>
  <c r="B6" i="75"/>
  <c r="B5" i="75"/>
  <c r="B12" i="74"/>
  <c r="B11" i="74"/>
  <c r="B10" i="74"/>
  <c r="B9" i="74"/>
  <c r="B8" i="74"/>
  <c r="B7" i="74"/>
  <c r="B6" i="74"/>
  <c r="B12" i="73"/>
  <c r="B11" i="73"/>
  <c r="B10" i="73"/>
  <c r="B9" i="73"/>
  <c r="B8" i="73"/>
  <c r="B6" i="73"/>
  <c r="B5" i="73"/>
  <c r="B6" i="72"/>
  <c r="B5" i="72"/>
  <c r="B19" i="71"/>
  <c r="B18" i="71"/>
  <c r="B17" i="71"/>
  <c r="B16" i="71"/>
  <c r="B15" i="71"/>
  <c r="B14" i="71"/>
  <c r="B13" i="71"/>
  <c r="D12" i="71"/>
  <c r="B12" i="71"/>
  <c r="B11" i="71"/>
  <c r="B10" i="71"/>
  <c r="B9" i="71"/>
  <c r="B8" i="71"/>
  <c r="B7" i="71"/>
  <c r="B6" i="71"/>
  <c r="B5" i="71"/>
  <c r="B7" i="70"/>
  <c r="B5" i="70"/>
  <c r="E5" i="69"/>
  <c r="E5" i="68"/>
  <c r="D6" i="67"/>
  <c r="D5" i="67"/>
  <c r="D4" i="67"/>
  <c r="D6" i="66"/>
  <c r="D5" i="66"/>
  <c r="D4" i="66"/>
  <c r="D11" i="65"/>
  <c r="E11" i="58"/>
  <c r="D11" i="58"/>
  <c r="C9" i="58"/>
  <c r="I8" i="58"/>
  <c r="G8" i="58"/>
  <c r="E8" i="58"/>
  <c r="C8" i="58"/>
  <c r="H7" i="58"/>
  <c r="D7" i="58"/>
  <c r="H6" i="58"/>
  <c r="D6" i="58"/>
  <c r="D5" i="58"/>
  <c r="E11" i="57"/>
  <c r="D11" i="57"/>
  <c r="C9" i="57"/>
  <c r="I8" i="57"/>
  <c r="G8" i="57"/>
  <c r="E8" i="57"/>
  <c r="C8" i="57"/>
  <c r="H7" i="57"/>
  <c r="D7" i="57"/>
  <c r="H6" i="57"/>
  <c r="D6" i="57"/>
  <c r="D5" i="57"/>
  <c r="E11" i="56"/>
  <c r="D11" i="56"/>
  <c r="C9" i="56"/>
  <c r="I8" i="56"/>
  <c r="G8" i="56"/>
  <c r="E8" i="56"/>
  <c r="C8" i="56"/>
  <c r="H7" i="56"/>
  <c r="D7" i="56"/>
  <c r="H6" i="56"/>
  <c r="D6" i="56"/>
  <c r="D5" i="56"/>
  <c r="E11" i="55"/>
  <c r="D11" i="55"/>
  <c r="G8" i="55"/>
  <c r="E8" i="55"/>
  <c r="H7" i="55"/>
  <c r="H6" i="55"/>
  <c r="D6" i="55"/>
  <c r="E11" i="54"/>
  <c r="D11" i="54"/>
  <c r="C9" i="54"/>
  <c r="I8" i="54"/>
  <c r="G8" i="54"/>
  <c r="E8" i="54"/>
  <c r="C8" i="54"/>
  <c r="H7" i="54"/>
  <c r="D7" i="54"/>
  <c r="H6" i="54"/>
  <c r="D6" i="54"/>
  <c r="D5" i="54"/>
  <c r="E11" i="53"/>
  <c r="D11" i="53"/>
  <c r="C9" i="53"/>
  <c r="I8" i="53"/>
  <c r="G8" i="53"/>
  <c r="E8" i="53"/>
  <c r="C8" i="53"/>
  <c r="H7" i="53"/>
  <c r="D7" i="53"/>
  <c r="H6" i="53"/>
  <c r="D6" i="53"/>
  <c r="D5" i="53"/>
  <c r="E11" i="52"/>
  <c r="D11" i="52"/>
  <c r="C9" i="52"/>
  <c r="I8" i="52"/>
  <c r="G8" i="52"/>
  <c r="E8" i="52"/>
  <c r="C8" i="52"/>
  <c r="H7" i="52"/>
  <c r="D7" i="52"/>
  <c r="H6" i="52"/>
  <c r="D6" i="52"/>
  <c r="D5" i="52"/>
  <c r="E11" i="51"/>
  <c r="D11" i="51"/>
  <c r="C9" i="51"/>
  <c r="I8" i="51"/>
  <c r="G8" i="51"/>
  <c r="E8" i="51"/>
  <c r="C8" i="51"/>
  <c r="H7" i="51"/>
  <c r="D7" i="51"/>
  <c r="H6" i="51"/>
  <c r="D6" i="51"/>
  <c r="D5" i="51"/>
  <c r="E11" i="50"/>
  <c r="D11" i="50"/>
  <c r="C9" i="50"/>
  <c r="I8" i="50"/>
  <c r="G8" i="50"/>
  <c r="E8" i="50"/>
  <c r="C8" i="50"/>
  <c r="H7" i="50"/>
  <c r="D7" i="50"/>
  <c r="H6" i="50"/>
  <c r="D6" i="50"/>
  <c r="D5" i="50"/>
  <c r="E11" i="49"/>
  <c r="D11" i="49"/>
  <c r="C9" i="49"/>
  <c r="I8" i="49"/>
  <c r="G8" i="49"/>
  <c r="E8" i="49"/>
  <c r="C8" i="49"/>
  <c r="H7" i="49"/>
  <c r="H6" i="49"/>
  <c r="D6" i="49"/>
  <c r="D5" i="49"/>
  <c r="E11" i="47"/>
  <c r="D11" i="47"/>
  <c r="C9" i="47"/>
  <c r="I8" i="47"/>
  <c r="G8" i="47"/>
  <c r="E8" i="47"/>
  <c r="C8" i="47"/>
  <c r="H7" i="47"/>
  <c r="D7" i="47"/>
  <c r="H6" i="47"/>
  <c r="D6" i="47"/>
  <c r="D5" i="47"/>
  <c r="E11" i="46"/>
  <c r="D11" i="46"/>
  <c r="C9" i="46"/>
  <c r="I8" i="46"/>
  <c r="G8" i="46"/>
  <c r="E8" i="46"/>
  <c r="C8" i="46"/>
  <c r="H7" i="46"/>
  <c r="D7" i="46"/>
  <c r="H6" i="46"/>
  <c r="D6" i="46"/>
  <c r="D5" i="46"/>
  <c r="E11" i="45"/>
  <c r="D11" i="45"/>
  <c r="C9" i="45"/>
  <c r="I8" i="45"/>
  <c r="G8" i="45"/>
  <c r="E8" i="45"/>
  <c r="C8" i="45"/>
  <c r="H7" i="45"/>
  <c r="D7" i="45"/>
  <c r="H6" i="45"/>
  <c r="D6" i="45"/>
  <c r="D5" i="45"/>
  <c r="E11" i="44"/>
  <c r="D11" i="44"/>
  <c r="C9" i="44"/>
  <c r="I8" i="44"/>
  <c r="G8" i="44"/>
  <c r="E8" i="44"/>
  <c r="C8" i="44"/>
  <c r="H7" i="44"/>
  <c r="D7" i="44"/>
  <c r="H6" i="44"/>
  <c r="D6" i="44"/>
  <c r="D5" i="44"/>
  <c r="E11" i="43"/>
  <c r="D11" i="43"/>
  <c r="C9" i="43"/>
  <c r="I8" i="43"/>
  <c r="G8" i="43"/>
  <c r="E8" i="43"/>
  <c r="C8" i="43"/>
  <c r="H7" i="43"/>
  <c r="D7" i="43"/>
  <c r="H6" i="43"/>
  <c r="D6" i="43"/>
  <c r="D5" i="43"/>
  <c r="E11" i="42"/>
  <c r="D11" i="42"/>
  <c r="C9" i="42"/>
  <c r="I8" i="42"/>
  <c r="G8" i="42"/>
  <c r="E8" i="42"/>
  <c r="C8" i="42"/>
  <c r="H7" i="42"/>
  <c r="D7" i="42"/>
  <c r="H6" i="42"/>
  <c r="D6" i="42"/>
  <c r="D5" i="42"/>
  <c r="E11" i="41"/>
  <c r="D11" i="41"/>
  <c r="C9" i="41"/>
  <c r="I8" i="41"/>
  <c r="G8" i="41"/>
  <c r="E8" i="41"/>
  <c r="C8" i="41"/>
  <c r="H7" i="41"/>
  <c r="D7" i="41"/>
  <c r="H6" i="41"/>
  <c r="D6" i="41"/>
  <c r="D5" i="41"/>
  <c r="E11" i="40"/>
  <c r="D11" i="40"/>
  <c r="C9" i="40"/>
  <c r="I8" i="40"/>
  <c r="G8" i="40"/>
  <c r="C8" i="40"/>
  <c r="H7" i="40"/>
  <c r="H6" i="40"/>
  <c r="D5" i="40"/>
  <c r="C9" i="39"/>
  <c r="I8" i="39"/>
  <c r="G8" i="39"/>
  <c r="E8" i="39"/>
  <c r="C8" i="39"/>
  <c r="H7" i="39"/>
  <c r="H6" i="39"/>
  <c r="D5" i="39"/>
  <c r="E10" i="38"/>
  <c r="D10" i="38"/>
  <c r="C8" i="38"/>
  <c r="I7" i="38"/>
  <c r="G7" i="38"/>
  <c r="E7" i="38"/>
  <c r="C7" i="38"/>
  <c r="H6" i="38"/>
  <c r="D6" i="38"/>
  <c r="H5" i="38"/>
  <c r="D5" i="38"/>
  <c r="D4" i="38"/>
  <c r="E11" i="37"/>
  <c r="D11" i="37"/>
  <c r="C9" i="37"/>
  <c r="I8" i="37"/>
  <c r="G8" i="37"/>
  <c r="E8" i="37"/>
  <c r="C8" i="37"/>
  <c r="H7" i="37"/>
  <c r="D7" i="37"/>
  <c r="H6" i="37"/>
  <c r="D6" i="37"/>
  <c r="D5" i="37"/>
  <c r="E11" i="36"/>
  <c r="D11" i="36"/>
  <c r="I8" i="36"/>
  <c r="G8" i="36"/>
  <c r="E8" i="36"/>
  <c r="C8" i="36"/>
  <c r="H7" i="36"/>
  <c r="D7" i="36"/>
  <c r="H6" i="36"/>
  <c r="D6" i="36"/>
  <c r="D5" i="36"/>
  <c r="E11" i="81"/>
  <c r="D11" i="81"/>
  <c r="I8" i="81"/>
  <c r="G8" i="81"/>
  <c r="E8" i="81"/>
  <c r="C8" i="81"/>
  <c r="H7" i="81"/>
  <c r="D7" i="81"/>
  <c r="H6" i="81"/>
  <c r="D6" i="81"/>
  <c r="D5" i="81"/>
  <c r="E11" i="82"/>
  <c r="D11" i="82"/>
  <c r="C9" i="82"/>
  <c r="I8" i="82"/>
  <c r="G8" i="82"/>
  <c r="E8" i="82"/>
  <c r="C8" i="82"/>
  <c r="H7" i="82"/>
  <c r="D7" i="82"/>
  <c r="H6" i="82"/>
  <c r="D6" i="82"/>
  <c r="D5" i="82"/>
  <c r="E11" i="35"/>
  <c r="D11" i="35"/>
  <c r="C9" i="35"/>
  <c r="I8" i="35"/>
  <c r="G8" i="35"/>
  <c r="E8" i="35"/>
  <c r="C8" i="35"/>
  <c r="H7" i="35"/>
  <c r="D7" i="35"/>
  <c r="H6" i="35"/>
  <c r="D6" i="35"/>
  <c r="D5" i="35"/>
  <c r="E11" i="34"/>
  <c r="D11" i="34"/>
  <c r="I8" i="34"/>
  <c r="G8" i="34"/>
  <c r="E8" i="34"/>
  <c r="C8" i="34"/>
  <c r="H7" i="34"/>
  <c r="D7" i="34"/>
  <c r="H6" i="34"/>
  <c r="D6" i="34"/>
  <c r="D5" i="34"/>
  <c r="E11" i="33"/>
  <c r="D11" i="33"/>
  <c r="C9" i="33"/>
  <c r="I8" i="33"/>
  <c r="G8" i="33"/>
  <c r="E8" i="33"/>
  <c r="C8" i="33"/>
  <c r="H7" i="33"/>
  <c r="H6" i="33"/>
  <c r="D6" i="33"/>
  <c r="D5" i="33"/>
  <c r="E11" i="32"/>
  <c r="D11" i="32"/>
  <c r="C9" i="32"/>
  <c r="I8" i="32"/>
  <c r="G8" i="32"/>
  <c r="E8" i="32"/>
  <c r="C8" i="32"/>
  <c r="H7" i="32"/>
  <c r="H6" i="32"/>
  <c r="D6" i="32"/>
  <c r="D5" i="32"/>
  <c r="E11" i="31"/>
  <c r="D11" i="31"/>
  <c r="C9" i="31"/>
  <c r="I8" i="31"/>
  <c r="G8" i="31"/>
  <c r="E8" i="31"/>
  <c r="C8" i="31"/>
  <c r="H7" i="31"/>
  <c r="D7" i="31"/>
  <c r="H6" i="31"/>
  <c r="D6" i="31"/>
  <c r="D5" i="31"/>
  <c r="E11" i="30"/>
  <c r="D11" i="30"/>
  <c r="I8" i="30"/>
  <c r="G8" i="30"/>
  <c r="E8" i="30"/>
  <c r="C8" i="30"/>
  <c r="H7" i="30"/>
  <c r="D7" i="30"/>
  <c r="H6" i="30"/>
  <c r="D6" i="30"/>
  <c r="D5" i="30"/>
  <c r="E11" i="29"/>
  <c r="D11" i="29"/>
  <c r="C9" i="29"/>
  <c r="I8" i="29"/>
  <c r="G8" i="29"/>
  <c r="E8" i="29"/>
  <c r="C8" i="29"/>
  <c r="H7" i="29"/>
  <c r="D7" i="29"/>
  <c r="H6" i="29"/>
  <c r="D6" i="29"/>
  <c r="D5" i="29"/>
  <c r="E11" i="28"/>
  <c r="D11" i="28"/>
  <c r="C9" i="28"/>
  <c r="I8" i="28"/>
  <c r="G8" i="28"/>
  <c r="E8" i="28"/>
  <c r="C8" i="28"/>
  <c r="H7" i="28"/>
  <c r="D7" i="28"/>
  <c r="H6" i="28"/>
  <c r="D6" i="28"/>
  <c r="D5" i="28"/>
  <c r="E11" i="27"/>
  <c r="D11" i="27"/>
  <c r="C9" i="27"/>
  <c r="I8" i="27"/>
  <c r="G8" i="27"/>
  <c r="E8" i="27"/>
  <c r="C8" i="27"/>
  <c r="H7" i="27"/>
  <c r="D7" i="27"/>
  <c r="H6" i="27"/>
  <c r="D6" i="27"/>
  <c r="D5" i="27"/>
  <c r="E10" i="26"/>
  <c r="D10" i="26"/>
  <c r="C8" i="26"/>
  <c r="G7" i="26"/>
  <c r="E7" i="26"/>
  <c r="C7" i="26"/>
  <c r="H6" i="26"/>
  <c r="D6" i="26"/>
  <c r="D4" i="26"/>
  <c r="E9" i="25"/>
  <c r="D9" i="25"/>
  <c r="C8" i="25"/>
  <c r="H6" i="25"/>
  <c r="D6" i="25"/>
  <c r="D4" i="25"/>
  <c r="E10" i="24"/>
  <c r="D10" i="24"/>
  <c r="C8" i="24"/>
  <c r="I7" i="24"/>
  <c r="G7" i="24"/>
  <c r="E7" i="24"/>
  <c r="C7" i="24"/>
  <c r="H6" i="24"/>
  <c r="D6" i="24"/>
  <c r="H5" i="24"/>
  <c r="D4" i="24"/>
  <c r="C8" i="23"/>
  <c r="G7" i="23"/>
  <c r="E7" i="23"/>
  <c r="C7" i="23"/>
  <c r="H6" i="23"/>
  <c r="D6" i="23"/>
  <c r="H5" i="23"/>
  <c r="D5" i="23"/>
  <c r="D4" i="23"/>
  <c r="E11" i="22"/>
  <c r="D11" i="22"/>
  <c r="C9" i="22"/>
  <c r="I8" i="22"/>
  <c r="G8" i="22"/>
  <c r="E8" i="22"/>
  <c r="C8" i="22"/>
  <c r="H7" i="22"/>
  <c r="D7" i="22"/>
  <c r="H6" i="22"/>
  <c r="D6" i="22"/>
  <c r="D5" i="22"/>
  <c r="E11" i="21"/>
  <c r="D11" i="21"/>
  <c r="C9" i="21"/>
  <c r="I8" i="21"/>
  <c r="G8" i="21"/>
  <c r="E8" i="21"/>
  <c r="C8" i="21"/>
  <c r="H7" i="21"/>
  <c r="D7" i="21"/>
  <c r="H6" i="21"/>
  <c r="D6" i="21"/>
  <c r="D5" i="21"/>
  <c r="E11" i="20"/>
  <c r="D11" i="20"/>
  <c r="C9" i="20"/>
  <c r="I8" i="20"/>
  <c r="G8" i="20"/>
  <c r="E8" i="20"/>
  <c r="C8" i="20"/>
  <c r="H7" i="20"/>
  <c r="D7" i="20"/>
  <c r="H6" i="20"/>
  <c r="D6" i="20"/>
  <c r="D5" i="20"/>
  <c r="E11" i="19"/>
  <c r="D11" i="19"/>
  <c r="C9" i="19"/>
  <c r="I8" i="19"/>
  <c r="G8" i="19"/>
  <c r="E8" i="19"/>
  <c r="C8" i="19"/>
  <c r="H7" i="19"/>
  <c r="D7" i="19"/>
  <c r="H6" i="19"/>
  <c r="D6" i="19"/>
  <c r="D5" i="19"/>
  <c r="E11" i="18"/>
  <c r="D11" i="18"/>
  <c r="C9" i="18"/>
  <c r="I8" i="18"/>
  <c r="G8" i="18"/>
  <c r="E8" i="18"/>
  <c r="C8" i="18"/>
  <c r="H7" i="18"/>
  <c r="H6" i="18"/>
  <c r="D5" i="18"/>
  <c r="E10" i="17"/>
  <c r="D10" i="17"/>
  <c r="C8" i="17"/>
  <c r="I7" i="17"/>
  <c r="G7" i="17"/>
  <c r="E7" i="17"/>
  <c r="C7" i="17"/>
  <c r="H6" i="17"/>
  <c r="D6" i="17"/>
  <c r="E11" i="16"/>
  <c r="D11" i="16"/>
  <c r="C9" i="16"/>
  <c r="I8" i="16"/>
  <c r="G8" i="16"/>
  <c r="E8" i="16"/>
  <c r="C8" i="16"/>
  <c r="H7" i="16"/>
  <c r="D7" i="16"/>
  <c r="D6" i="16"/>
  <c r="D5" i="16"/>
  <c r="E11" i="15"/>
  <c r="I8" i="15"/>
  <c r="G8" i="15"/>
  <c r="E8" i="15"/>
  <c r="C8" i="15"/>
  <c r="H7" i="15"/>
  <c r="D7" i="15"/>
  <c r="H6" i="15"/>
  <c r="D5" i="15"/>
  <c r="I8" i="14"/>
  <c r="G8" i="14"/>
  <c r="E8" i="14"/>
  <c r="C8" i="14"/>
  <c r="H7" i="14"/>
  <c r="D7" i="14"/>
  <c r="H6" i="14"/>
  <c r="D6" i="14"/>
  <c r="D5" i="14"/>
  <c r="E10" i="13"/>
  <c r="D10" i="13"/>
  <c r="C9" i="13"/>
  <c r="I8" i="13"/>
  <c r="G8" i="13"/>
  <c r="E8" i="13"/>
  <c r="C8" i="13"/>
  <c r="H7" i="13"/>
  <c r="D7" i="13"/>
  <c r="H6" i="13"/>
  <c r="D6" i="13"/>
  <c r="D5" i="13"/>
  <c r="E11" i="12"/>
  <c r="D11" i="12"/>
  <c r="C9" i="12"/>
  <c r="I8" i="12"/>
  <c r="G8" i="12"/>
  <c r="E8" i="12"/>
  <c r="C8" i="12"/>
  <c r="H7" i="12"/>
  <c r="D7" i="12"/>
  <c r="H6" i="12"/>
  <c r="D5" i="12"/>
  <c r="E11" i="11"/>
  <c r="D11" i="11"/>
  <c r="C9" i="11"/>
  <c r="I8" i="11"/>
  <c r="G8" i="11"/>
  <c r="E8" i="11"/>
  <c r="C8" i="11"/>
  <c r="H7" i="11"/>
  <c r="D7" i="11"/>
  <c r="H6" i="11"/>
  <c r="D6" i="11"/>
  <c r="D5" i="11"/>
  <c r="E11" i="10"/>
  <c r="D11" i="10"/>
  <c r="C9" i="10"/>
  <c r="I8" i="10"/>
  <c r="G8" i="10"/>
  <c r="E8" i="10"/>
  <c r="C8" i="10"/>
  <c r="H7" i="10"/>
  <c r="D7" i="10"/>
  <c r="H6" i="10"/>
  <c r="D6" i="10"/>
  <c r="D5" i="10"/>
  <c r="E11" i="9"/>
  <c r="D11" i="9"/>
  <c r="C9" i="9"/>
  <c r="I8" i="9"/>
  <c r="G8" i="9"/>
  <c r="E8" i="9"/>
  <c r="C8" i="9"/>
  <c r="H7" i="9"/>
  <c r="D7" i="9"/>
  <c r="H6" i="9"/>
  <c r="D6" i="9"/>
  <c r="D5" i="9"/>
  <c r="E11" i="8"/>
  <c r="D11" i="8"/>
  <c r="I8" i="8"/>
  <c r="G8" i="8"/>
  <c r="E8" i="8"/>
  <c r="C8" i="8"/>
  <c r="H7" i="8"/>
  <c r="D7" i="8"/>
  <c r="H6" i="8"/>
  <c r="D6" i="8"/>
  <c r="D5" i="8"/>
  <c r="E11" i="7"/>
  <c r="D11" i="7"/>
  <c r="C9" i="7"/>
  <c r="I8" i="7"/>
  <c r="G8" i="7"/>
  <c r="E8" i="7"/>
  <c r="C8" i="7"/>
  <c r="H7" i="7"/>
  <c r="D7" i="7"/>
  <c r="H6" i="7"/>
  <c r="D5" i="7"/>
  <c r="E11" i="6"/>
  <c r="D11" i="6"/>
  <c r="C9" i="6"/>
  <c r="I8" i="6"/>
  <c r="G8" i="6"/>
  <c r="E8" i="6"/>
  <c r="C8" i="6"/>
  <c r="H7" i="6"/>
  <c r="D7" i="6"/>
  <c r="H6" i="6"/>
  <c r="D5" i="6"/>
  <c r="E11" i="5"/>
  <c r="D11" i="5"/>
  <c r="C9" i="5"/>
  <c r="I8" i="5"/>
  <c r="G8" i="5"/>
  <c r="E8" i="5"/>
  <c r="C8" i="5"/>
  <c r="H7" i="5"/>
  <c r="D7" i="5"/>
  <c r="H6" i="5"/>
  <c r="D6" i="5"/>
  <c r="D5" i="5"/>
  <c r="E11" i="3"/>
  <c r="D11" i="3"/>
  <c r="C9" i="3"/>
  <c r="I8" i="3"/>
  <c r="G8" i="3"/>
  <c r="E8" i="3"/>
  <c r="C8" i="3"/>
  <c r="H7" i="3"/>
  <c r="D7" i="3"/>
  <c r="H6" i="3"/>
  <c r="D6" i="3"/>
  <c r="D5" i="3"/>
  <c r="E11" i="4"/>
  <c r="D11" i="4"/>
  <c r="C9" i="4"/>
  <c r="I8" i="4"/>
  <c r="G8" i="4"/>
  <c r="E8" i="4"/>
  <c r="C8" i="4"/>
  <c r="H7" i="4"/>
  <c r="D7" i="4"/>
  <c r="H6" i="4"/>
  <c r="D5" i="4"/>
  <c r="R65" i="2"/>
  <c r="O65" i="2"/>
  <c r="L65" i="2"/>
  <c r="I65" i="2"/>
  <c r="E65" i="2"/>
  <c r="D65" i="2"/>
  <c r="E12" i="73"/>
  <c r="C65" i="2"/>
  <c r="B65" i="2"/>
  <c r="A65" i="2"/>
  <c r="O64" i="2"/>
  <c r="L64" i="2"/>
  <c r="I64" i="2"/>
  <c r="E64" i="2"/>
  <c r="D64" i="2"/>
  <c r="E11" i="73"/>
  <c r="C64" i="2"/>
  <c r="B64" i="2"/>
  <c r="A64" i="2"/>
  <c r="R63" i="2"/>
  <c r="D10" i="73" s="1"/>
  <c r="O63" i="2"/>
  <c r="L63" i="2"/>
  <c r="I63" i="2"/>
  <c r="E63" i="2"/>
  <c r="D63" i="2"/>
  <c r="E10" i="73"/>
  <c r="C63" i="2"/>
  <c r="B63" i="2"/>
  <c r="A63" i="2"/>
  <c r="I62" i="2"/>
  <c r="H62" i="2"/>
  <c r="E62" i="2"/>
  <c r="C62" i="2"/>
  <c r="B62" i="2"/>
  <c r="A62" i="2"/>
  <c r="R61" i="2"/>
  <c r="L61" i="2"/>
  <c r="I61" i="2"/>
  <c r="E61" i="2"/>
  <c r="D61" i="2"/>
  <c r="E12" i="74"/>
  <c r="C61" i="2"/>
  <c r="B61" i="2"/>
  <c r="A61" i="2"/>
  <c r="R60" i="2"/>
  <c r="O60" i="2"/>
  <c r="L60" i="2"/>
  <c r="I60" i="2"/>
  <c r="E60" i="2"/>
  <c r="D60" i="2"/>
  <c r="E11" i="74"/>
  <c r="C60" i="2"/>
  <c r="B60" i="2"/>
  <c r="A60" i="2"/>
  <c r="O59" i="2"/>
  <c r="I59" i="2"/>
  <c r="H59" i="2"/>
  <c r="E59" i="2"/>
  <c r="D59" i="2"/>
  <c r="E10" i="74" s="1"/>
  <c r="F10" i="74" s="1"/>
  <c r="C59" i="2"/>
  <c r="B59" i="2"/>
  <c r="A59" i="2"/>
  <c r="O58" i="2"/>
  <c r="D9" i="74"/>
  <c r="I58" i="2"/>
  <c r="H58" i="2"/>
  <c r="E58" i="2"/>
  <c r="D58" i="2"/>
  <c r="E9" i="74"/>
  <c r="C58" i="2"/>
  <c r="B58" i="2"/>
  <c r="A58" i="2"/>
  <c r="I57" i="2"/>
  <c r="E57" i="2"/>
  <c r="D57" i="2"/>
  <c r="E8" i="74"/>
  <c r="C57" i="2"/>
  <c r="B57" i="2"/>
  <c r="A57" i="2"/>
  <c r="R56" i="2"/>
  <c r="I56" i="2"/>
  <c r="E56" i="2"/>
  <c r="D56" i="2"/>
  <c r="E7" i="74"/>
  <c r="C56" i="2"/>
  <c r="B56" i="2"/>
  <c r="A56" i="2"/>
  <c r="I55" i="2"/>
  <c r="E55" i="2"/>
  <c r="D55" i="2"/>
  <c r="E9" i="73"/>
  <c r="C55" i="2"/>
  <c r="B55" i="2"/>
  <c r="A55" i="2"/>
  <c r="O54" i="2"/>
  <c r="I54" i="2"/>
  <c r="H54" i="2"/>
  <c r="E54" i="2"/>
  <c r="D54" i="2"/>
  <c r="E11" i="77"/>
  <c r="C54" i="2"/>
  <c r="B54" i="2"/>
  <c r="A54" i="2"/>
  <c r="R53" i="2"/>
  <c r="L53" i="2"/>
  <c r="I53" i="2"/>
  <c r="E53" i="2"/>
  <c r="D53" i="2"/>
  <c r="E10" i="75"/>
  <c r="C53" i="2"/>
  <c r="B53" i="2"/>
  <c r="A53" i="2"/>
  <c r="R52" i="2"/>
  <c r="O52" i="2"/>
  <c r="L52" i="2"/>
  <c r="I52" i="2"/>
  <c r="E52" i="2"/>
  <c r="D52" i="2"/>
  <c r="E19" i="71"/>
  <c r="C52" i="2"/>
  <c r="B52" i="2"/>
  <c r="A52" i="2"/>
  <c r="R51" i="2"/>
  <c r="O51" i="2"/>
  <c r="L51" i="2"/>
  <c r="I51" i="2"/>
  <c r="E51" i="2"/>
  <c r="D51" i="2"/>
  <c r="E10" i="77"/>
  <c r="C51" i="2"/>
  <c r="B51" i="2"/>
  <c r="A51" i="2"/>
  <c r="R49" i="2"/>
  <c r="O49" i="2"/>
  <c r="L49" i="2"/>
  <c r="I49" i="2"/>
  <c r="E49" i="2"/>
  <c r="D49" i="2"/>
  <c r="E18" i="71"/>
  <c r="C49" i="2"/>
  <c r="B49" i="2"/>
  <c r="A49" i="2"/>
  <c r="R48" i="2"/>
  <c r="O48" i="2"/>
  <c r="L48" i="2"/>
  <c r="I48" i="2"/>
  <c r="E48" i="2"/>
  <c r="D48" i="2"/>
  <c r="E17" i="71"/>
  <c r="C48" i="2"/>
  <c r="B48" i="2"/>
  <c r="A48" i="2"/>
  <c r="I47" i="2"/>
  <c r="E47" i="2"/>
  <c r="D47" i="2"/>
  <c r="E8" i="76"/>
  <c r="C47" i="2"/>
  <c r="B47" i="2"/>
  <c r="A47" i="2"/>
  <c r="D7" i="76"/>
  <c r="I46" i="2"/>
  <c r="H46" i="2"/>
  <c r="E46" i="2"/>
  <c r="D46" i="2"/>
  <c r="E7" i="76"/>
  <c r="C46" i="2"/>
  <c r="B46" i="2"/>
  <c r="A46" i="2"/>
  <c r="R45" i="2"/>
  <c r="O45" i="2"/>
  <c r="L45" i="2"/>
  <c r="O44" i="2"/>
  <c r="I44" i="2"/>
  <c r="H44" i="2"/>
  <c r="E44" i="2"/>
  <c r="D44" i="2"/>
  <c r="E5" i="76"/>
  <c r="F5" i="76" s="1"/>
  <c r="C44" i="2"/>
  <c r="B44" i="2"/>
  <c r="A44" i="2"/>
  <c r="O43" i="2"/>
  <c r="I43" i="2"/>
  <c r="E43" i="2"/>
  <c r="D43" i="2"/>
  <c r="C43" i="2"/>
  <c r="B43" i="2"/>
  <c r="A43" i="2"/>
  <c r="S42" i="2"/>
  <c r="R42" i="2"/>
  <c r="Q42" i="2"/>
  <c r="P42" i="2"/>
  <c r="O42" i="2"/>
  <c r="N42" i="2"/>
  <c r="M42" i="2"/>
  <c r="L42" i="2"/>
  <c r="K42" i="2"/>
  <c r="J42" i="2"/>
  <c r="I42" i="2"/>
  <c r="H42" i="2"/>
  <c r="E42" i="2"/>
  <c r="C42" i="2"/>
  <c r="B42" i="2"/>
  <c r="A42" i="2"/>
  <c r="E41" i="2"/>
  <c r="D41" i="2"/>
  <c r="C41" i="2"/>
  <c r="A41" i="2"/>
  <c r="E40" i="2"/>
  <c r="D40" i="2"/>
  <c r="E12" i="71"/>
  <c r="C40" i="2"/>
  <c r="A40" i="2"/>
  <c r="D8" i="75"/>
  <c r="I39" i="2"/>
  <c r="H39" i="2"/>
  <c r="E39" i="2"/>
  <c r="E8" i="75"/>
  <c r="C39" i="2"/>
  <c r="A39" i="2"/>
  <c r="I38" i="2"/>
  <c r="H38" i="2"/>
  <c r="E38" i="2"/>
  <c r="C38" i="2"/>
  <c r="B38" i="2"/>
  <c r="A38" i="2"/>
  <c r="I37" i="2"/>
  <c r="H37" i="2"/>
  <c r="E37" i="2"/>
  <c r="D37" i="2"/>
  <c r="C37" i="2"/>
  <c r="B37" i="2"/>
  <c r="A37" i="2"/>
  <c r="I36" i="2"/>
  <c r="H36" i="2"/>
  <c r="E36" i="2"/>
  <c r="D36" i="2"/>
  <c r="C36" i="2"/>
  <c r="B36" i="2"/>
  <c r="A36" i="2"/>
  <c r="Q35" i="2"/>
  <c r="P35" i="2"/>
  <c r="I35" i="2"/>
  <c r="H35" i="2"/>
  <c r="E35" i="2"/>
  <c r="D35" i="2"/>
  <c r="E9" i="77"/>
  <c r="C35" i="2"/>
  <c r="B35" i="2"/>
  <c r="A35" i="2"/>
  <c r="R34" i="2"/>
  <c r="Q34" i="2"/>
  <c r="P34" i="2"/>
  <c r="O34" i="2"/>
  <c r="I34" i="2"/>
  <c r="H34" i="2"/>
  <c r="E34" i="2"/>
  <c r="D34" i="2"/>
  <c r="E8" i="77"/>
  <c r="C34" i="2"/>
  <c r="B34" i="2"/>
  <c r="A34" i="2"/>
  <c r="S33" i="2"/>
  <c r="R33" i="2"/>
  <c r="Q33" i="2"/>
  <c r="P33" i="2"/>
  <c r="O33" i="2"/>
  <c r="N33" i="2"/>
  <c r="M33" i="2"/>
  <c r="L33" i="2"/>
  <c r="K33" i="2"/>
  <c r="J33" i="2"/>
  <c r="I33" i="2"/>
  <c r="H33" i="2"/>
  <c r="E33" i="2"/>
  <c r="D33" i="2"/>
  <c r="E7" i="77"/>
  <c r="C33" i="2"/>
  <c r="B33" i="2"/>
  <c r="A33" i="2"/>
  <c r="R32" i="2"/>
  <c r="O32" i="2"/>
  <c r="L32" i="2"/>
  <c r="I32" i="2"/>
  <c r="E32" i="2"/>
  <c r="D32" i="2"/>
  <c r="E6" i="77"/>
  <c r="F6" i="77" s="1"/>
  <c r="C32" i="2"/>
  <c r="B32" i="2"/>
  <c r="A32" i="2"/>
  <c r="Q31" i="2"/>
  <c r="P31" i="2"/>
  <c r="O31" i="2"/>
  <c r="N31" i="2"/>
  <c r="M31" i="2"/>
  <c r="L31" i="2"/>
  <c r="K31" i="2"/>
  <c r="J31" i="2"/>
  <c r="I31" i="2"/>
  <c r="H31" i="2"/>
  <c r="E31" i="2"/>
  <c r="D31" i="2"/>
  <c r="E5" i="77"/>
  <c r="C31" i="2"/>
  <c r="B31" i="2"/>
  <c r="A31" i="2"/>
  <c r="O30" i="2"/>
  <c r="L30" i="2"/>
  <c r="I30" i="2"/>
  <c r="E30" i="2"/>
  <c r="D30" i="2"/>
  <c r="E14" i="71"/>
  <c r="C30" i="2"/>
  <c r="B30" i="2"/>
  <c r="A30" i="2"/>
  <c r="R29" i="2"/>
  <c r="O29" i="2"/>
  <c r="L29" i="2"/>
  <c r="I29" i="2"/>
  <c r="E29" i="2"/>
  <c r="D29" i="2"/>
  <c r="E11" i="71"/>
  <c r="C29" i="2"/>
  <c r="B29" i="2"/>
  <c r="A29" i="2"/>
  <c r="I28" i="2"/>
  <c r="E28" i="2"/>
  <c r="D28" i="2"/>
  <c r="E10" i="71"/>
  <c r="C28" i="2"/>
  <c r="B28" i="2"/>
  <c r="A28" i="2"/>
  <c r="I27" i="2"/>
  <c r="E27" i="2"/>
  <c r="D27" i="2"/>
  <c r="E9" i="71"/>
  <c r="C27" i="2"/>
  <c r="B27" i="2"/>
  <c r="A27" i="2"/>
  <c r="O26" i="2"/>
  <c r="I26" i="2"/>
  <c r="H26" i="2"/>
  <c r="E26" i="2"/>
  <c r="D26" i="2"/>
  <c r="E9" i="70" s="1"/>
  <c r="F9" i="70" s="1"/>
  <c r="C26" i="2"/>
  <c r="B26" i="2"/>
  <c r="A26" i="2"/>
  <c r="O25" i="2"/>
  <c r="I25" i="2"/>
  <c r="H25" i="2"/>
  <c r="E25" i="2"/>
  <c r="D25" i="2"/>
  <c r="E8" i="70" s="1"/>
  <c r="F8" i="70" s="1"/>
  <c r="C25" i="2"/>
  <c r="B25" i="2"/>
  <c r="A25" i="2"/>
  <c r="I23" i="2"/>
  <c r="H23" i="2"/>
  <c r="E23" i="2"/>
  <c r="D23" i="2"/>
  <c r="E7" i="70"/>
  <c r="C23" i="2"/>
  <c r="A23" i="2"/>
  <c r="I22" i="2"/>
  <c r="H22" i="2"/>
  <c r="E22" i="2"/>
  <c r="D22" i="2"/>
  <c r="E6" i="70"/>
  <c r="C22" i="2"/>
  <c r="B22" i="2"/>
  <c r="A22" i="2"/>
  <c r="I21" i="2"/>
  <c r="H21" i="2"/>
  <c r="E21" i="2"/>
  <c r="D21" i="2"/>
  <c r="E5" i="70"/>
  <c r="C21" i="2"/>
  <c r="B21" i="2"/>
  <c r="A21" i="2"/>
  <c r="O20" i="2"/>
  <c r="D8" i="71"/>
  <c r="I20" i="2"/>
  <c r="H20" i="2"/>
  <c r="E20" i="2"/>
  <c r="D20" i="2"/>
  <c r="E8" i="71"/>
  <c r="C20" i="2"/>
  <c r="B20" i="2"/>
  <c r="A20" i="2"/>
  <c r="O19" i="2"/>
  <c r="I19" i="2"/>
  <c r="H19" i="2"/>
  <c r="E19" i="2"/>
  <c r="D19" i="2"/>
  <c r="E7" i="71"/>
  <c r="C19" i="2"/>
  <c r="B19" i="2"/>
  <c r="A19" i="2"/>
  <c r="S18" i="2"/>
  <c r="R18" i="2"/>
  <c r="Q18" i="2"/>
  <c r="P18" i="2"/>
  <c r="O18" i="2"/>
  <c r="N18" i="2"/>
  <c r="M18" i="2"/>
  <c r="L18" i="2"/>
  <c r="K18" i="2"/>
  <c r="J18" i="2"/>
  <c r="I18" i="2"/>
  <c r="H18" i="2"/>
  <c r="E18" i="2"/>
  <c r="D18" i="2"/>
  <c r="G18" i="2" s="1"/>
  <c r="G9" i="15" s="1"/>
  <c r="C18" i="2"/>
  <c r="B18" i="2"/>
  <c r="A18" i="2"/>
  <c r="S17" i="2"/>
  <c r="R17" i="2"/>
  <c r="Q17" i="2"/>
  <c r="P17" i="2"/>
  <c r="O17" i="2"/>
  <c r="N17" i="2"/>
  <c r="M17" i="2"/>
  <c r="L17" i="2"/>
  <c r="K17" i="2"/>
  <c r="J17" i="2"/>
  <c r="I17" i="2"/>
  <c r="H17" i="2"/>
  <c r="E17" i="2"/>
  <c r="D17" i="2"/>
  <c r="E5" i="72"/>
  <c r="C17" i="2"/>
  <c r="A17" i="2"/>
  <c r="O16" i="2"/>
  <c r="H16" i="2"/>
  <c r="E16" i="2"/>
  <c r="D16" i="2"/>
  <c r="E6" i="74"/>
  <c r="C16" i="2"/>
  <c r="B16" i="2"/>
  <c r="A16" i="2"/>
  <c r="D6" i="71"/>
  <c r="I15" i="2"/>
  <c r="H15" i="2"/>
  <c r="E15" i="2"/>
  <c r="D15" i="2"/>
  <c r="G15" i="2"/>
  <c r="G9" i="12"/>
  <c r="E21" i="12"/>
  <c r="C15" i="2"/>
  <c r="B15" i="2"/>
  <c r="A15" i="2"/>
  <c r="O14" i="2"/>
  <c r="I14" i="2"/>
  <c r="H14" i="2"/>
  <c r="E14" i="2"/>
  <c r="D14" i="2"/>
  <c r="E5" i="71"/>
  <c r="F5" i="71" s="1"/>
  <c r="C14" i="2"/>
  <c r="B14" i="2"/>
  <c r="A14" i="2"/>
  <c r="R13" i="2"/>
  <c r="L13" i="2"/>
  <c r="I13" i="2"/>
  <c r="E13" i="2"/>
  <c r="D13" i="2"/>
  <c r="E8" i="73"/>
  <c r="C13" i="2"/>
  <c r="B13" i="2"/>
  <c r="A13" i="2"/>
  <c r="R12" i="2"/>
  <c r="L12" i="2"/>
  <c r="I12" i="2"/>
  <c r="E12" i="2"/>
  <c r="D12" i="2"/>
  <c r="E7" i="73"/>
  <c r="C12" i="2"/>
  <c r="B12" i="2"/>
  <c r="A12" i="2"/>
  <c r="R11" i="2"/>
  <c r="I11" i="2"/>
  <c r="E11" i="2"/>
  <c r="C11" i="2"/>
  <c r="B11" i="2"/>
  <c r="A11" i="2"/>
  <c r="R10" i="2"/>
  <c r="D5" i="73" s="1"/>
  <c r="O10" i="2"/>
  <c r="L10" i="2"/>
  <c r="H10" i="2"/>
  <c r="E10" i="2"/>
  <c r="D10" i="2"/>
  <c r="E5" i="73"/>
  <c r="C10" i="2"/>
  <c r="B10" i="2"/>
  <c r="A10" i="2"/>
  <c r="S9" i="2"/>
  <c r="R9" i="2"/>
  <c r="Q9" i="2"/>
  <c r="P9" i="2"/>
  <c r="O9" i="2"/>
  <c r="N9" i="2"/>
  <c r="M9" i="2"/>
  <c r="L9" i="2"/>
  <c r="K9" i="2"/>
  <c r="J9" i="2"/>
  <c r="H9" i="2"/>
  <c r="E9" i="2"/>
  <c r="D9" i="2"/>
  <c r="G9" i="2" s="1"/>
  <c r="E15" i="77"/>
  <c r="C9" i="2"/>
  <c r="B9" i="2"/>
  <c r="A9" i="2"/>
  <c r="S8" i="2"/>
  <c r="Q8" i="2"/>
  <c r="O8" i="2"/>
  <c r="M8" i="2"/>
  <c r="K8" i="2"/>
  <c r="I8" i="2"/>
  <c r="H8" i="2"/>
  <c r="E8" i="2"/>
  <c r="D8" i="2"/>
  <c r="E14" i="77"/>
  <c r="C8" i="2"/>
  <c r="B8" i="2"/>
  <c r="A8" i="2"/>
  <c r="I7" i="2"/>
  <c r="E7" i="2"/>
  <c r="D7" i="2"/>
  <c r="E13" i="77"/>
  <c r="F13" i="77" s="1"/>
  <c r="C7" i="2"/>
  <c r="B7" i="2"/>
  <c r="A7" i="2"/>
  <c r="I6" i="2"/>
  <c r="E6" i="2"/>
  <c r="D6" i="2"/>
  <c r="E12" i="77"/>
  <c r="C6" i="2"/>
  <c r="E13" i="71"/>
  <c r="F41" i="2"/>
  <c r="E9" i="81" s="1"/>
  <c r="D7" i="67"/>
  <c r="D14" i="77"/>
  <c r="F14" i="77" s="1"/>
  <c r="D7" i="66"/>
  <c r="D9" i="73"/>
  <c r="F9" i="73"/>
  <c r="D6" i="73"/>
  <c r="F6" i="73"/>
  <c r="D11" i="74"/>
  <c r="F11" i="74"/>
  <c r="D14" i="71"/>
  <c r="F14" i="71"/>
  <c r="D7" i="73"/>
  <c r="F7" i="73" s="1"/>
  <c r="D7" i="77"/>
  <c r="F7" i="77" s="1"/>
  <c r="D6" i="72"/>
  <c r="D11" i="71"/>
  <c r="F11" i="71"/>
  <c r="D5" i="77"/>
  <c r="F5" i="77" s="1"/>
  <c r="D8" i="76"/>
  <c r="F8" i="76"/>
  <c r="D18" i="71"/>
  <c r="F18" i="71"/>
  <c r="D19" i="71"/>
  <c r="F19" i="71" s="1"/>
  <c r="D10" i="74"/>
  <c r="D12" i="74"/>
  <c r="F12" i="74"/>
  <c r="D12" i="73"/>
  <c r="F12" i="73"/>
  <c r="D11" i="77"/>
  <c r="F11" i="77"/>
  <c r="D7" i="71"/>
  <c r="F7" i="71"/>
  <c r="D8" i="70"/>
  <c r="D9" i="70"/>
  <c r="D9" i="71"/>
  <c r="F9" i="71"/>
  <c r="D6" i="76"/>
  <c r="F6" i="76"/>
  <c r="D17" i="71"/>
  <c r="F17" i="71"/>
  <c r="D10" i="77"/>
  <c r="F10" i="77"/>
  <c r="D11" i="73"/>
  <c r="F11" i="73"/>
  <c r="D8" i="73"/>
  <c r="F8" i="73"/>
  <c r="D5" i="72"/>
  <c r="F5" i="72"/>
  <c r="D10" i="71"/>
  <c r="F10" i="71"/>
  <c r="D6" i="75"/>
  <c r="D16" i="71"/>
  <c r="D9" i="75"/>
  <c r="F9" i="75"/>
  <c r="D6" i="74"/>
  <c r="F6" i="74"/>
  <c r="D7" i="70"/>
  <c r="F7" i="70"/>
  <c r="D8" i="74"/>
  <c r="F8" i="74"/>
  <c r="D7" i="74"/>
  <c r="F7" i="74"/>
  <c r="F38" i="2"/>
  <c r="G38" i="2"/>
  <c r="G9" i="34"/>
  <c r="E22" i="34" s="1"/>
  <c r="G37" i="2"/>
  <c r="G9" i="33" s="1"/>
  <c r="F37" i="2"/>
  <c r="E9" i="33"/>
  <c r="G36" i="2"/>
  <c r="G9" i="32"/>
  <c r="E19" i="32"/>
  <c r="F36" i="2"/>
  <c r="E9" i="32"/>
  <c r="E15" i="71"/>
  <c r="G42" i="2"/>
  <c r="G9" i="37"/>
  <c r="E16" i="71"/>
  <c r="F43" i="2"/>
  <c r="G43" i="2"/>
  <c r="G34" i="2"/>
  <c r="G9" i="30"/>
  <c r="E21" i="30" s="1"/>
  <c r="F35" i="2"/>
  <c r="E9" i="31" s="1"/>
  <c r="D21" i="31" s="1"/>
  <c r="F6" i="70"/>
  <c r="G26" i="2"/>
  <c r="F61" i="2"/>
  <c r="F7" i="76"/>
  <c r="F8" i="71"/>
  <c r="F9" i="74"/>
  <c r="F12" i="71"/>
  <c r="G12" i="2"/>
  <c r="G9" i="9"/>
  <c r="E17" i="9"/>
  <c r="F13" i="2"/>
  <c r="E9" i="10"/>
  <c r="D19" i="10"/>
  <c r="G13" i="2"/>
  <c r="G9" i="10" s="1"/>
  <c r="G21" i="2"/>
  <c r="G9" i="18"/>
  <c r="E21" i="18" s="1"/>
  <c r="F54" i="2"/>
  <c r="E9" i="47"/>
  <c r="D14" i="47"/>
  <c r="F59" i="2"/>
  <c r="E9" i="52"/>
  <c r="D19" i="52"/>
  <c r="G28" i="2"/>
  <c r="G8" i="24"/>
  <c r="E17" i="24"/>
  <c r="G23" i="2"/>
  <c r="G9" i="20"/>
  <c r="E21" i="20"/>
  <c r="G41" i="2"/>
  <c r="G9" i="81" s="1"/>
  <c r="F46" i="2"/>
  <c r="E9" i="40"/>
  <c r="D23" i="40"/>
  <c r="G30" i="2"/>
  <c r="G8" i="26"/>
  <c r="E13" i="26"/>
  <c r="F32" i="2"/>
  <c r="E9" i="29"/>
  <c r="D22" i="29"/>
  <c r="F39" i="2"/>
  <c r="E9" i="35"/>
  <c r="G49" i="2"/>
  <c r="G9" i="46" s="1"/>
  <c r="F55" i="2"/>
  <c r="E9" i="85" s="1"/>
  <c r="G6" i="2"/>
  <c r="G9" i="5"/>
  <c r="E19" i="5"/>
  <c r="F9" i="2"/>
  <c r="E9" i="6"/>
  <c r="D17" i="6"/>
  <c r="G40" i="2"/>
  <c r="G9" i="82"/>
  <c r="E21" i="82"/>
  <c r="G54" i="2"/>
  <c r="G9" i="47"/>
  <c r="E15" i="47"/>
  <c r="G55" i="2"/>
  <c r="G9" i="85" s="1"/>
  <c r="F63" i="2"/>
  <c r="E9" i="56"/>
  <c r="D21" i="56" s="1"/>
  <c r="G17" i="2"/>
  <c r="F8" i="2"/>
  <c r="E9" i="3"/>
  <c r="D14" i="3"/>
  <c r="G16" i="2"/>
  <c r="G9" i="13"/>
  <c r="E14" i="13"/>
  <c r="F18" i="2"/>
  <c r="E9" i="15"/>
  <c r="D20" i="15"/>
  <c r="G27" i="2"/>
  <c r="G8" i="23"/>
  <c r="F30" i="2"/>
  <c r="E8" i="26"/>
  <c r="D22" i="26"/>
  <c r="G47" i="2"/>
  <c r="G9" i="41"/>
  <c r="E22" i="41"/>
  <c r="F49" i="2"/>
  <c r="E9" i="46"/>
  <c r="D23" i="46"/>
  <c r="F65" i="2"/>
  <c r="E9" i="58"/>
  <c r="D17" i="58"/>
  <c r="G8" i="2"/>
  <c r="G9" i="3"/>
  <c r="E15" i="3"/>
  <c r="G9" i="6"/>
  <c r="E15" i="6"/>
  <c r="F10" i="2"/>
  <c r="E9" i="7"/>
  <c r="D18" i="7"/>
  <c r="D18" i="8"/>
  <c r="F15" i="2"/>
  <c r="E9" i="14"/>
  <c r="G20" i="2"/>
  <c r="G8" i="17"/>
  <c r="E22" i="17"/>
  <c r="F22" i="2"/>
  <c r="E9" i="19"/>
  <c r="D21" i="19"/>
  <c r="G32" i="2"/>
  <c r="G9" i="29"/>
  <c r="E19" i="29"/>
  <c r="F52" i="2"/>
  <c r="E9" i="43"/>
  <c r="D23" i="43"/>
  <c r="F57" i="2"/>
  <c r="E9" i="50"/>
  <c r="D15" i="50"/>
  <c r="G61" i="2"/>
  <c r="G9" i="54"/>
  <c r="F6" i="2"/>
  <c r="E9" i="5"/>
  <c r="D14" i="5"/>
  <c r="G10" i="2"/>
  <c r="G9" i="7"/>
  <c r="E20" i="7"/>
  <c r="E16" i="8"/>
  <c r="G19" i="2"/>
  <c r="G9" i="16"/>
  <c r="E14" i="16"/>
  <c r="G22" i="2"/>
  <c r="G9" i="19"/>
  <c r="E19" i="19"/>
  <c r="F26" i="2"/>
  <c r="F27" i="2"/>
  <c r="E8" i="23"/>
  <c r="F34" i="2"/>
  <c r="E9" i="30"/>
  <c r="D15" i="30" s="1"/>
  <c r="F47" i="2"/>
  <c r="E9" i="41"/>
  <c r="D21" i="41"/>
  <c r="G52" i="2"/>
  <c r="G9" i="43"/>
  <c r="E18" i="43"/>
  <c r="G57" i="2"/>
  <c r="G9" i="50"/>
  <c r="E22" i="50"/>
  <c r="F7" i="2"/>
  <c r="E9" i="4"/>
  <c r="G7" i="2"/>
  <c r="G9" i="4"/>
  <c r="F12" i="2"/>
  <c r="E9" i="9"/>
  <c r="G14" i="2"/>
  <c r="F16" i="2"/>
  <c r="E9" i="13" s="1"/>
  <c r="F17" i="2"/>
  <c r="E6" i="72"/>
  <c r="C9" i="15"/>
  <c r="F19" i="2"/>
  <c r="E9" i="16"/>
  <c r="F20" i="2"/>
  <c r="E8" i="17"/>
  <c r="F21" i="2"/>
  <c r="E9" i="18"/>
  <c r="F23" i="2"/>
  <c r="E9" i="20"/>
  <c r="G25" i="2"/>
  <c r="G9" i="21"/>
  <c r="F28" i="2"/>
  <c r="E8" i="24"/>
  <c r="G29" i="2"/>
  <c r="G8" i="25"/>
  <c r="G31" i="2"/>
  <c r="G9" i="27"/>
  <c r="G33" i="2"/>
  <c r="G9" i="28"/>
  <c r="F40" i="2"/>
  <c r="E9" i="82" s="1"/>
  <c r="G44" i="2"/>
  <c r="G8" i="38"/>
  <c r="G64" i="2"/>
  <c r="G9" i="57"/>
  <c r="E13" i="12"/>
  <c r="E19" i="12"/>
  <c r="E23" i="12"/>
  <c r="F48" i="2"/>
  <c r="E9" i="45"/>
  <c r="F51" i="2"/>
  <c r="E9" i="42"/>
  <c r="F53" i="2"/>
  <c r="E9" i="44"/>
  <c r="F56" i="2"/>
  <c r="E9" i="49"/>
  <c r="F58" i="2"/>
  <c r="E9" i="51"/>
  <c r="G59" i="2"/>
  <c r="G9" i="52"/>
  <c r="F60" i="2"/>
  <c r="E9" i="53"/>
  <c r="G63" i="2"/>
  <c r="G9" i="56"/>
  <c r="G65" i="2"/>
  <c r="G9" i="58"/>
  <c r="E15" i="12"/>
  <c r="E17" i="12"/>
  <c r="E22" i="12"/>
  <c r="E20" i="12"/>
  <c r="E18" i="12"/>
  <c r="E16" i="12"/>
  <c r="E14" i="12"/>
  <c r="E12" i="12"/>
  <c r="F14" i="2"/>
  <c r="E9" i="11"/>
  <c r="E6" i="71"/>
  <c r="F6" i="71" s="1"/>
  <c r="C9" i="14"/>
  <c r="F25" i="2"/>
  <c r="E9" i="21"/>
  <c r="F29" i="2"/>
  <c r="E8" i="25"/>
  <c r="F31" i="2"/>
  <c r="E9" i="27"/>
  <c r="F33" i="2"/>
  <c r="E9" i="28"/>
  <c r="G35" i="2"/>
  <c r="G9" i="31"/>
  <c r="G39" i="2"/>
  <c r="G9" i="35" s="1"/>
  <c r="F44" i="2"/>
  <c r="E8" i="38"/>
  <c r="G46" i="2"/>
  <c r="G9" i="40"/>
  <c r="G48" i="2"/>
  <c r="G9" i="45" s="1"/>
  <c r="G51" i="2"/>
  <c r="G9" i="42"/>
  <c r="G53" i="2"/>
  <c r="G9" i="44"/>
  <c r="G56" i="2"/>
  <c r="G9" i="49"/>
  <c r="G58" i="2"/>
  <c r="G9" i="51"/>
  <c r="G60" i="2"/>
  <c r="G9" i="53"/>
  <c r="G9" i="55"/>
  <c r="F64" i="2"/>
  <c r="E9" i="57"/>
  <c r="D13" i="33"/>
  <c r="D12" i="33"/>
  <c r="F16" i="71"/>
  <c r="F6" i="72"/>
  <c r="F7" i="72"/>
  <c r="F6" i="75"/>
  <c r="E9" i="34"/>
  <c r="D23" i="34"/>
  <c r="E12" i="30"/>
  <c r="F9" i="76"/>
  <c r="G9" i="36"/>
  <c r="E20" i="36"/>
  <c r="E21" i="37"/>
  <c r="D21" i="10"/>
  <c r="E20" i="30"/>
  <c r="E22" i="30"/>
  <c r="E13" i="30"/>
  <c r="E16" i="30"/>
  <c r="E17" i="30"/>
  <c r="E18" i="30"/>
  <c r="E19" i="30"/>
  <c r="E14" i="30"/>
  <c r="E15" i="30"/>
  <c r="D18" i="31"/>
  <c r="D20" i="31"/>
  <c r="D23" i="31"/>
  <c r="E15" i="50"/>
  <c r="D12" i="31"/>
  <c r="D21" i="15"/>
  <c r="E15" i="82"/>
  <c r="D13" i="31"/>
  <c r="D15" i="31"/>
  <c r="D14" i="31"/>
  <c r="D22" i="31"/>
  <c r="E12" i="82"/>
  <c r="D17" i="47"/>
  <c r="D19" i="31"/>
  <c r="D16" i="31"/>
  <c r="E23" i="20"/>
  <c r="D17" i="31"/>
  <c r="D20" i="47"/>
  <c r="E19" i="9"/>
  <c r="E22" i="43"/>
  <c r="D16" i="10"/>
  <c r="E20" i="24"/>
  <c r="E17" i="43"/>
  <c r="E14" i="9"/>
  <c r="D20" i="10"/>
  <c r="D14" i="10"/>
  <c r="F13" i="74"/>
  <c r="G9" i="22"/>
  <c r="E17" i="22"/>
  <c r="D15" i="10"/>
  <c r="E15" i="18"/>
  <c r="E18" i="9"/>
  <c r="D23" i="10"/>
  <c r="D22" i="10"/>
  <c r="E18" i="34"/>
  <c r="E19" i="3"/>
  <c r="E22" i="5"/>
  <c r="D12" i="77"/>
  <c r="F12" i="77" s="1"/>
  <c r="D20" i="29"/>
  <c r="E18" i="20"/>
  <c r="E20" i="82"/>
  <c r="E9" i="54"/>
  <c r="D18" i="54"/>
  <c r="D15" i="43"/>
  <c r="D18" i="29"/>
  <c r="E19" i="24"/>
  <c r="D14" i="58"/>
  <c r="D16" i="43"/>
  <c r="E11" i="17"/>
  <c r="D18" i="10"/>
  <c r="D17" i="10"/>
  <c r="E22" i="9"/>
  <c r="E13" i="9"/>
  <c r="E18" i="18"/>
  <c r="D22" i="50"/>
  <c r="D16" i="6"/>
  <c r="E12" i="9"/>
  <c r="E15" i="9"/>
  <c r="E23" i="9"/>
  <c r="E16" i="18"/>
  <c r="E13" i="18"/>
  <c r="E21" i="9"/>
  <c r="D17" i="19"/>
  <c r="E16" i="9"/>
  <c r="E20" i="9"/>
  <c r="D23" i="3"/>
  <c r="D18" i="15"/>
  <c r="E13" i="20"/>
  <c r="E20" i="20"/>
  <c r="D12" i="52"/>
  <c r="E14" i="47"/>
  <c r="E13" i="43"/>
  <c r="E19" i="82"/>
  <c r="D13" i="47"/>
  <c r="D12" i="43"/>
  <c r="D22" i="46"/>
  <c r="E22" i="16"/>
  <c r="E14" i="43"/>
  <c r="D12" i="10"/>
  <c r="D13" i="10"/>
  <c r="D19" i="56"/>
  <c r="E15" i="24"/>
  <c r="E12" i="26"/>
  <c r="E23" i="18"/>
  <c r="D19" i="40"/>
  <c r="E13" i="24"/>
  <c r="E16" i="24"/>
  <c r="E12" i="18"/>
  <c r="E20" i="18"/>
  <c r="D15" i="41"/>
  <c r="E19" i="26"/>
  <c r="E12" i="24"/>
  <c r="E19" i="34"/>
  <c r="E19" i="18"/>
  <c r="E11" i="24"/>
  <c r="E18" i="24"/>
  <c r="E14" i="18"/>
  <c r="E22" i="18"/>
  <c r="E17" i="18"/>
  <c r="E18" i="8"/>
  <c r="E18" i="26"/>
  <c r="E21" i="34"/>
  <c r="E17" i="34"/>
  <c r="E22" i="32"/>
  <c r="E13" i="50"/>
  <c r="E21" i="50"/>
  <c r="E17" i="50"/>
  <c r="D21" i="30"/>
  <c r="D13" i="30"/>
  <c r="D20" i="30"/>
  <c r="D19" i="30"/>
  <c r="D22" i="30"/>
  <c r="D16" i="30"/>
  <c r="E18" i="16"/>
  <c r="E12" i="16"/>
  <c r="E23" i="16"/>
  <c r="E15" i="16"/>
  <c r="E21" i="16"/>
  <c r="E20" i="16"/>
  <c r="D20" i="5"/>
  <c r="D12" i="5"/>
  <c r="D17" i="5"/>
  <c r="D18" i="5"/>
  <c r="D23" i="5"/>
  <c r="D15" i="5"/>
  <c r="D21" i="50"/>
  <c r="D19" i="50"/>
  <c r="D17" i="50"/>
  <c r="E20" i="17"/>
  <c r="E12" i="17"/>
  <c r="E21" i="17"/>
  <c r="E18" i="17"/>
  <c r="E19" i="17"/>
  <c r="E17" i="17"/>
  <c r="E21" i="6"/>
  <c r="E13" i="6"/>
  <c r="E16" i="6"/>
  <c r="E19" i="6"/>
  <c r="E22" i="6"/>
  <c r="E14" i="6"/>
  <c r="D18" i="58"/>
  <c r="D15" i="58"/>
  <c r="D16" i="58"/>
  <c r="E19" i="47"/>
  <c r="E20" i="47"/>
  <c r="E16" i="47"/>
  <c r="E20" i="5"/>
  <c r="E12" i="5"/>
  <c r="E17" i="5"/>
  <c r="E18" i="5"/>
  <c r="E23" i="5"/>
  <c r="E15" i="5"/>
  <c r="D13" i="52"/>
  <c r="D16" i="52"/>
  <c r="D21" i="52"/>
  <c r="D12" i="58"/>
  <c r="D20" i="58"/>
  <c r="D15" i="52"/>
  <c r="D14" i="52"/>
  <c r="D22" i="52"/>
  <c r="E18" i="50"/>
  <c r="E16" i="50"/>
  <c r="E22" i="47"/>
  <c r="E17" i="47"/>
  <c r="D13" i="50"/>
  <c r="D18" i="50"/>
  <c r="D12" i="30"/>
  <c r="D17" i="30"/>
  <c r="E17" i="16"/>
  <c r="D13" i="5"/>
  <c r="D16" i="5"/>
  <c r="E15" i="17"/>
  <c r="E12" i="6"/>
  <c r="E17" i="6"/>
  <c r="E21" i="5"/>
  <c r="E23" i="43"/>
  <c r="E21" i="43"/>
  <c r="E19" i="43"/>
  <c r="D22" i="43"/>
  <c r="D13" i="43"/>
  <c r="D14" i="43"/>
  <c r="E17" i="3"/>
  <c r="E22" i="3"/>
  <c r="E23" i="3"/>
  <c r="E18" i="3"/>
  <c r="D21" i="46"/>
  <c r="D15" i="46"/>
  <c r="D19" i="46"/>
  <c r="D18" i="46"/>
  <c r="D12" i="46"/>
  <c r="D16" i="46"/>
  <c r="D23" i="15"/>
  <c r="D22" i="15"/>
  <c r="E22" i="82"/>
  <c r="E14" i="82"/>
  <c r="E13" i="82"/>
  <c r="D23" i="29"/>
  <c r="D21" i="29"/>
  <c r="D13" i="29"/>
  <c r="D17" i="29"/>
  <c r="E22" i="20"/>
  <c r="E14" i="20"/>
  <c r="E19" i="20"/>
  <c r="D18" i="47"/>
  <c r="D12" i="47"/>
  <c r="D16" i="47"/>
  <c r="D12" i="29"/>
  <c r="D16" i="29"/>
  <c r="D14" i="29"/>
  <c r="D19" i="15"/>
  <c r="E15" i="20"/>
  <c r="E12" i="20"/>
  <c r="D22" i="58"/>
  <c r="D23" i="58"/>
  <c r="D23" i="52"/>
  <c r="D17" i="52"/>
  <c r="E12" i="50"/>
  <c r="E14" i="50"/>
  <c r="E19" i="50"/>
  <c r="E12" i="47"/>
  <c r="E21" i="47"/>
  <c r="E12" i="43"/>
  <c r="E20" i="43"/>
  <c r="E23" i="82"/>
  <c r="E16" i="82"/>
  <c r="D17" i="15"/>
  <c r="D20" i="50"/>
  <c r="D16" i="50"/>
  <c r="D23" i="50"/>
  <c r="D19" i="47"/>
  <c r="D15" i="47"/>
  <c r="D18" i="43"/>
  <c r="D19" i="43"/>
  <c r="D13" i="46"/>
  <c r="D14" i="30"/>
  <c r="D23" i="30"/>
  <c r="E16" i="16"/>
  <c r="D19" i="5"/>
  <c r="D22" i="5"/>
  <c r="E14" i="17"/>
  <c r="E18" i="6"/>
  <c r="E23" i="6"/>
  <c r="E14" i="5"/>
  <c r="D16" i="15"/>
  <c r="D15" i="29"/>
  <c r="D19" i="29"/>
  <c r="E17" i="20"/>
  <c r="E16" i="20"/>
  <c r="D19" i="58"/>
  <c r="D13" i="58"/>
  <c r="D21" i="58"/>
  <c r="D18" i="52"/>
  <c r="D20" i="52"/>
  <c r="E23" i="50"/>
  <c r="E20" i="50"/>
  <c r="E18" i="47"/>
  <c r="E13" i="47"/>
  <c r="E23" i="47"/>
  <c r="E16" i="43"/>
  <c r="E17" i="82"/>
  <c r="E18" i="82"/>
  <c r="D14" i="50"/>
  <c r="D12" i="50"/>
  <c r="D21" i="47"/>
  <c r="D22" i="47"/>
  <c r="D23" i="47"/>
  <c r="D20" i="43"/>
  <c r="D14" i="46"/>
  <c r="D18" i="30"/>
  <c r="E13" i="16"/>
  <c r="E19" i="16"/>
  <c r="D21" i="5"/>
  <c r="E13" i="17"/>
  <c r="E16" i="17"/>
  <c r="E20" i="6"/>
  <c r="E14" i="3"/>
  <c r="E13" i="5"/>
  <c r="E16" i="5"/>
  <c r="E21" i="24"/>
  <c r="E14" i="24"/>
  <c r="E22" i="24"/>
  <c r="E16" i="13"/>
  <c r="D15" i="19"/>
  <c r="E16" i="3"/>
  <c r="E13" i="3"/>
  <c r="E21" i="3"/>
  <c r="D19" i="6"/>
  <c r="D16" i="3"/>
  <c r="D12" i="40"/>
  <c r="D13" i="40"/>
  <c r="D16" i="26"/>
  <c r="D11" i="26"/>
  <c r="E14" i="7"/>
  <c r="D21" i="6"/>
  <c r="D18" i="40"/>
  <c r="D15" i="40"/>
  <c r="D20" i="40"/>
  <c r="D14" i="26"/>
  <c r="E15" i="43"/>
  <c r="E9" i="12"/>
  <c r="D22" i="12"/>
  <c r="D21" i="43"/>
  <c r="D17" i="43"/>
  <c r="D17" i="46"/>
  <c r="D20" i="46"/>
  <c r="E12" i="3"/>
  <c r="E20" i="3"/>
  <c r="D14" i="6"/>
  <c r="D13" i="3"/>
  <c r="E21" i="29"/>
  <c r="D20" i="56"/>
  <c r="E13" i="32"/>
  <c r="D17" i="8"/>
  <c r="E21" i="26"/>
  <c r="E14" i="41"/>
  <c r="D21" i="40"/>
  <c r="D14" i="40"/>
  <c r="D22" i="40"/>
  <c r="E14" i="29"/>
  <c r="D20" i="26"/>
  <c r="E21" i="32"/>
  <c r="E20" i="19"/>
  <c r="D20" i="8"/>
  <c r="D22" i="6"/>
  <c r="E14" i="26"/>
  <c r="E11" i="26"/>
  <c r="E16" i="26"/>
  <c r="E15" i="13"/>
  <c r="D15" i="3"/>
  <c r="D18" i="3"/>
  <c r="D23" i="41"/>
  <c r="E20" i="26"/>
  <c r="E22" i="26"/>
  <c r="E13" i="8"/>
  <c r="E19" i="41"/>
  <c r="D17" i="40"/>
  <c r="D16" i="40"/>
  <c r="D13" i="26"/>
  <c r="D21" i="26"/>
  <c r="D14" i="56"/>
  <c r="D14" i="41"/>
  <c r="E17" i="7"/>
  <c r="D21" i="8"/>
  <c r="D13" i="6"/>
  <c r="E17" i="26"/>
  <c r="E15" i="26"/>
  <c r="E17" i="13"/>
  <c r="D21" i="3"/>
  <c r="E15" i="41"/>
  <c r="E13" i="29"/>
  <c r="E9" i="22"/>
  <c r="D12" i="22"/>
  <c r="D13" i="56"/>
  <c r="E15" i="32"/>
  <c r="D22" i="41"/>
  <c r="D22" i="8"/>
  <c r="E19" i="13"/>
  <c r="E13" i="41"/>
  <c r="D18" i="56"/>
  <c r="E23" i="32"/>
  <c r="E12" i="8"/>
  <c r="D12" i="41"/>
  <c r="D17" i="41"/>
  <c r="D16" i="8"/>
  <c r="E18" i="13"/>
  <c r="E23" i="8"/>
  <c r="E12" i="41"/>
  <c r="E20" i="41"/>
  <c r="E18" i="41"/>
  <c r="E23" i="29"/>
  <c r="E22" i="29"/>
  <c r="E18" i="29"/>
  <c r="D18" i="26"/>
  <c r="D15" i="26"/>
  <c r="D22" i="56"/>
  <c r="D12" i="56"/>
  <c r="D17" i="56"/>
  <c r="E14" i="32"/>
  <c r="E16" i="32"/>
  <c r="E17" i="32"/>
  <c r="E14" i="8"/>
  <c r="E22" i="8"/>
  <c r="D18" i="41"/>
  <c r="D16" i="41"/>
  <c r="D19" i="41"/>
  <c r="E13" i="19"/>
  <c r="E21" i="7"/>
  <c r="D12" i="8"/>
  <c r="D13" i="8"/>
  <c r="D19" i="8"/>
  <c r="D18" i="6"/>
  <c r="D15" i="6"/>
  <c r="D23" i="6"/>
  <c r="E22" i="13"/>
  <c r="E12" i="13"/>
  <c r="E20" i="13"/>
  <c r="D17" i="3"/>
  <c r="D12" i="3"/>
  <c r="D20" i="3"/>
  <c r="E17" i="41"/>
  <c r="E17" i="29"/>
  <c r="E16" i="29"/>
  <c r="D23" i="56"/>
  <c r="E12" i="32"/>
  <c r="E20" i="8"/>
  <c r="D23" i="8"/>
  <c r="E21" i="13"/>
  <c r="E21" i="8"/>
  <c r="E15" i="8"/>
  <c r="E23" i="41"/>
  <c r="E16" i="41"/>
  <c r="E21" i="41"/>
  <c r="E15" i="29"/>
  <c r="E12" i="29"/>
  <c r="E20" i="29"/>
  <c r="D12" i="26"/>
  <c r="D17" i="26"/>
  <c r="D16" i="19"/>
  <c r="E17" i="8"/>
  <c r="D15" i="56"/>
  <c r="D16" i="56"/>
  <c r="E18" i="32"/>
  <c r="E20" i="32"/>
  <c r="D19" i="26"/>
  <c r="E19" i="8"/>
  <c r="D20" i="41"/>
  <c r="D13" i="41"/>
  <c r="E21" i="19"/>
  <c r="D14" i="8"/>
  <c r="D15" i="8"/>
  <c r="D12" i="6"/>
  <c r="D20" i="6"/>
  <c r="E11" i="13"/>
  <c r="E13" i="13"/>
  <c r="D22" i="3"/>
  <c r="D19" i="3"/>
  <c r="D17" i="7"/>
  <c r="D20" i="7"/>
  <c r="D18" i="19"/>
  <c r="D13" i="19"/>
  <c r="E23" i="55"/>
  <c r="E14" i="19"/>
  <c r="E15" i="19"/>
  <c r="E23" i="19"/>
  <c r="E19" i="7"/>
  <c r="E16" i="7"/>
  <c r="E23" i="7"/>
  <c r="D19" i="7"/>
  <c r="D14" i="7"/>
  <c r="D23" i="7"/>
  <c r="D23" i="19"/>
  <c r="D13" i="77"/>
  <c r="D13" i="71"/>
  <c r="F13" i="71" s="1"/>
  <c r="D5" i="76"/>
  <c r="D6" i="77"/>
  <c r="D5" i="71"/>
  <c r="E14" i="46" l="1"/>
  <c r="E12" i="46"/>
  <c r="E19" i="46"/>
  <c r="E21" i="46"/>
  <c r="E16" i="46"/>
  <c r="E13" i="46"/>
  <c r="E17" i="46"/>
  <c r="E20" i="46"/>
  <c r="E23" i="46"/>
  <c r="E22" i="46"/>
  <c r="E18" i="46"/>
  <c r="E15" i="46"/>
  <c r="E9" i="36"/>
  <c r="E9" i="37"/>
  <c r="E19" i="83"/>
  <c r="E15" i="83"/>
  <c r="E22" i="83"/>
  <c r="E16" i="83"/>
  <c r="E23" i="83"/>
  <c r="E20" i="83"/>
  <c r="E21" i="83"/>
  <c r="E17" i="83"/>
  <c r="E13" i="83"/>
  <c r="E18" i="83"/>
  <c r="E14" i="83"/>
  <c r="E12" i="83"/>
  <c r="D13" i="83"/>
  <c r="D21" i="83"/>
  <c r="D14" i="83"/>
  <c r="D12" i="83"/>
  <c r="D16" i="83"/>
  <c r="D20" i="83"/>
  <c r="D15" i="83"/>
  <c r="D23" i="83"/>
  <c r="D19" i="83"/>
  <c r="D17" i="83"/>
  <c r="D18" i="83"/>
  <c r="D22" i="83"/>
  <c r="D20" i="55"/>
  <c r="D16" i="55"/>
  <c r="D23" i="55"/>
  <c r="D18" i="55"/>
  <c r="D17" i="55"/>
  <c r="D22" i="55"/>
  <c r="D19" i="55"/>
  <c r="D21" i="55"/>
  <c r="E14" i="15"/>
  <c r="E18" i="15"/>
  <c r="E12" i="15"/>
  <c r="E21" i="15"/>
  <c r="E22" i="15"/>
  <c r="E16" i="15"/>
  <c r="E20" i="15"/>
  <c r="E13" i="15"/>
  <c r="E15" i="15"/>
  <c r="E17" i="15"/>
  <c r="E19" i="15"/>
  <c r="E23" i="15"/>
  <c r="D22" i="81"/>
  <c r="D14" i="81"/>
  <c r="D15" i="81"/>
  <c r="D18" i="81"/>
  <c r="D23" i="81"/>
  <c r="D17" i="81"/>
  <c r="D12" i="81"/>
  <c r="D19" i="81"/>
  <c r="D20" i="81"/>
  <c r="D16" i="81"/>
  <c r="D21" i="81"/>
  <c r="D13" i="81"/>
  <c r="E15" i="33"/>
  <c r="E19" i="33"/>
  <c r="E13" i="33"/>
  <c r="E17" i="33"/>
  <c r="E21" i="33"/>
  <c r="E12" i="33"/>
  <c r="E14" i="33"/>
  <c r="E16" i="33"/>
  <c r="E18" i="33"/>
  <c r="E20" i="33"/>
  <c r="E22" i="33"/>
  <c r="E23" i="33"/>
  <c r="D18" i="33"/>
  <c r="D16" i="33"/>
  <c r="D14" i="33"/>
  <c r="D22" i="33"/>
  <c r="D20" i="33"/>
  <c r="D19" i="33"/>
  <c r="D15" i="33"/>
  <c r="D21" i="33"/>
  <c r="D17" i="33"/>
  <c r="D23" i="33"/>
  <c r="D22" i="32"/>
  <c r="D14" i="32"/>
  <c r="D18" i="32"/>
  <c r="D16" i="32"/>
  <c r="D20" i="32"/>
  <c r="D13" i="32"/>
  <c r="D15" i="32"/>
  <c r="D17" i="32"/>
  <c r="D19" i="32"/>
  <c r="D21" i="32"/>
  <c r="D23" i="32"/>
  <c r="D12" i="32"/>
  <c r="E12" i="37"/>
  <c r="E22" i="37"/>
  <c r="E13" i="37"/>
  <c r="E14" i="37"/>
  <c r="E23" i="37"/>
  <c r="E15" i="37"/>
  <c r="E17" i="37"/>
  <c r="E16" i="37"/>
  <c r="E20" i="37"/>
  <c r="E19" i="37"/>
  <c r="E18" i="37"/>
  <c r="E13" i="10"/>
  <c r="E22" i="10"/>
  <c r="E20" i="10"/>
  <c r="E17" i="10"/>
  <c r="E16" i="10"/>
  <c r="E19" i="10"/>
  <c r="E18" i="10"/>
  <c r="E15" i="10"/>
  <c r="E14" i="10"/>
  <c r="E23" i="10"/>
  <c r="E12" i="10"/>
  <c r="E21" i="10"/>
  <c r="E14" i="81"/>
  <c r="E18" i="81"/>
  <c r="E22" i="81"/>
  <c r="E12" i="81"/>
  <c r="E16" i="81"/>
  <c r="E20" i="81"/>
  <c r="E13" i="81"/>
  <c r="E15" i="81"/>
  <c r="E17" i="81"/>
  <c r="E19" i="81"/>
  <c r="E21" i="81"/>
  <c r="E23" i="81"/>
  <c r="D18" i="35"/>
  <c r="D20" i="35"/>
  <c r="D12" i="35"/>
  <c r="D19" i="35"/>
  <c r="D15" i="7"/>
  <c r="D22" i="7"/>
  <c r="D13" i="7"/>
  <c r="D21" i="7"/>
  <c r="D16" i="7"/>
  <c r="D12" i="7"/>
  <c r="D22" i="19"/>
  <c r="D12" i="19"/>
  <c r="D20" i="19"/>
  <c r="D14" i="19"/>
  <c r="D19" i="19"/>
  <c r="E22" i="54"/>
  <c r="E13" i="54"/>
  <c r="E16" i="54"/>
  <c r="E19" i="54"/>
  <c r="E17" i="54"/>
  <c r="E20" i="54"/>
  <c r="E14" i="54"/>
  <c r="E18" i="54"/>
  <c r="E12" i="54"/>
  <c r="E15" i="54"/>
  <c r="E21" i="54"/>
  <c r="E23" i="54"/>
  <c r="E13" i="7"/>
  <c r="E18" i="7"/>
  <c r="E22" i="7"/>
  <c r="E12" i="7"/>
  <c r="E15" i="7"/>
  <c r="E12" i="19"/>
  <c r="E18" i="19"/>
  <c r="E17" i="19"/>
  <c r="E16" i="19"/>
  <c r="E22" i="19"/>
  <c r="D12" i="4"/>
  <c r="D23" i="4"/>
  <c r="D21" i="4"/>
  <c r="D13" i="4"/>
  <c r="D15" i="4"/>
  <c r="D17" i="4"/>
  <c r="D19" i="4"/>
  <c r="D22" i="4"/>
  <c r="D20" i="4"/>
  <c r="D18" i="4"/>
  <c r="D16" i="4"/>
  <c r="D14" i="4"/>
  <c r="E13" i="4"/>
  <c r="E12" i="4"/>
  <c r="E14" i="4"/>
  <c r="E16" i="4"/>
  <c r="E23" i="4"/>
  <c r="E15" i="4"/>
  <c r="E18" i="4"/>
  <c r="E17" i="4"/>
  <c r="E22" i="4"/>
  <c r="E21" i="4"/>
  <c r="E20" i="4"/>
  <c r="E19" i="4"/>
  <c r="D14" i="9"/>
  <c r="D12" i="9"/>
  <c r="D21" i="9"/>
  <c r="D16" i="9"/>
  <c r="D13" i="9"/>
  <c r="D23" i="9"/>
  <c r="D18" i="9"/>
  <c r="D15" i="9"/>
  <c r="D20" i="9"/>
  <c r="D17" i="9"/>
  <c r="D22" i="9"/>
  <c r="D19" i="9"/>
  <c r="G9" i="14"/>
  <c r="G9" i="11"/>
  <c r="D16" i="13"/>
  <c r="D14" i="13"/>
  <c r="D12" i="13"/>
  <c r="D15" i="13"/>
  <c r="D19" i="13"/>
  <c r="D11" i="13"/>
  <c r="D21" i="13"/>
  <c r="D17" i="13"/>
  <c r="D13" i="13"/>
  <c r="D22" i="13"/>
  <c r="D20" i="13"/>
  <c r="D18" i="13"/>
  <c r="D12" i="16"/>
  <c r="D16" i="16"/>
  <c r="D19" i="16"/>
  <c r="D13" i="16"/>
  <c r="D15" i="16"/>
  <c r="D18" i="16"/>
  <c r="D22" i="16"/>
  <c r="D14" i="16"/>
  <c r="D17" i="16"/>
  <c r="D21" i="16"/>
  <c r="D23" i="16"/>
  <c r="D20" i="16"/>
  <c r="D18" i="17"/>
  <c r="D17" i="17"/>
  <c r="D19" i="17"/>
  <c r="D14" i="17"/>
  <c r="D22" i="17"/>
  <c r="D12" i="17"/>
  <c r="D16" i="17"/>
  <c r="D20" i="17"/>
  <c r="D15" i="17"/>
  <c r="D11" i="17"/>
  <c r="D13" i="17"/>
  <c r="D21" i="17"/>
  <c r="D14" i="18"/>
  <c r="D20" i="18"/>
  <c r="D16" i="18"/>
  <c r="D13" i="18"/>
  <c r="D12" i="18"/>
  <c r="D18" i="18"/>
  <c r="D17" i="18"/>
  <c r="D19" i="18"/>
  <c r="D23" i="18"/>
  <c r="D21" i="18"/>
  <c r="D15" i="18"/>
  <c r="D22" i="18"/>
  <c r="D13" i="20"/>
  <c r="D22" i="20"/>
  <c r="D19" i="20"/>
  <c r="D18" i="20"/>
  <c r="D20" i="20"/>
  <c r="D16" i="20"/>
  <c r="D14" i="20"/>
  <c r="D12" i="20"/>
  <c r="D23" i="20"/>
  <c r="D17" i="20"/>
  <c r="D15" i="20"/>
  <c r="D21" i="20"/>
  <c r="E14" i="21"/>
  <c r="E23" i="21"/>
  <c r="E15" i="21"/>
  <c r="E22" i="21"/>
  <c r="E20" i="21"/>
  <c r="E18" i="21"/>
  <c r="E21" i="21"/>
  <c r="E16" i="21"/>
  <c r="E12" i="21"/>
  <c r="E13" i="21"/>
  <c r="E19" i="21"/>
  <c r="E17" i="21"/>
  <c r="D18" i="24"/>
  <c r="D21" i="24"/>
  <c r="D11" i="24"/>
  <c r="D16" i="24"/>
  <c r="D20" i="24"/>
  <c r="D19" i="24"/>
  <c r="D14" i="24"/>
  <c r="D17" i="24"/>
  <c r="D22" i="24"/>
  <c r="D12" i="24"/>
  <c r="D15" i="24"/>
  <c r="D13" i="24"/>
  <c r="E13" i="25"/>
  <c r="E20" i="25"/>
  <c r="E11" i="25"/>
  <c r="E21" i="25"/>
  <c r="E18" i="25"/>
  <c r="E15" i="25"/>
  <c r="E10" i="25"/>
  <c r="E16" i="25"/>
  <c r="E14" i="25"/>
  <c r="E19" i="25"/>
  <c r="E17" i="25"/>
  <c r="E12" i="25"/>
  <c r="E22" i="27"/>
  <c r="E20" i="27"/>
  <c r="E15" i="27"/>
  <c r="E19" i="27"/>
  <c r="E13" i="27"/>
  <c r="E21" i="27"/>
  <c r="E12" i="27"/>
  <c r="E14" i="27"/>
  <c r="E16" i="27"/>
  <c r="E18" i="27"/>
  <c r="E23" i="27"/>
  <c r="E17" i="27"/>
  <c r="E20" i="28"/>
  <c r="E18" i="28"/>
  <c r="E13" i="28"/>
  <c r="E15" i="28"/>
  <c r="E17" i="28"/>
  <c r="E19" i="28"/>
  <c r="E23" i="28"/>
  <c r="E21" i="28"/>
  <c r="E16" i="28"/>
  <c r="E14" i="28"/>
  <c r="E22" i="28"/>
  <c r="E12" i="28"/>
  <c r="D22" i="82"/>
  <c r="D18" i="82"/>
  <c r="D14" i="82"/>
  <c r="D12" i="82"/>
  <c r="D16" i="82"/>
  <c r="D20" i="82"/>
  <c r="D13" i="82"/>
  <c r="D21" i="82"/>
  <c r="D15" i="82"/>
  <c r="D17" i="82"/>
  <c r="D19" i="82"/>
  <c r="D23" i="82"/>
  <c r="E11" i="38"/>
  <c r="E20" i="38"/>
  <c r="E15" i="38"/>
  <c r="E14" i="38"/>
  <c r="E12" i="38"/>
  <c r="E16" i="38"/>
  <c r="E17" i="38"/>
  <c r="E18" i="38"/>
  <c r="E21" i="38"/>
  <c r="E22" i="38"/>
  <c r="E13" i="38"/>
  <c r="E19" i="38"/>
  <c r="E12" i="57"/>
  <c r="E14" i="57"/>
  <c r="E16" i="57"/>
  <c r="E19" i="57"/>
  <c r="E22" i="57"/>
  <c r="E13" i="57"/>
  <c r="E15" i="57"/>
  <c r="E17" i="57"/>
  <c r="E20" i="57"/>
  <c r="E23" i="57"/>
  <c r="E18" i="57"/>
  <c r="E21" i="57"/>
  <c r="D23" i="45"/>
  <c r="D18" i="45"/>
  <c r="D13" i="45"/>
  <c r="D16" i="45"/>
  <c r="D21" i="45"/>
  <c r="D14" i="45"/>
  <c r="D19" i="45"/>
  <c r="D17" i="45"/>
  <c r="D12" i="45"/>
  <c r="D15" i="45"/>
  <c r="D20" i="45"/>
  <c r="D22" i="45"/>
  <c r="D20" i="42"/>
  <c r="D23" i="42"/>
  <c r="D22" i="42"/>
  <c r="D19" i="42"/>
  <c r="D16" i="42"/>
  <c r="D13" i="42"/>
  <c r="D21" i="42"/>
  <c r="D17" i="42"/>
  <c r="D15" i="42"/>
  <c r="D14" i="42"/>
  <c r="D12" i="42"/>
  <c r="D18" i="42"/>
  <c r="D21" i="44"/>
  <c r="D17" i="44"/>
  <c r="D15" i="44"/>
  <c r="D19" i="44"/>
  <c r="D13" i="44"/>
  <c r="D23" i="44"/>
  <c r="D16" i="44"/>
  <c r="D18" i="44"/>
  <c r="D22" i="44"/>
  <c r="D12" i="44"/>
  <c r="D20" i="44"/>
  <c r="D14" i="44"/>
  <c r="D20" i="49"/>
  <c r="D13" i="49"/>
  <c r="D15" i="49"/>
  <c r="D17" i="49"/>
  <c r="D19" i="49"/>
  <c r="D21" i="49"/>
  <c r="D23" i="49"/>
  <c r="D14" i="49"/>
  <c r="D18" i="49"/>
  <c r="D22" i="49"/>
  <c r="D16" i="49"/>
  <c r="D12" i="49"/>
  <c r="D12" i="51"/>
  <c r="D16" i="51"/>
  <c r="D14" i="51"/>
  <c r="D17" i="51"/>
  <c r="D13" i="51"/>
  <c r="D20" i="51"/>
  <c r="D23" i="51"/>
  <c r="D19" i="51"/>
  <c r="D21" i="51"/>
  <c r="D15" i="51"/>
  <c r="D18" i="51"/>
  <c r="D22" i="51"/>
  <c r="E14" i="52"/>
  <c r="E17" i="52"/>
  <c r="E20" i="52"/>
  <c r="E18" i="52"/>
  <c r="E13" i="52"/>
  <c r="E12" i="52"/>
  <c r="E19" i="52"/>
  <c r="E23" i="52"/>
  <c r="E16" i="52"/>
  <c r="E22" i="52"/>
  <c r="E15" i="52"/>
  <c r="E21" i="52"/>
  <c r="D16" i="53"/>
  <c r="D17" i="53"/>
  <c r="D19" i="53"/>
  <c r="D21" i="53"/>
  <c r="D23" i="53"/>
  <c r="D13" i="53"/>
  <c r="D20" i="53"/>
  <c r="D12" i="53"/>
  <c r="D15" i="53"/>
  <c r="D18" i="53"/>
  <c r="D14" i="53"/>
  <c r="D22" i="53"/>
  <c r="E17" i="56"/>
  <c r="E19" i="56"/>
  <c r="E21" i="56"/>
  <c r="E12" i="56"/>
  <c r="E16" i="56"/>
  <c r="E14" i="56"/>
  <c r="E13" i="56"/>
  <c r="E15" i="56"/>
  <c r="E22" i="56"/>
  <c r="E20" i="56"/>
  <c r="E18" i="56"/>
  <c r="E23" i="56"/>
  <c r="E18" i="58"/>
  <c r="E22" i="58"/>
  <c r="E19" i="58"/>
  <c r="E13" i="58"/>
  <c r="E20" i="58"/>
  <c r="E17" i="58"/>
  <c r="E15" i="58"/>
  <c r="E23" i="58"/>
  <c r="E12" i="58"/>
  <c r="E14" i="58"/>
  <c r="E16" i="58"/>
  <c r="E21" i="58"/>
  <c r="D12" i="11"/>
  <c r="D17" i="11"/>
  <c r="D20" i="11"/>
  <c r="D16" i="11"/>
  <c r="D21" i="11"/>
  <c r="D15" i="11"/>
  <c r="D19" i="11"/>
  <c r="D22" i="11"/>
  <c r="D18" i="11"/>
  <c r="D23" i="11"/>
  <c r="D13" i="11"/>
  <c r="D14" i="11"/>
  <c r="D23" i="21"/>
  <c r="D12" i="21"/>
  <c r="D14" i="21"/>
  <c r="D16" i="21"/>
  <c r="D18" i="21"/>
  <c r="D20" i="21"/>
  <c r="D22" i="21"/>
  <c r="D13" i="21"/>
  <c r="D15" i="21"/>
  <c r="D17" i="21"/>
  <c r="D19" i="21"/>
  <c r="D21" i="21"/>
  <c r="D14" i="25"/>
  <c r="D10" i="25"/>
  <c r="D19" i="25"/>
  <c r="D15" i="25"/>
  <c r="D12" i="25"/>
  <c r="D20" i="25"/>
  <c r="D17" i="25"/>
  <c r="D13" i="25"/>
  <c r="D21" i="25"/>
  <c r="D16" i="25"/>
  <c r="D18" i="25"/>
  <c r="D11" i="25"/>
  <c r="D22" i="27"/>
  <c r="D15" i="27"/>
  <c r="D20" i="27"/>
  <c r="D23" i="27"/>
  <c r="D13" i="27"/>
  <c r="D18" i="27"/>
  <c r="D21" i="27"/>
  <c r="D12" i="27"/>
  <c r="D19" i="27"/>
  <c r="D16" i="27"/>
  <c r="D14" i="27"/>
  <c r="D17" i="27"/>
  <c r="D18" i="28"/>
  <c r="D23" i="28"/>
  <c r="D20" i="28"/>
  <c r="D17" i="28"/>
  <c r="D12" i="28"/>
  <c r="D22" i="28"/>
  <c r="D19" i="28"/>
  <c r="D14" i="28"/>
  <c r="D13" i="28"/>
  <c r="D16" i="28"/>
  <c r="D15" i="28"/>
  <c r="D21" i="28"/>
  <c r="E20" i="31"/>
  <c r="E22" i="31"/>
  <c r="E13" i="31"/>
  <c r="E19" i="31"/>
  <c r="E17" i="31"/>
  <c r="E21" i="31"/>
  <c r="E15" i="31"/>
  <c r="E23" i="31"/>
  <c r="E12" i="31"/>
  <c r="E14" i="31"/>
  <c r="E16" i="31"/>
  <c r="E18" i="31"/>
  <c r="E12" i="35"/>
  <c r="E16" i="35"/>
  <c r="E20" i="35"/>
  <c r="E14" i="35"/>
  <c r="E18" i="35"/>
  <c r="E22" i="35"/>
  <c r="E13" i="35"/>
  <c r="E15" i="35"/>
  <c r="E17" i="35"/>
  <c r="E19" i="35"/>
  <c r="E21" i="35"/>
  <c r="E23" i="35"/>
  <c r="D22" i="38"/>
  <c r="D19" i="38"/>
  <c r="D17" i="38"/>
  <c r="D15" i="38"/>
  <c r="D13" i="38"/>
  <c r="D12" i="38"/>
  <c r="D18" i="38"/>
  <c r="D20" i="38"/>
  <c r="D14" i="38"/>
  <c r="D16" i="38"/>
  <c r="D11" i="38"/>
  <c r="D21" i="38"/>
  <c r="E12" i="40"/>
  <c r="E13" i="40"/>
  <c r="E22" i="40"/>
  <c r="E19" i="40"/>
  <c r="E20" i="40"/>
  <c r="E15" i="40"/>
  <c r="E14" i="40"/>
  <c r="E16" i="40"/>
  <c r="E21" i="40"/>
  <c r="E17" i="40"/>
  <c r="E18" i="40"/>
  <c r="E23" i="40"/>
  <c r="E12" i="45"/>
  <c r="E20" i="45"/>
  <c r="E18" i="45"/>
  <c r="E16" i="45"/>
  <c r="E14" i="45"/>
  <c r="E22" i="45"/>
  <c r="E13" i="45"/>
  <c r="E15" i="45"/>
  <c r="E17" i="45"/>
  <c r="E19" i="45"/>
  <c r="E21" i="45"/>
  <c r="E23" i="45"/>
  <c r="E15" i="42"/>
  <c r="E22" i="42"/>
  <c r="E16" i="42"/>
  <c r="E18" i="42"/>
  <c r="E12" i="42"/>
  <c r="E20" i="42"/>
  <c r="E17" i="42"/>
  <c r="E14" i="42"/>
  <c r="E23" i="42"/>
  <c r="E21" i="42"/>
  <c r="E19" i="42"/>
  <c r="E13" i="42"/>
  <c r="E13" i="44"/>
  <c r="E18" i="44"/>
  <c r="E14" i="44"/>
  <c r="E20" i="44"/>
  <c r="E22" i="44"/>
  <c r="E17" i="44"/>
  <c r="E19" i="44"/>
  <c r="E15" i="44"/>
  <c r="E23" i="44"/>
  <c r="E12" i="44"/>
  <c r="E16" i="44"/>
  <c r="E21" i="44"/>
  <c r="E12" i="49"/>
  <c r="E20" i="49"/>
  <c r="E14" i="49"/>
  <c r="E18" i="49"/>
  <c r="E22" i="49"/>
  <c r="E13" i="49"/>
  <c r="E15" i="49"/>
  <c r="E17" i="49"/>
  <c r="E19" i="49"/>
  <c r="E21" i="49"/>
  <c r="E23" i="49"/>
  <c r="E16" i="49"/>
  <c r="E16" i="51"/>
  <c r="E15" i="51"/>
  <c r="E18" i="51"/>
  <c r="E21" i="51"/>
  <c r="E14" i="51"/>
  <c r="E17" i="51"/>
  <c r="E12" i="51"/>
  <c r="E22" i="51"/>
  <c r="E19" i="51"/>
  <c r="E13" i="51"/>
  <c r="E20" i="51"/>
  <c r="E23" i="51"/>
  <c r="E15" i="53"/>
  <c r="E12" i="53"/>
  <c r="E20" i="53"/>
  <c r="E16" i="53"/>
  <c r="E13" i="53"/>
  <c r="E22" i="53"/>
  <c r="E18" i="53"/>
  <c r="E23" i="53"/>
  <c r="E19" i="53"/>
  <c r="E21" i="53"/>
  <c r="E17" i="53"/>
  <c r="E14" i="53"/>
  <c r="E14" i="55"/>
  <c r="E19" i="55"/>
  <c r="E12" i="55"/>
  <c r="E16" i="55"/>
  <c r="E15" i="55"/>
  <c r="E17" i="55"/>
  <c r="E13" i="55"/>
  <c r="E22" i="55"/>
  <c r="E20" i="55"/>
  <c r="E21" i="55"/>
  <c r="E18" i="55"/>
  <c r="D12" i="57"/>
  <c r="D21" i="57"/>
  <c r="D18" i="57"/>
  <c r="D22" i="57"/>
  <c r="D13" i="57"/>
  <c r="D19" i="57"/>
  <c r="D17" i="57"/>
  <c r="D14" i="57"/>
  <c r="D20" i="57"/>
  <c r="D16" i="57"/>
  <c r="D23" i="57"/>
  <c r="D15" i="57"/>
  <c r="H6" i="78"/>
  <c r="C6" i="66"/>
  <c r="E6" i="66" s="1"/>
  <c r="C5" i="65"/>
  <c r="H5" i="78"/>
  <c r="H7" i="78"/>
  <c r="H8" i="78"/>
  <c r="D12" i="34"/>
  <c r="D17" i="34"/>
  <c r="D18" i="34"/>
  <c r="D16" i="34"/>
  <c r="D13" i="34"/>
  <c r="D15" i="34"/>
  <c r="T8" i="78"/>
  <c r="T9" i="78"/>
  <c r="C6" i="65"/>
  <c r="T7" i="78"/>
  <c r="T6" i="78"/>
  <c r="D4" i="68"/>
  <c r="F4" i="68" s="1"/>
  <c r="F5" i="68" s="1"/>
  <c r="H8" i="63" s="1"/>
  <c r="T5" i="78"/>
  <c r="E19" i="36"/>
  <c r="E12" i="36"/>
  <c r="E21" i="36"/>
  <c r="E22" i="36"/>
  <c r="E18" i="36"/>
  <c r="E15" i="36"/>
  <c r="E23" i="36"/>
  <c r="E17" i="36"/>
  <c r="E14" i="36"/>
  <c r="E16" i="36"/>
  <c r="E13" i="36"/>
  <c r="N5" i="78"/>
  <c r="N7" i="78"/>
  <c r="C8" i="65"/>
  <c r="N11" i="78"/>
  <c r="N6" i="78"/>
  <c r="C5" i="67"/>
  <c r="E5" i="67" s="1"/>
  <c r="N10" i="78"/>
  <c r="N9" i="78"/>
  <c r="N8" i="78"/>
  <c r="N12" i="78"/>
  <c r="E21" i="22"/>
  <c r="E18" i="22"/>
  <c r="E12" i="22"/>
  <c r="E13" i="22"/>
  <c r="E19" i="22"/>
  <c r="E22" i="22"/>
  <c r="E20" i="22"/>
  <c r="E14" i="22"/>
  <c r="E23" i="22"/>
  <c r="E15" i="22"/>
  <c r="E16" i="22"/>
  <c r="D21" i="54"/>
  <c r="D16" i="54"/>
  <c r="D13" i="54"/>
  <c r="D12" i="54"/>
  <c r="D22" i="54"/>
  <c r="D19" i="54"/>
  <c r="D15" i="54"/>
  <c r="D20" i="54"/>
  <c r="D17" i="54"/>
  <c r="D14" i="54"/>
  <c r="D23" i="54"/>
  <c r="D17" i="12"/>
  <c r="D19" i="12"/>
  <c r="D16" i="12"/>
  <c r="D13" i="12"/>
  <c r="D23" i="12"/>
  <c r="D18" i="12"/>
  <c r="D12" i="12"/>
  <c r="D15" i="12"/>
  <c r="D21" i="12"/>
  <c r="D14" i="12"/>
  <c r="D20" i="12"/>
  <c r="D15" i="22"/>
  <c r="D22" i="22"/>
  <c r="D14" i="22"/>
  <c r="D19" i="22"/>
  <c r="D17" i="22"/>
  <c r="D16" i="22"/>
  <c r="D23" i="22"/>
  <c r="D21" i="22"/>
  <c r="D13" i="22"/>
  <c r="D18" i="22"/>
  <c r="D20" i="22"/>
  <c r="F5" i="73"/>
  <c r="F10" i="73"/>
  <c r="D12" i="55"/>
  <c r="D13" i="55"/>
  <c r="D14" i="55"/>
  <c r="D15" i="55"/>
  <c r="F5" i="70"/>
  <c r="F10" i="70"/>
  <c r="F8" i="75"/>
  <c r="D7" i="75"/>
  <c r="F7" i="75" s="1"/>
  <c r="D5" i="75"/>
  <c r="F5" i="75" s="1"/>
  <c r="F11" i="75" s="1"/>
  <c r="Q10" i="78" s="1"/>
  <c r="D15" i="77"/>
  <c r="F15" i="77" s="1"/>
  <c r="D10" i="75"/>
  <c r="F10" i="75" s="1"/>
  <c r="D23" i="85"/>
  <c r="D22" i="85"/>
  <c r="D21" i="85"/>
  <c r="D20" i="85"/>
  <c r="D19" i="85"/>
  <c r="D18" i="85"/>
  <c r="D17" i="85"/>
  <c r="D16" i="85"/>
  <c r="D15" i="85"/>
  <c r="D14" i="85"/>
  <c r="D13" i="85"/>
  <c r="D12" i="85"/>
  <c r="E23" i="85"/>
  <c r="E22" i="85"/>
  <c r="E21" i="85"/>
  <c r="E20" i="85"/>
  <c r="E19" i="85"/>
  <c r="E18" i="85"/>
  <c r="E17" i="85"/>
  <c r="E16" i="85"/>
  <c r="E15" i="85"/>
  <c r="E14" i="85"/>
  <c r="E13" i="85"/>
  <c r="E12" i="85"/>
  <c r="F13" i="73"/>
  <c r="D15" i="71"/>
  <c r="F15" i="71" s="1"/>
  <c r="F20" i="71" s="1"/>
  <c r="C4" i="65" s="1"/>
  <c r="D13" i="35"/>
  <c r="D14" i="35"/>
  <c r="D22" i="35"/>
  <c r="D23" i="35"/>
  <c r="D17" i="35"/>
  <c r="D16" i="35"/>
  <c r="D15" i="35"/>
  <c r="D21" i="35"/>
  <c r="D21" i="34"/>
  <c r="D20" i="34"/>
  <c r="D22" i="34"/>
  <c r="E12" i="34"/>
  <c r="E23" i="34"/>
  <c r="E14" i="34"/>
  <c r="D14" i="34"/>
  <c r="D19" i="34"/>
  <c r="E15" i="34"/>
  <c r="E20" i="34"/>
  <c r="E16" i="34"/>
  <c r="E13" i="34"/>
  <c r="D9" i="77"/>
  <c r="F9" i="77" s="1"/>
  <c r="E23" i="30"/>
  <c r="D8" i="77"/>
  <c r="F8" i="77" s="1"/>
  <c r="E23" i="84"/>
  <c r="E22" i="84"/>
  <c r="E21" i="84"/>
  <c r="E14" i="84"/>
  <c r="E15" i="84"/>
  <c r="E16" i="84"/>
  <c r="E17" i="84"/>
  <c r="E19" i="84"/>
  <c r="E18" i="84"/>
  <c r="E12" i="84"/>
  <c r="E20" i="84"/>
  <c r="E13" i="84"/>
  <c r="G50" i="2"/>
  <c r="F50" i="2"/>
  <c r="D14" i="36" l="1"/>
  <c r="D20" i="36"/>
  <c r="D16" i="36"/>
  <c r="D12" i="36"/>
  <c r="D18" i="36"/>
  <c r="D22" i="36"/>
  <c r="D23" i="36"/>
  <c r="D21" i="36"/>
  <c r="D13" i="36"/>
  <c r="D19" i="36"/>
  <c r="D17" i="36"/>
  <c r="D15" i="36"/>
  <c r="D13" i="37"/>
  <c r="D18" i="37"/>
  <c r="D20" i="37"/>
  <c r="D12" i="37"/>
  <c r="D14" i="37"/>
  <c r="D22" i="37"/>
  <c r="D16" i="37"/>
  <c r="D15" i="37"/>
  <c r="D17" i="37"/>
  <c r="D19" i="37"/>
  <c r="D21" i="37"/>
  <c r="D23" i="37"/>
  <c r="E14" i="11"/>
  <c r="E22" i="11"/>
  <c r="E12" i="11"/>
  <c r="E20" i="11"/>
  <c r="E18" i="11"/>
  <c r="E16" i="11"/>
  <c r="E13" i="11"/>
  <c r="E15" i="11"/>
  <c r="E17" i="11"/>
  <c r="E19" i="11"/>
  <c r="E21" i="11"/>
  <c r="E23" i="11"/>
  <c r="N17" i="59"/>
  <c r="E5" i="65"/>
  <c r="E6" i="65"/>
  <c r="F28" i="59"/>
  <c r="E8" i="65"/>
  <c r="J38" i="59"/>
  <c r="K8" i="78"/>
  <c r="K12" i="78"/>
  <c r="B6" i="78"/>
  <c r="C3" i="65"/>
  <c r="B7" i="78"/>
  <c r="B5" i="78"/>
  <c r="C4" i="66"/>
  <c r="E4" i="66" s="1"/>
  <c r="B8" i="78"/>
  <c r="K13" i="78"/>
  <c r="K10" i="78"/>
  <c r="K6" i="78"/>
  <c r="C4" i="67"/>
  <c r="E4" i="67" s="1"/>
  <c r="K15" i="78"/>
  <c r="K7" i="78"/>
  <c r="K5" i="78"/>
  <c r="K9" i="78"/>
  <c r="K11" i="78"/>
  <c r="K16" i="78"/>
  <c r="K14" i="78"/>
  <c r="K18" i="78"/>
  <c r="C7" i="65"/>
  <c r="E7" i="65" s="1"/>
  <c r="K17" i="78"/>
  <c r="E5" i="78"/>
  <c r="C5" i="66"/>
  <c r="E5" i="66" s="1"/>
  <c r="E7" i="66" s="1"/>
  <c r="H8" i="61" s="1"/>
  <c r="E9" i="78"/>
  <c r="E17" i="78"/>
  <c r="E11" i="78"/>
  <c r="E8" i="78"/>
  <c r="E12" i="78"/>
  <c r="E14" i="78"/>
  <c r="E16" i="78"/>
  <c r="E10" i="78"/>
  <c r="E7" i="78"/>
  <c r="E13" i="78"/>
  <c r="E18" i="78"/>
  <c r="E6" i="78"/>
  <c r="E15" i="78"/>
  <c r="J17" i="59"/>
  <c r="E4" i="65"/>
  <c r="Q6" i="78"/>
  <c r="C6" i="67"/>
  <c r="E6" i="67" s="1"/>
  <c r="Q12" i="78"/>
  <c r="Q8" i="78"/>
  <c r="C9" i="65"/>
  <c r="N38" i="59" s="1"/>
  <c r="Q9" i="78"/>
  <c r="Q5" i="78"/>
  <c r="Q11" i="78"/>
  <c r="Q7" i="78"/>
  <c r="F16" i="77"/>
  <c r="W13" i="78" s="1"/>
  <c r="D21" i="84"/>
  <c r="D13" i="84"/>
  <c r="D14" i="84"/>
  <c r="D15" i="84"/>
  <c r="D22" i="84"/>
  <c r="D23" i="84"/>
  <c r="D20" i="84"/>
  <c r="D16" i="84"/>
  <c r="D17" i="84"/>
  <c r="D18" i="84"/>
  <c r="D19" i="84"/>
  <c r="D12" i="84"/>
  <c r="E3" i="65" l="1"/>
  <c r="F17" i="59"/>
  <c r="E7" i="67"/>
  <c r="H8" i="62" s="1"/>
  <c r="F38" i="59"/>
  <c r="W10" i="78"/>
  <c r="W7" i="78"/>
  <c r="W12" i="78"/>
  <c r="W16" i="78"/>
  <c r="W8" i="78"/>
  <c r="W14" i="78"/>
  <c r="W9" i="78"/>
  <c r="W11" i="78"/>
  <c r="W15" i="78"/>
  <c r="W5" i="78"/>
  <c r="W6" i="78"/>
  <c r="D4" i="69"/>
  <c r="F4" i="69" s="1"/>
  <c r="F5" i="69" s="1"/>
  <c r="H8" i="64" s="1"/>
  <c r="E9" i="65"/>
  <c r="C10" i="65"/>
  <c r="J48" i="59" l="1"/>
  <c r="E10" i="65"/>
  <c r="E11" i="65" s="1"/>
  <c r="H8" i="60" s="1"/>
  <c r="K6"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Jovis</author>
  </authors>
  <commentList>
    <comment ref="J35" authorId="0" shapeId="0" xr:uid="{00000000-0006-0000-0000-000001000000}">
      <text>
        <r>
          <rPr>
            <b/>
            <sz val="9"/>
            <color indexed="81"/>
            <rFont val="Tahoma"/>
            <family val="2"/>
          </rPr>
          <t>Jovis:</t>
        </r>
        <r>
          <rPr>
            <sz val="9"/>
            <color indexed="81"/>
            <rFont val="Tahoma"/>
            <family val="2"/>
          </rPr>
          <t xml:space="preserve">
Consumo maximo 2019</t>
        </r>
      </text>
    </comment>
    <comment ref="J36" authorId="0" shapeId="0" xr:uid="{00000000-0006-0000-0000-000002000000}">
      <text>
        <r>
          <rPr>
            <b/>
            <sz val="9"/>
            <color indexed="81"/>
            <rFont val="Tahoma"/>
            <family val="2"/>
          </rPr>
          <t>Jovis:</t>
        </r>
        <r>
          <rPr>
            <sz val="9"/>
            <color indexed="81"/>
            <rFont val="Tahoma"/>
            <family val="2"/>
          </rPr>
          <t xml:space="preserve">
consumo 2019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tc={1D1301D5-3711-41C5-B7CB-6048A7201DF2}</author>
  </authors>
  <commentList>
    <comment ref="B31" authorId="0" shapeId="0" xr:uid="{1D1301D5-3711-41C5-B7CB-6048A7201DF2}">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este sentido para el indicador PPA003 se reporta con corte a 31 de diciembre de 2021, mientras que el PPA002 si se reporta con corte a 30 de junio</t>
      </text>
    </comment>
  </commentList>
</comments>
</file>

<file path=xl/sharedStrings.xml><?xml version="1.0" encoding="utf-8"?>
<sst xmlns="http://schemas.openxmlformats.org/spreadsheetml/2006/main" count="3387" uniqueCount="790">
  <si>
    <t>MINISTERIO DE AMBIENTE Y 
DESARROLLO SOSTENIBLE</t>
  </si>
  <si>
    <t xml:space="preserve">TABLERO DE INDICADORES </t>
  </si>
  <si>
    <t xml:space="preserve">Proceso: Administración del Sistema Integrado de Gestión </t>
  </si>
  <si>
    <t>NOMBRE DEL INDICADOR</t>
  </si>
  <si>
    <t>TIPO DE INDICADOR</t>
  </si>
  <si>
    <t>PARA QUE SIRVE EL INDICADOR</t>
  </si>
  <si>
    <t>CODIFICACIÓN</t>
  </si>
  <si>
    <t>OBJETIVO</t>
  </si>
  <si>
    <t>PROCESO</t>
  </si>
  <si>
    <t>FORMULA</t>
  </si>
  <si>
    <t>UNIDAD DE MEDIDA</t>
  </si>
  <si>
    <t xml:space="preserve">Fuente de línea base </t>
  </si>
  <si>
    <t>Línea base</t>
  </si>
  <si>
    <t>Fecha de línea base</t>
  </si>
  <si>
    <t>Fecha de inicio del indicador</t>
  </si>
  <si>
    <t>Fecha de finalización del indicador</t>
  </si>
  <si>
    <t>META</t>
  </si>
  <si>
    <t>TENDENCIA ESPERADA</t>
  </si>
  <si>
    <t>FRECUENCIA DEL REPORTE</t>
  </si>
  <si>
    <t>FRECUENCIA DE MEDICIÓN</t>
  </si>
  <si>
    <t>FUENTE DE INFORMACIÓN</t>
  </si>
  <si>
    <t>Numero de dependencias con avance en plan de accion acorde a lo programado</t>
  </si>
  <si>
    <t>EFECTIVIDAD</t>
  </si>
  <si>
    <t xml:space="preserve">Para la medición del indicador se tendrá en cuenta:
1.El total de dependencias a evaluar son 15.
2. El limite insatisfactorio corresponde solo a 12 dependencias con informacion de avance reportado acorde a lo programado
3. Limite satisfactorio corresponde a 14 dependencias con informacion de avance reportada acorde a lo programado. 
</t>
  </si>
  <si>
    <t>PRO_GIP_IND_009</t>
  </si>
  <si>
    <t>Ocho</t>
  </si>
  <si>
    <t>Gestión Integrada del Portafolio de Planes Programa y Proyectos. (GIP)</t>
  </si>
  <si>
    <t>(Número de dependencias con avance acorde a lo programado / total de planes de la entidad) * 100</t>
  </si>
  <si>
    <t>Porcentaje</t>
  </si>
  <si>
    <t>Al momento de definir el indicador se tiene como línea base 5 planes remitidos oportunamente y con calidad de la información registrada</t>
  </si>
  <si>
    <t>Hacia arriba</t>
  </si>
  <si>
    <t xml:space="preserve">Trimestal </t>
  </si>
  <si>
    <t>Grupo de Políticas, Planeación y Seguimiento</t>
  </si>
  <si>
    <t>Gestión de solicitudes presupuestales</t>
  </si>
  <si>
    <t>El presente Indicador mide las solicitudes de los diferentes tramites presupuestales con el pleno cumplimiento de los requisitos, los cuales adelanta el grupo
de gestión presupuestal tales como com: La solicitud para autorización de cupo de vigencias futuras, la revisión estuctural de los proyectos en el SUIFP
ajuste a Decreto y programación presupuestal vigencia siguiente, las solicitudes de modificación presupuestal. todas estas mediran la gestión efectiva, con
la finalidad de hacer seguimiento y tomar acciones preventivas o correctivas en caso de no cumplir con la meta esperada.</t>
  </si>
  <si>
    <t>PRO_GIP_IND_008</t>
  </si>
  <si>
    <t>(Número de tramites presupuestales realizados / Número total de solicitudes) X 100</t>
  </si>
  <si>
    <t>La cantidad de tramites presupuestales recibidos en la vigencia 2020</t>
  </si>
  <si>
    <t>Trimestral</t>
  </si>
  <si>
    <t>Sistemas Unificado de Inversiones y Finanzas Públicas SUIF, comunicaciones oficiales</t>
  </si>
  <si>
    <t xml:space="preserve">Pronunciamientos técnicos  emitidos con opotunidad de a cuerdo a la normatividad vigente </t>
  </si>
  <si>
    <t>Eficiencia</t>
  </si>
  <si>
    <t>Este indicador mide la cantidad de pronunciamientos técnicos que cumplen c</t>
  </si>
  <si>
    <t>PRO_GIP_IND_006</t>
  </si>
  <si>
    <t xml:space="preserve">(Número de pronunciamientos técnicos emitidos oportunamente / 
Número de pronunciamientos técnicos emitidos) * 100%
</t>
  </si>
  <si>
    <t>Del 1° de enero al 30 de 
noviembre de 2020</t>
  </si>
  <si>
    <t xml:space="preserve">Bimestral </t>
  </si>
  <si>
    <t>Base de datos de proyectos del Sistema General de 
Regalías</t>
  </si>
  <si>
    <t>Nivel mensual de proyectos de inversión con concepto favorable del DNP para distribución</t>
  </si>
  <si>
    <t>Eficacia</t>
  </si>
  <si>
    <t>El indicador se formula para medir la gestión del Procedimiento Administración del Fondo de Compensación Ambiental - FCA</t>
  </si>
  <si>
    <t>PRO_GIP_IND_010</t>
  </si>
  <si>
    <t>(Número de proyectos de inversion aplicados por DNP con asignación * 100)  / (Total proyectos de inversión con asignación en el periodo)</t>
  </si>
  <si>
    <t>Historial de los proyectos del FCA con concepto favorable del Departamento Nacional de Planeación en vigencias anteriores.</t>
  </si>
  <si>
    <t xml:space="preserve">Mensual </t>
  </si>
  <si>
    <t>Concepto favorables expedidos por el Departartamento Nacional de Planeación - DNP</t>
  </si>
  <si>
    <t>Cumplimiento del Programa de Auditorias del Sistema Integrado de Gestión - SIG</t>
  </si>
  <si>
    <t>Medir el cumplimiento del programa de Auditorias</t>
  </si>
  <si>
    <t>PRO_SIG_IND_002</t>
  </si>
  <si>
    <t>Cuatro</t>
  </si>
  <si>
    <t>Administración del Sistema Integrado de Gestión (SIG)</t>
  </si>
  <si>
    <t># Auditorías realizadas del SIG/ # de Auditorias del SIG Programadas para la vigencia x100</t>
  </si>
  <si>
    <t>Grupo Sistema Integrado de Gestión</t>
  </si>
  <si>
    <t>Medición de la percepción y apropiación de las actividades de socialización del Sistema Integrado de Gestión.</t>
  </si>
  <si>
    <t>Medir el promedio de la percepción y apropiación de las actividades de socialización del SIG, por parte de los servidores del Ministerio.</t>
  </si>
  <si>
    <t>PRO_SIG_IND_005</t>
  </si>
  <si>
    <t>Promedio de percepción y apropiación de las actividades de socialización del equipo del SIG</t>
  </si>
  <si>
    <t>Unidades</t>
  </si>
  <si>
    <t xml:space="preserve">Punto medio </t>
  </si>
  <si>
    <t>Cumplimiento del plan de mejoramiento</t>
  </si>
  <si>
    <t>Evidenciar el cumplimiento de las acciones que se tomaron para eliminar las causas de las no conformidades y demás acciones de mejora identificadas a través de los mecanismos de medición del Sistema Integrado de Gestión como lo son las auditorias internas, reporte de indicadores, control de producto no conforme y demás actividades para la autoevaluación.</t>
  </si>
  <si>
    <t>PRO_SIG_IND_007</t>
  </si>
  <si>
    <t>Acciones cerradas / Acciones programadas</t>
  </si>
  <si>
    <t>Cumplimiento de la estrategia de comunicación interna del Sistema Integrado de Gestión - SOMOS MADS</t>
  </si>
  <si>
    <t>EFICACIA</t>
  </si>
  <si>
    <t>Medir el cumplimiento de la estrategia de comunicación interna del Sistema Integrado de Gestión - SOMOS MADS, mediante actividades de socialización, divulgación y comunicación de acuerdo a lo establecido en el plan de medios.</t>
  </si>
  <si>
    <t>PRO_SIG_IND_008</t>
  </si>
  <si>
    <t>Actividades realizadas  / Actividades proyectadas en el plan de medios x 100</t>
  </si>
  <si>
    <t>Nivel de ejecución del plan estrategico de TI</t>
  </si>
  <si>
    <t>Medir el nivel de avance en la ejecucion de los proyectos y actividades del plan estrategico de TI de la enrtidad</t>
  </si>
  <si>
    <t>PRO_GET_IND_009</t>
  </si>
  <si>
    <t>Dos</t>
  </si>
  <si>
    <t>Gestión Estratégica de Tecnologías de la Información  (GET)</t>
  </si>
  <si>
    <t>NEP = (Actividades ejecutadas / Actividades programadas)* 100</t>
  </si>
  <si>
    <t xml:space="preserve">Porcentaje </t>
  </si>
  <si>
    <t>-</t>
  </si>
  <si>
    <t>semestral</t>
  </si>
  <si>
    <t>Semestral</t>
  </si>
  <si>
    <t xml:space="preserve">
Informacion Obtenida Durante la Vigencia 2022 de las ejecucion de las actividades del PETI</t>
  </si>
  <si>
    <t>Ejecución de proyectos del PETI</t>
  </si>
  <si>
    <t>Este Indicador permite medir efectivamente los proyectos del PETI que finalizaron en la vigencia frente a los programados a
finalizar en la vigencia y su aporte en el desarrollo de servicios innovadores, de calidad y generación de valor</t>
  </si>
  <si>
    <t>PRO_GET_IND_007</t>
  </si>
  <si>
    <t>(Proyectos incluidos en el  PETI finalizados durante la  vigencia/
Proyectos incluidos en el  PETI programados para la
vigencia)*100</t>
  </si>
  <si>
    <t>Anual</t>
  </si>
  <si>
    <t>anual</t>
  </si>
  <si>
    <t>Matriz de seguimiento</t>
  </si>
  <si>
    <t>Medición de la madurez del habilitador de Arquitectura Empresarial en el marco de la política de Gobierno Digital</t>
  </si>
  <si>
    <t>Medir el avance en la implementación de la arquitectura de TI de la entidad, con base en los lineamientos del modelo de arquitectura empresarial y con la adopción del modelo de madurez de US Doc</t>
  </si>
  <si>
    <t>PRO_GET_IND_008</t>
  </si>
  <si>
    <t>cinco</t>
  </si>
  <si>
    <t xml:space="preserve">Promedio del peso ponderado de cada nivel de madurez </t>
  </si>
  <si>
    <t xml:space="preserve">Instrumento para medir el habilitador de AE de la
política de gobierno digital </t>
  </si>
  <si>
    <t>Noticias positivas publicadas sobre el Ministerio</t>
  </si>
  <si>
    <t>Medir el porcentaje de noticias positivas que sobre la gestión del ministerio se publican en los medios de comunicación.</t>
  </si>
  <si>
    <t>PRO_GCE_IND_001</t>
  </si>
  <si>
    <t>Tres</t>
  </si>
  <si>
    <t>Gestión De Comunicación Estratégica (GCE)</t>
  </si>
  <si>
    <t>Noticias positivas publicadas sobre el Ministerio/total noticias publicadas sobre el ministerio *100</t>
  </si>
  <si>
    <t>Promedio de resultado de los últimos tres años</t>
  </si>
  <si>
    <t>Mensual</t>
  </si>
  <si>
    <t>Monitoreo de prensa</t>
  </si>
  <si>
    <t>Piezas divulgativas realizadas en cumplimiento del proceso</t>
  </si>
  <si>
    <t>Garantizar el cumplimiento de los fines propuestos por el Grupo de Comunicaciones, a través del seguimiento mensual de la cantidad de piezas divulgativas realizadas por mes</t>
  </si>
  <si>
    <t>PRO_GCE_IND_002</t>
  </si>
  <si>
    <t>(Piezas Divulgativas realizadas / Piezas divulgativas Planeadas) X 100</t>
  </si>
  <si>
    <t>Plan de Acción</t>
  </si>
  <si>
    <t>Informe de iniciativas y seguimiento de Cooperación Internacional y Banca Multilateral.</t>
  </si>
  <si>
    <t>Permite tener conocimiento sobre las iniciativas que se están gestionando en materia de cooperación internacional y banca multilateral, así como el seguimiento que se realiza a los proyectos que derivan de estos.</t>
  </si>
  <si>
    <t>PRO_NIC_IND_001</t>
  </si>
  <si>
    <t>Negociación Internacional, Recursos de Cooperación y Banca (NIC)</t>
  </si>
  <si>
    <t>Número de informes elaborados</t>
  </si>
  <si>
    <t>unidad</t>
  </si>
  <si>
    <t xml:space="preserve">Plan de Acción OAI </t>
  </si>
  <si>
    <t xml:space="preserve">PUNTO MEDIO </t>
  </si>
  <si>
    <t>Oficina de Asuntos Internacionales</t>
  </si>
  <si>
    <t>Informe de gestión sobre el seguimiento a compromisos internacionales.</t>
  </si>
  <si>
    <t>Permite tener conocimiento sobre el seguimiento de los compromisos internacionales adquiridos por el Ministerio de Ambiente y Desarrollo Sostenible.</t>
  </si>
  <si>
    <t>PRO_NIC_IND_002</t>
  </si>
  <si>
    <t>Número de informes elaborados.</t>
  </si>
  <si>
    <t xml:space="preserve">Avance en la formulación de las políticas públicas ambientales </t>
  </si>
  <si>
    <t>El indicador permite realizar el seguimiento al cumplimiento de los tres primeros procedimientos definidos en el proceso de formulación, seguimiento y evaluación de las políticas públicas ambientales programadas en la “Agenda de formulación y seguimiento de políticas” de la entidad para la formulación en un periodo determinado.</t>
  </si>
  <si>
    <t>PRO_PPA_IND_002</t>
  </si>
  <si>
    <t>Uno</t>
  </si>
  <si>
    <t>Formulación, Seguimiento y Evaluación de políticas Públicas Ambientales (PPA)</t>
  </si>
  <si>
    <r>
      <t xml:space="preserve">AFPA: Avance en la formulación de las políticas públicas ambientales en la vigencia
%APi: Porcentaje de avance de la política i
%APPi: porcentaje de avance programado de la política i
n: Número de Políticas Programadas 
El porcentaje de avance de las etapas en la  Formulación de Políticas es la sumatoria de la calificación de referencia de cada etapa cumplida, según la siguiente tabla:  
</t>
    </r>
    <r>
      <rPr>
        <sz val="9"/>
        <color rgb="FFFF0000"/>
        <rFont val="Arial"/>
        <family val="2"/>
      </rPr>
      <t xml:space="preserve">
</t>
    </r>
    <r>
      <rPr>
        <sz val="9"/>
        <color theme="1"/>
        <rFont val="Arial"/>
        <family val="2"/>
      </rPr>
      <t xml:space="preserve">
Nota: Se deben identificar las etapas cumplidas (No aplican resultados de avance parciales) en el proceso de formulación de la política (Planeación, Diagnóstico, Formulación, Promoción y Difusión). Dependiendo de las etapas cumplidas, se acumularán las calificaciones de referencia. </t>
    </r>
  </si>
  <si>
    <t xml:space="preserve">Hacia arriba </t>
  </si>
  <si>
    <t>Agenda de Formulación de políticas
Oficinas y Direcciones que se encuentren actualmente formulando una política de acuerdo a la agenda de formulación y seguimiento de las políticas.</t>
  </si>
  <si>
    <t>Porcentaje de seguimiento del avance a Politicas Públicas Priorizadas</t>
  </si>
  <si>
    <t>Mide el seguimiento del avance de las políticas priorizadas en el periodo</t>
  </si>
  <si>
    <t>PRO_PPA_IND_003</t>
  </si>
  <si>
    <t xml:space="preserve">Uno </t>
  </si>
  <si>
    <t>(Número de Políticas Públicas con seguimiento del avance / Numero de Políticas Públicas Priorizadas) X 100</t>
  </si>
  <si>
    <t>Seguimiento a los informes presentados por las areas técnicas</t>
  </si>
  <si>
    <t>Primer trimestre 2018</t>
  </si>
  <si>
    <t>Cumplimiento en la Formulación de Instrumentos normativos</t>
  </si>
  <si>
    <t>El indicador es la herramienta de control para realizar seguimiento al avance en la generación del servicio de instrumentos normativos</t>
  </si>
  <si>
    <t>PRO_INA_IND_002</t>
  </si>
  <si>
    <t>Instrumentación Ambiental (INA)</t>
  </si>
  <si>
    <t>Promedio (Porcentaje de avance / Avance esperado) *100</t>
  </si>
  <si>
    <t>Se toma el 80% cono iniciativa para la meta de acuerdo a la manera de medir el nuevo indicador</t>
  </si>
  <si>
    <t>Comités de Gerencia</t>
  </si>
  <si>
    <t>Gestión de atención satisfactoria al usuario</t>
  </si>
  <si>
    <t>Medir el Impacto de la transferencia del conocimiento técnico en medio ambiente y desarrollo sostenible a través de la consulta de documentos en la biblioteca especializada. (usuarios satisfechos)</t>
  </si>
  <si>
    <t>PRO_INA_IND_003</t>
  </si>
  <si>
    <t>Número de usuarios satisfechos / Número de usuarios (consultas atendidas e-mail, personalmente, teléfono)</t>
  </si>
  <si>
    <t>Reporte diarios tomados de los tomados de los usuarios atendidos</t>
  </si>
  <si>
    <t>Mantener</t>
  </si>
  <si>
    <t>Cumplimiento de las actividades de acompañamiento en el ejercicio misional del ministerio.</t>
  </si>
  <si>
    <t>EFICIENCIA</t>
  </si>
  <si>
    <t>Medir el cumplimiento  de las actividades de  acompañamiento en el ejercicio misional del ministerio</t>
  </si>
  <si>
    <t>PRO_GDS_IND_001</t>
  </si>
  <si>
    <t xml:space="preserve">Gestión del Desarrollo Sostenible (GDS) </t>
  </si>
  <si>
    <t>(Actividades de acompañamiento ejecutadas / Actividades de acompañamiento planificadas)x100</t>
  </si>
  <si>
    <t>Reportes realizados por las Áreas Misionales al momento de formalizar el indicador</t>
  </si>
  <si>
    <t>año 2016</t>
  </si>
  <si>
    <t>Áreas Técnicas del ministerio</t>
  </si>
  <si>
    <t>Percepción  de las actividades de acompañamiento en el ejercicio misional del ministerio</t>
  </si>
  <si>
    <t xml:space="preserve">Medir la percepción de los participantes en las actividades de acompañamiento en el ejercicio misional del ministerio
</t>
  </si>
  <si>
    <t>PRO_GDS_IND_002</t>
  </si>
  <si>
    <t>(Aspectos evaluados con grado de satisfacción esperado/ total de aspectos evaluados en las encuestas) X 100%</t>
  </si>
  <si>
    <t>Cumplimiento legal en los términos de respuesta a PQRSD</t>
  </si>
  <si>
    <t>Medición de la oportunidad en la respuesta a las peticiones recibidas</t>
  </si>
  <si>
    <t>PRO_SCD_IND_001</t>
  </si>
  <si>
    <t>Servicio al ciudadano (SCD)</t>
  </si>
  <si>
    <t>(Número de peticiones atendidas en término de Ley /  Número total de peticiones - Número de peticiones en gestión)) *100</t>
  </si>
  <si>
    <t>No se cuenta con información</t>
  </si>
  <si>
    <t>1. Sistema de registro del centro de contacto al ciudadano
2. Instrumento de reporte de gestión de peticiones
3. Sistema de Información de Gestión Documental del Ministerio</t>
  </si>
  <si>
    <t>Coordinación Unidad Coordinadora para el Gobierno Abierto del Sector Ambiental</t>
  </si>
  <si>
    <t>Satisfacción en la atención de canales de primer contacto</t>
  </si>
  <si>
    <t>Medir la percepción de los usuarios que usan los canales de atención de primer contacto</t>
  </si>
  <si>
    <t>PRO_SCD_IND_002</t>
  </si>
  <si>
    <t>(Número de encuestas con percepción favorable / Número de encuestas realizadas) x 100</t>
  </si>
  <si>
    <t>No se cuenta con información consolidada</t>
  </si>
  <si>
    <t>Encuestas de Percepción</t>
  </si>
  <si>
    <t>Medición de la Apropiación del Protocolo de Servicio al Ciudadano</t>
  </si>
  <si>
    <t>Medir el porcentaje de apropiación del Protocolo de Atención al Ciudadano por parte de los servidores de MinAmbiente</t>
  </si>
  <si>
    <t>PRO_SCD_IND_003</t>
  </si>
  <si>
    <t>(Número de evaluaciones de apropiación del protocolo satisfactorias / Número de evaluaciones de apropiación realizadas) X 100</t>
  </si>
  <si>
    <t>Encuestas de Apropiación</t>
  </si>
  <si>
    <t>Ejecución de actividades de Gobierno Abierto</t>
  </si>
  <si>
    <t>Medir la eficiencia de la Unidad en cuanto al desarrollo y gestión de procesos de participación, Innovación, comunicación y transparencia</t>
  </si>
  <si>
    <t>PRO_SCD_IND_004</t>
  </si>
  <si>
    <t>(Número de procesos de participación, Innovación, comunicación y trasparencia desarrollados por la UCGA  / Número de procesos proyectados) X 100</t>
  </si>
  <si>
    <t>procesos de participación, Innovación, comunicación y trasparencia desarrollados por la UCGA</t>
  </si>
  <si>
    <t>Matriz de registro de proceso UCGA</t>
  </si>
  <si>
    <t xml:space="preserve">Pagos realizados de las obligaciones tramite </t>
  </si>
  <si>
    <t>El indicador sirve para realizar el seguimiento a la eficiencia en el proceso de la gestión de pagos a las cuentas obligadas que tiene el Ministerio, FONAM y Regalías.</t>
  </si>
  <si>
    <t>PRO_GFI_IND_005</t>
  </si>
  <si>
    <t>Gestión Financiera (GFI)</t>
  </si>
  <si>
    <t>(Número total de ordenes de pago / Número de obligaciones ) * 100</t>
  </si>
  <si>
    <t>Listados de reportes que genera las plataformas del Ministerio de Hacienda y Crédito Público (SIIF-NACION y SPGR-REGALIAS) en cada cierre mensual, de las obligaciones radicadas y las órdenes de pago.</t>
  </si>
  <si>
    <t xml:space="preserve">Listado de las obligaciones y ordenes de pago mensual </t>
  </si>
  <si>
    <t>año 2020</t>
  </si>
  <si>
    <t>Proceso Gestión Financiera</t>
  </si>
  <si>
    <t>Tramites presupuestales gestionados por vigencia.</t>
  </si>
  <si>
    <t>Medir el nivel de tramites presupuestales atendidos con eficiencia a las dependencias de la entidad, dentro de los tiempos establecidos, según nuestros procedimientos.</t>
  </si>
  <si>
    <t>PRO_GFI_IND_007</t>
  </si>
  <si>
    <t>Total de tramites presupestales requeridos / Total de tramites efectuados (incluyendo SIIF y SECOP) a las dependencias de la entidad en oportunidad.</t>
  </si>
  <si>
    <t>Actualmente existe datos historicos de los tramites presupuestales de:
* Enero a noviembre del 2020 tramitamos un 90% de solicitudes en registros presupuetales.</t>
  </si>
  <si>
    <t>Requerimientos por correos, base de datos, memorandos, SIIF, SECOP.</t>
  </si>
  <si>
    <t>Seguimiento al flujo de cuentas tramitadas</t>
  </si>
  <si>
    <t>El indicador sirve para realizar el seguimiento a la eficiencia en el proceso de la gestión de las cuentas tramitadas en el ministerio</t>
  </si>
  <si>
    <t>PRO_GFI_IND_006</t>
  </si>
  <si>
    <t>(Cuentas tramitadas / Cuentas recibidas) *100</t>
  </si>
  <si>
    <t xml:space="preserve">Informe semanal de las cuentas radicadas </t>
  </si>
  <si>
    <t xml:space="preserve">semana a semana </t>
  </si>
  <si>
    <t xml:space="preserve">Informe semanal de cuentas radicadas </t>
  </si>
  <si>
    <t>Cumplimiento del Plan de Mantenimiento Preventivo</t>
  </si>
  <si>
    <t>Verificar el debido cumplimiento del Plan de Mantenimiento</t>
  </si>
  <si>
    <t>PRO_GAC_IND_001</t>
  </si>
  <si>
    <t>Gestión Administrativa, Comisiones y Apoyo Logistíco (GAC)</t>
  </si>
  <si>
    <t xml:space="preserve">(# Actividades realizadas / #Actividades programadas en el periodo)*100 </t>
  </si>
  <si>
    <t>Plan de Mantenimiento Preventivo para la vigencia, y hoja de vida equipos</t>
  </si>
  <si>
    <t>Efectividad en la atención de las solicitudes</t>
  </si>
  <si>
    <t>Medir la efectividad del servicio en la atención de solicitudes</t>
  </si>
  <si>
    <t>PRO_GAC_IND_003</t>
  </si>
  <si>
    <t xml:space="preserve">(Total de solicitudes solucionadas en Gema al finalizar cada mes/Total de Solicitudes realizadas en Gema con cortes de a 20 a 20 de cada mes)*100  </t>
  </si>
  <si>
    <t>GEMA</t>
  </si>
  <si>
    <t>Porcentaje de disminución de consumo agua</t>
  </si>
  <si>
    <t>Mantener el promedio consumo de agua por persona respecto al consumo promedio de 2019</t>
  </si>
  <si>
    <t>PRO_GAC_IND_004</t>
  </si>
  <si>
    <t>seis</t>
  </si>
  <si>
    <t>((Consumo bimestral actual de agua 2022(m3) - Consumo promedio bimestral de agua 2019 (m3)) / Consumo promedio bimestral de agua 2019 (m3)) * 100</t>
  </si>
  <si>
    <t xml:space="preserve">porcentaje </t>
  </si>
  <si>
    <t>Grupo de Servicios Administrativos</t>
  </si>
  <si>
    <t>2864m3</t>
  </si>
  <si>
    <t>Hacia abajo</t>
  </si>
  <si>
    <t>Bimestral</t>
  </si>
  <si>
    <t>Grupo de servicios administrativos</t>
  </si>
  <si>
    <t>Porcentaje de disminución de consumo de energía</t>
  </si>
  <si>
    <t>Mantener el promedio consumo de energía por persona respecto al consumo promedio de 2019</t>
  </si>
  <si>
    <t>PRO_GAC_IND_005</t>
  </si>
  <si>
    <t>((Consumo mensual actual de energía 2022(kW) - Consumo promedio mensual de energía 2019 (kW)) / Consumo promedio bimensual de energía 2019 (kW)) * 100</t>
  </si>
  <si>
    <t>69730kw</t>
  </si>
  <si>
    <t xml:space="preserve">Consumo de papel en resmas </t>
  </si>
  <si>
    <t>Mantener el promedio consumo de papel por persona respecto al consumo promedio de 2019</t>
  </si>
  <si>
    <t>PRO_GAC_IND_006</t>
  </si>
  <si>
    <t>((Consumo mensual actual de resmas de papel - Consumo promedio mensual de resmas de papel 2019) / Consumo promedio mensual de resmas de papel 2019))* 100</t>
  </si>
  <si>
    <t>Porcentaje de Residuos Aprovechados</t>
  </si>
  <si>
    <t>Aumentar el aprovechamiento de residuos no peligrosos aprovechables</t>
  </si>
  <si>
    <t>PRO_GAC_IND_007</t>
  </si>
  <si>
    <t>Cantidad de residuos aprovechados / Cantidad de residuos generados *100</t>
  </si>
  <si>
    <t>Trámite de Comisiones</t>
  </si>
  <si>
    <t>Facilitar el análisis de la relación entre las comisiones ejecutadas respecto al total de comisiones solicitadas con el fin de controlar reprocesos administrativos.</t>
  </si>
  <si>
    <t>PRO_GAC_IND_008</t>
  </si>
  <si>
    <t xml:space="preserve">Dos </t>
  </si>
  <si>
    <t>(Número de comisiones ejecutadas/Número de comisiones solicitadas)*100</t>
  </si>
  <si>
    <t xml:space="preserve">Grupo de Comisiones y apoyo Logistíco </t>
  </si>
  <si>
    <t>2019- 2020</t>
  </si>
  <si>
    <t xml:space="preserve">Trimestral </t>
  </si>
  <si>
    <t>Trámite de Solicitudes de Eventos</t>
  </si>
  <si>
    <t>Facilitar el análisis de la relación entre los eventos ejecutados con operador logístico respecto al total de eventos solicitados con el fin de controlar reprocesos administrativos.</t>
  </si>
  <si>
    <t>PRO_GAC_IND_009</t>
  </si>
  <si>
    <t>(Número de eventos ejecutados/Número de eventos solicitados)*100</t>
  </si>
  <si>
    <t xml:space="preserve">Devolución de las comunicaciones oficiales, distribuida desde ventanilla única de correspondencia </t>
  </si>
  <si>
    <t xml:space="preserve">Eficacia </t>
  </si>
  <si>
    <t xml:space="preserve">Identifica la cantidad de documentos distribuidos de forma incorrecta, por la competencia que le corresponde a cada dependencia </t>
  </si>
  <si>
    <t>PRO_DOC_IND_004</t>
  </si>
  <si>
    <t>Gestión Documental (DOC)</t>
  </si>
  <si>
    <t xml:space="preserve">(Comunicaciones Oficiales Devueltas / Total de comunicaciones oficiales distribuida)*100  </t>
  </si>
  <si>
    <t xml:space="preserve">Documento </t>
  </si>
  <si>
    <t>La base de comunicación oficial durante el año 2020 de enero a octubre. Tiene un promedio mensual de 2.800 comunicaciones oficiales distribuidas a las dependencias del Ministerio, teniendo como fuente el Formato F-A-DOC-14  planilla de mensajeria interna.</t>
  </si>
  <si>
    <t xml:space="preserve">Hacia abajo </t>
  </si>
  <si>
    <t>Enero a Diciembre de 2021</t>
  </si>
  <si>
    <t xml:space="preserve">Eficiencia en la gestión de Transferencias Documentales Primarias </t>
  </si>
  <si>
    <t>Medir la gestión eficiente del procedimiento de transferencias documentales primarias al interior de las dependencias del ministerio, con base a los
lineamientos del grupo de gestión documental, cumpliendo con la aplicación de técnicas archivísticas (clasificación, ordenación, y descripción) del proceso de
Gestión Documental, de acuerdo con los lineamientos establecidos por el AGN.</t>
  </si>
  <si>
    <t>PRO_DOC_IND_005</t>
  </si>
  <si>
    <t>N° Transferencias Documentales Primarias legalizadas / N°
Transferencias Documentales Primarias programadas * 100</t>
  </si>
  <si>
    <t>2021-2022</t>
  </si>
  <si>
    <t>hacia arriba</t>
  </si>
  <si>
    <t xml:space="preserve">Semestral </t>
  </si>
  <si>
    <t>Grupo de Gestión Documental</t>
  </si>
  <si>
    <t>Inducción a la entidad</t>
  </si>
  <si>
    <t>Mejorar la oportunidad al proceso de inducción de los servidores del Ministerio</t>
  </si>
  <si>
    <t>PRO_ATH_IND_001</t>
  </si>
  <si>
    <t>Siete</t>
  </si>
  <si>
    <t>Administración del Talento Humano. (ATH)</t>
  </si>
  <si>
    <t xml:space="preserve">No servidores que reciben inducción en el período por nivel jerárquico / No de servidores que ingresan al Ministerio en el período por nivel jerárquico </t>
  </si>
  <si>
    <t>Programa de inducción en anexo PIC y lista de asistencia</t>
  </si>
  <si>
    <t>Cumplimiento programación de vacaciones</t>
  </si>
  <si>
    <t>Con este indicador se revisará el cumplimiento de la programación de vacaciones en las diferentes dependencias y grupos del Ministerio de Ambiente y Desarrollo Sostenible, con el fin de cumplir con la planeación de vacaciones</t>
  </si>
  <si>
    <t>PRO_ATH_IND_006</t>
  </si>
  <si>
    <t>(No de funcionarios SIN interrupción NI aplazamiento de vacaciones durante el año / No de funcionarios con vacaciones programadas durante el año) X 100</t>
  </si>
  <si>
    <t>Programación de vacaciones e interrupción y aplazamientos de vacaciones 2019</t>
  </si>
  <si>
    <t>2019-2020</t>
  </si>
  <si>
    <t>Programación de vacaciones y resolución de vacaciones</t>
  </si>
  <si>
    <t>Porcentaje de cumplimiento de la evaluación SST</t>
  </si>
  <si>
    <t>Comparar el cumplimiento de la implementación de SG-SST con el año anterior</t>
  </si>
  <si>
    <t>PRO_ATH_IND_007</t>
  </si>
  <si>
    <t>Evaluación del sistema de gestión de Seguridad y Salud en el Trabajo (ESG-SST)</t>
  </si>
  <si>
    <t>Autoevaluación del sistema de seguridad y salud en el trabajo 2019</t>
  </si>
  <si>
    <t>Grupo de Talento Humano</t>
  </si>
  <si>
    <t>Gestión de cobro de incapacidades</t>
  </si>
  <si>
    <t>Realizar el tramite de cobro de incapacidades ante las empresas correspondientes</t>
  </si>
  <si>
    <t>PRO_ATH_IND_009</t>
  </si>
  <si>
    <t>(No de incapacidades tramitadas en el periodo / No total de incapacidades) X 100</t>
  </si>
  <si>
    <t>Grupo de Talento Humano 
Planilla de visitas</t>
  </si>
  <si>
    <t>Emisión de conceptos jurídicos dentro del término legal concedido</t>
  </si>
  <si>
    <t xml:space="preserve">Establecer un método de medición del cumplimiento de la emisión de conceptos jurídicos sobre políticas ambientales, proyectos de actos administrativos en la materia, y sobre la normatividad ambiental. 
</t>
  </si>
  <si>
    <t>PRO_GJR_IND_001</t>
  </si>
  <si>
    <t>Gestión Jurídica. (GJR)</t>
  </si>
  <si>
    <t>Solicitudes respondidas dentro del término legal concedido/(solitudes a tramitar dentro del término legal concedido)*100</t>
  </si>
  <si>
    <t>Base de datos de solicitudes de la OAJ</t>
  </si>
  <si>
    <t>Atención integral de procesos judiciales dentro del término legal establecido</t>
  </si>
  <si>
    <t xml:space="preserve">Establecer un método de medición que certifique la sustanciación de los procesos  judiciales en los que es parte el Ministerio de Ambiente y Desarrollo Sostenible.  </t>
  </si>
  <si>
    <t>PRO_GJR_IND_002</t>
  </si>
  <si>
    <t xml:space="preserve"> No de procesos sustanciados / (No de procesos recibidos) *100 </t>
  </si>
  <si>
    <t>Base de datos judiciales / Litigob</t>
  </si>
  <si>
    <t>Variación del número de acciones de tutela que invoquen derecho de petición del año en curso con respecto al año anterior.</t>
  </si>
  <si>
    <t>Monitorear el aumento o disminución de la interposición de  acciones de tutela contra la entidad que invoquen el Derecho de Petición</t>
  </si>
  <si>
    <t>PRO_GJR_IND_003</t>
  </si>
  <si>
    <t>((Número de Tutelas que invocan derecho de petición del año en curso/Número de Tutelas que invocan derecho de petición del año anterior)-1)*100</t>
  </si>
  <si>
    <t>No. De acciones de tutela que invocan el derecho de petición en el año 2021 sobre el N. de acciones de tutela que invocan el derecho de petición en el año 2020 (La entidad debe construir la línea base de acuerdo a la información al cierre de la vigencia anterior )</t>
  </si>
  <si>
    <t>Hacia Abajo</t>
  </si>
  <si>
    <t xml:space="preserve">semestral </t>
  </si>
  <si>
    <t>Aplicativo legis administrado por oficina asesora jurídica-Grupo de procesos judiciales</t>
  </si>
  <si>
    <t>Revisión de proyectos de actas de liquidación</t>
  </si>
  <si>
    <t>Seguimiento del proceso pos contractual.</t>
  </si>
  <si>
    <t>PRO_CTR_IND_004</t>
  </si>
  <si>
    <t>Contratación. (CTR)</t>
  </si>
  <si>
    <t>(Número de proyecto de actas de liquidación enviadas para firma/ Número de proyectos de actas de liquidación radicados para revisión en el periodo) X 100</t>
  </si>
  <si>
    <t>Base de datos de contratos</t>
  </si>
  <si>
    <t>Base de Datos Contratos</t>
  </si>
  <si>
    <t>Contratos tramitados en la vigencia</t>
  </si>
  <si>
    <t>Contribuir al cumplimiento de los objetivos institucionales a través de una eficiente, ágil y oportuna contratación</t>
  </si>
  <si>
    <t>PRO_CTR_IND_006</t>
  </si>
  <si>
    <t>(Número de contratos elaborados / Número de estudios previos radicados) x100</t>
  </si>
  <si>
    <t>Reporte de indicadores CTR 05-10-2016</t>
  </si>
  <si>
    <t>Grupo de contratos</t>
  </si>
  <si>
    <t>Implementación de criterios ambientales a los contratos aplicables</t>
  </si>
  <si>
    <t>Se llevara el seguimiento periodico de la aplicación de de los criterios ambientales necesarios para realizar la contratación de un bien o servicio que así lo requiera. Lo anterior, con el fin de asegurar el cumplimiento de la responsabilidad ambiental de las empresas que tengan relación contractual con el ministerio.</t>
  </si>
  <si>
    <t>PRO_CTR_IND_007</t>
  </si>
  <si>
    <t>Seis</t>
  </si>
  <si>
    <t>(Número de contratos adjudicados con criterios ambientales / Número de estudios previos que incluyen criterios ambientales) X 100</t>
  </si>
  <si>
    <t>Primer semestre del año 2017</t>
  </si>
  <si>
    <t>Cumplimiento del Plan de Mantenimiento preventivo de la infraestructura tecnológica</t>
  </si>
  <si>
    <t>Verificar el debido cumplimiento del Plan de Mantenimiento preventivo en la infraestructura tecnológica del ministerio.</t>
  </si>
  <si>
    <t>PRO_GTI_IND_001</t>
  </si>
  <si>
    <t>Gestión de Servicios de Información y Soporte Tecnológico (GTI)</t>
  </si>
  <si>
    <t>(No actividades realizadas / No actividades programadas en el periodo) * 100%</t>
  </si>
  <si>
    <t>Archivo Grupo de Sistemas</t>
  </si>
  <si>
    <t xml:space="preserve"> Cumplimiento de los acuerdos de niveles de servicio de Tecnología de la Información </t>
  </si>
  <si>
    <t xml:space="preserve">Realizar el seguimiento de los tiempos establecidos para la prestación de los servicios de TI que se registran mediante la herramienta de gestión. </t>
  </si>
  <si>
    <t>PRO_GTI_IND_002</t>
  </si>
  <si>
    <t xml:space="preserve"> (No de casos resueltos dentro de los tiempos establecidos en el servicio / No casos solicitados) * 100%</t>
  </si>
  <si>
    <t>Indicadores de gestión 2014</t>
  </si>
  <si>
    <t>Grupo de Sistemas</t>
  </si>
  <si>
    <t>Disponibilidad</t>
  </si>
  <si>
    <t>Medir la disponibilidad del sistema y Verificar la continuidad del servicio.</t>
  </si>
  <si>
    <t>PRO_GTI_IND_003</t>
  </si>
  <si>
    <t>Cinco</t>
  </si>
  <si>
    <t>Indicadores de gestión 2019</t>
  </si>
  <si>
    <t>Grupo de Sistemas, aplicativo ARANDA</t>
  </si>
  <si>
    <t>Cumplimiento de actividades como resultado de planes de mejoramiento</t>
  </si>
  <si>
    <t>Realizar el seguimiento de las actividades comprometidas en los planes de mejoramiento relacionadas con el SGSI</t>
  </si>
  <si>
    <t>PRO_GTI_IND_004</t>
  </si>
  <si>
    <t>(No actividades ejecutadas/No actividades programadas por periodo de planes de mejoramiento)*100%</t>
  </si>
  <si>
    <t>Plan de mejoramiento 2020</t>
  </si>
  <si>
    <t>Planes de mejoramiento SIG</t>
  </si>
  <si>
    <t xml:space="preserve">Personal capacitado en el SGSI </t>
  </si>
  <si>
    <t>Promover programas para la provisión, capacitación, evaluación y desarrollo del talento humano con el objeto de garantizar el cumplimiento misional</t>
  </si>
  <si>
    <t>PRO_GTI_IND_005</t>
  </si>
  <si>
    <t>(No de empleados nuevos y antiguos capacitados en política de seguridad / total de empleados) *100</t>
  </si>
  <si>
    <t>Talento Humano - Sistema Integrado de Gestión</t>
  </si>
  <si>
    <t>Cumplimiento de usuarios habilitados o autorizados en el directorio activo</t>
  </si>
  <si>
    <t>Proteger la información del Ministerio o de terceros bajo su custodia</t>
  </si>
  <si>
    <t>PRO_GTI_IND_006</t>
  </si>
  <si>
    <t>(No de usuarios vigentes o activos en el directorio activo / total de cuentas autorizadas)  * 100</t>
  </si>
  <si>
    <t>Mesa de ayuda</t>
  </si>
  <si>
    <t>Efectividad en la atención de los incidentes de seguridad de la información reportados</t>
  </si>
  <si>
    <t>Monitorear y Reducir el número de incidentes de seguridad de la información</t>
  </si>
  <si>
    <t>PRO_GTI_IND_007</t>
  </si>
  <si>
    <t>(No de incidentes de seguridad de la información atendidos efectiva y oportunamente / No total de incidentes reportados</t>
  </si>
  <si>
    <t>Mesa de ayuda / Aranda</t>
  </si>
  <si>
    <t>Backups y respaldos de la información de usuarios</t>
  </si>
  <si>
    <t>PRO_GTI_IND_008</t>
  </si>
  <si>
    <t>(No de Backups realizados con éxito / No total de Backups realizados) * 100</t>
  </si>
  <si>
    <t>Consumo de papel impresiones por usuario</t>
  </si>
  <si>
    <t>Analizar el comportamiento del consumo mensual de papel según las impresiones por usuario.</t>
  </si>
  <si>
    <t>PRO_GTI_IND_009</t>
  </si>
  <si>
    <t>((# mensual de impresiones 2022 - # promedio mensual de impresiones 2019) / # promedio mensual de impresiones 2019) * 100</t>
  </si>
  <si>
    <t xml:space="preserve">Unidades </t>
  </si>
  <si>
    <t>287 hojas</t>
  </si>
  <si>
    <t>Oficina de Tecnologías de Información y Comunicación</t>
  </si>
  <si>
    <t>Autos Administrativos generados en el periodo</t>
  </si>
  <si>
    <t>Medición de las acciones de sustanciación de los procesos a cargo del Grupo Disciplinario</t>
  </si>
  <si>
    <t>PRO_DIS_IND_003</t>
  </si>
  <si>
    <t>Gestión Disciplinaria. (DIS)</t>
  </si>
  <si>
    <t>Autos Administrativos realizados / Autos administrativos programados) *100</t>
  </si>
  <si>
    <t>Comportamiento histórico de autos administrativos generados en el periodo de línea base</t>
  </si>
  <si>
    <t xml:space="preserve">Primer trimestre anterior </t>
  </si>
  <si>
    <t>Control Disciplinario</t>
  </si>
  <si>
    <t>Cumplimiento de cronograma de actividades</t>
  </si>
  <si>
    <t>Mide la eficacia sobre las actividades que se encuentran a cargo de la Oficina de Control Interno durante una vigencia</t>
  </si>
  <si>
    <t>PRO_EIN_IND_001</t>
  </si>
  <si>
    <t>Evaluación Independiente. (EIN)</t>
  </si>
  <si>
    <t>(Numero de actividades realizadas/ No de actividades programadas) X 100</t>
  </si>
  <si>
    <t xml:space="preserve"> Plan de Acción y Plan de Auditorias de la Vigencia de la Oficina de Control Interno</t>
  </si>
  <si>
    <t>COMPORTAMIENTO DEL CUMPLIMIENTO DEL PLAN DE ACCIÓN EN AÑOS ANTERIORES</t>
  </si>
  <si>
    <t>Plan de Acción y Plan de Auditorias de la Vigencia de la Oficina de Control Interno</t>
  </si>
  <si>
    <t>Cumplimiento oportuno de cronograma de actividades de requerimiento legal</t>
  </si>
  <si>
    <t>Mide la eficacia de las actividades de requerimiento legal, presentadas en términos.</t>
  </si>
  <si>
    <t>PRO_EIN_IND_003</t>
  </si>
  <si>
    <t>(No de actividades de requerimiento legal realizadas oportunamente/ Numero de actividades de requerimiento legal programadas con fechas cumplidas) X 100</t>
  </si>
  <si>
    <t>Plan de Auditorias de la Vigencia de la Oficina de Control Interno</t>
  </si>
  <si>
    <t>COMPORTAMIENTO DEL CUMPLIMEINTO DE LA META ESTABLECIDA EN EL PLAN DE AUDITORIAS DE LA VIGECNIA ANTERIOR</t>
  </si>
  <si>
    <t>Tablero de Indicadores</t>
  </si>
  <si>
    <t>Codificación</t>
  </si>
  <si>
    <t>Nombre Indicador</t>
  </si>
  <si>
    <t>Proceso</t>
  </si>
  <si>
    <t>Meta</t>
  </si>
  <si>
    <t>Tendencia</t>
  </si>
  <si>
    <t>LIMITE INSATISFACTORIO</t>
  </si>
  <si>
    <t>LIMITE SATISFACTORIO</t>
  </si>
  <si>
    <t>Frecuencia  de Medición</t>
  </si>
  <si>
    <t>Frecuencia  de Reporte</t>
  </si>
  <si>
    <t>Enero</t>
  </si>
  <si>
    <t>Febrero</t>
  </si>
  <si>
    <t>Marzo</t>
  </si>
  <si>
    <t>Abril</t>
  </si>
  <si>
    <t>Mayo</t>
  </si>
  <si>
    <t>Junio</t>
  </si>
  <si>
    <t>Julio</t>
  </si>
  <si>
    <t>Agosto</t>
  </si>
  <si>
    <t>Septiembre</t>
  </si>
  <si>
    <t>Octubre</t>
  </si>
  <si>
    <t>Noviembre</t>
  </si>
  <si>
    <t>Diciembre</t>
  </si>
  <si>
    <r>
      <rPr>
        <sz val="12"/>
        <color rgb="FF000000"/>
        <rFont val="Arial Narrow"/>
        <family val="2"/>
      </rPr>
      <t>M</t>
    </r>
    <r>
      <rPr>
        <sz val="12"/>
        <color rgb="FF000000"/>
        <rFont val="Arial Narrow"/>
        <family val="2"/>
      </rPr>
      <t>MINISTERIO DE AMBIENTE Y 
DESARROLLO SOSTENIBLE</t>
    </r>
  </si>
  <si>
    <t>FICHA DE  REPORTE DE INDICADORES DE GESTIÓN</t>
  </si>
  <si>
    <r>
      <rPr>
        <b/>
        <sz val="10"/>
        <color theme="1"/>
        <rFont val="Arial Narrow"/>
        <family val="2"/>
      </rPr>
      <t>Proceso:</t>
    </r>
    <r>
      <rPr>
        <sz val="10"/>
        <color theme="1"/>
        <rFont val="Arial Narrow"/>
        <family val="2"/>
      </rPr>
      <t xml:space="preserve"> Administración del Sistema Integrado de Gestión </t>
    </r>
  </si>
  <si>
    <r>
      <rPr>
        <b/>
        <sz val="10"/>
        <color theme="1"/>
        <rFont val="Arial Narrow"/>
        <family val="2"/>
      </rPr>
      <t>Versión:</t>
    </r>
    <r>
      <rPr>
        <sz val="10"/>
        <color theme="1"/>
        <rFont val="Arial Narrow"/>
        <family val="2"/>
      </rPr>
      <t xml:space="preserve"> 1</t>
    </r>
  </si>
  <si>
    <r>
      <rPr>
        <b/>
        <sz val="10"/>
        <color theme="1"/>
        <rFont val="Arial Narrow"/>
        <family val="2"/>
      </rPr>
      <t xml:space="preserve">Vigencia: </t>
    </r>
    <r>
      <rPr>
        <sz val="10"/>
        <color theme="1"/>
        <rFont val="Arial Narrow"/>
        <family val="2"/>
      </rPr>
      <t>20/12/2020</t>
    </r>
  </si>
  <si>
    <r>
      <rPr>
        <b/>
        <sz val="10"/>
        <color theme="1"/>
        <rFont val="Arial Narrow"/>
        <family val="2"/>
      </rPr>
      <t>Código:</t>
    </r>
    <r>
      <rPr>
        <sz val="10"/>
        <color theme="1"/>
        <rFont val="Arial Narrow"/>
        <family val="2"/>
      </rPr>
      <t xml:space="preserve"> F-E-SIG-35</t>
    </r>
  </si>
  <si>
    <t>PROCESO:</t>
  </si>
  <si>
    <t>Nombre del Indicador:</t>
  </si>
  <si>
    <t>Responsable del Indicador:</t>
  </si>
  <si>
    <t>Formula del Indicador:</t>
  </si>
  <si>
    <t>Utilidad del Indicador:</t>
  </si>
  <si>
    <t>Frecuencia de medición</t>
  </si>
  <si>
    <t>Fuente de Información</t>
  </si>
  <si>
    <t>Tendencia Esperada</t>
  </si>
  <si>
    <t>MES</t>
  </si>
  <si>
    <t>ESTADO DEL INDICADOR</t>
  </si>
  <si>
    <t>ANÁLISIS Y ACCIONES DE MEJORA</t>
  </si>
  <si>
    <t xml:space="preserve">ANÁLISIS DEL COMPORTAMIENTO </t>
  </si>
  <si>
    <t>ACCIONES DE MEJORA</t>
  </si>
  <si>
    <t>En el periodo comprendido entre el 1° de enero y el 28 de febrero de 2022, el Ministerio de Ambiente y Desarrollo Sostenible emitió 5 conceptos de viabilidad, 10 conceptos técnicos únicos sectoriales y 2 conceptos integrados. Lo anterior, en respuesta a la solicitud de evaluación de quince proyectos de inversión ambiental presentados ante esta entidad.                                                                                                                           
Teniendo en cuenta, que todos los conceptos se expidieron fuera de los tiempos estipulados por la normatividad vigente, el estado del indicador para el periodo en mención se encuentra en un valor de 0%.
Es de anotar, que el bajo desempeño en la emisión oportuna de los conceptos se debió principalmente a demoras en la asignación de los profesionales responsables de la revisión de las iniciativas y estos a su vez, en la evaluación de las mismas. Estos retrasos se produjeron como resultado de la continuidad de la etapa de evaluación de las propuestas presentadas a la convocatoria de conservación y asimismo, a la falta de personal disponible y capacitado para garantizar la prestación efectiva del servicio.</t>
  </si>
  <si>
    <t>En virtud de lo expuesto y tomando en consideración que las causas que trajeron consigo el comportamiento descrito con anterioridad son de carácter transitorio, se espera que en el próximo bimestre el indicador responda positivamente.</t>
  </si>
  <si>
    <t>En el periodo comprendido entre el 1° de marzo y el 30 de abril de 2022, el Ministerio de Ambiente y Desarrollo Sostenible emitió 7 conceptos de viabilidad, 8 conceptos técnicos únicos sectoriales y 1 concepto integrado. Lo anterior, en respuesta a la solicitud de evaluación de dieciséis proyectos de inversión ambiental presentados a esta entidad.</t>
  </si>
  <si>
    <t>Con la finalidad de mejorar el comportamiento del indicador se plantean las siguientes acciones correctivas: (i) ajuste en la meta y los límites satisfactorio e insatisfactorio; y (ii) gestión de recursos de funcionamiento ante la Comisión Rectora del Sistema General de Regalías.</t>
  </si>
  <si>
    <t>Mes / Tipo concepto</t>
  </si>
  <si>
    <t>Concepto de viabilidad</t>
  </si>
  <si>
    <t>Concepto técnico único sectorial</t>
  </si>
  <si>
    <t>Concepto integrado</t>
  </si>
  <si>
    <t>Total</t>
  </si>
  <si>
    <t>Del total de conceptos, 1 se expidió dentro de los tiempos definidos por la normatividad vigente; por lo cual el estado del indicador para el segundo bimestre del año en curso se encuentra en un valor de 6%.
Es preciso señalar, que el bajo desempeño en la emisión oportuna de los conceptos se debió principalmente a demoras en la asignación de los profesionales responsables de la revisión de las iniciativas y estos a su vez, en la evaluación de las mismas. Los retrasos se produjeron por motivo de la falta de personal disponible y capacitado para adelantar la valoración de los proyectos.</t>
  </si>
  <si>
    <t>En el periodo comprendido entre el 1° de mayo y el 30 de junio de 2022, el Ministerio de Ambiente y Desarrollo Sostenible emitió 7 conceptos de viabilidad, 4 conceptos técnicos únicos sectoriales y 6 conceptos integrados. Lo anterior, en respuesta a la solicitud de evaluación de dieciséis proyectos de inversión ambiental presentados a esta entidad.</t>
  </si>
  <si>
    <t xml:space="preserve">Dando cumplimiento de las acciones definidas en el reporte anterior, se gestionó la modificación de la meta y los límites satisfactorio e insatisfactorio del indicador y, de igual manera, se presentó ante la Comisión Rectora del Sistema General de Regalías la necesidad de distribución de recursos de funcionamiento.			
			</t>
  </si>
  <si>
    <t>Del total de conceptos, 5 se expidieron dentro de los tiempos estipulados por la normatividad vigente; por lo cual el estado del indicador para el tercer bimestre del año en curso se encuentra en un valor de 29%.
Es de anotar, que el bajo desempeño en la emisión oportuna de los conceptos se debió principalmente a demoras en la asignación de los profesionales responsables de la revisión de las iniciativas y estos a su vez, en la evaluación de las mismas. Los retrasos se produjeron por motivo de la falta de personal disponible y capacitado para realizar la valoración de los proyectos.</t>
  </si>
  <si>
    <t xml:space="preserve"> </t>
  </si>
  <si>
    <t>MMINISTERIO DE AMBIENTE Y 
DESARROLLO SOSTENIBLE</t>
  </si>
  <si>
    <r>
      <rPr>
        <b/>
        <sz val="10"/>
        <color indexed="8"/>
        <rFont val="Arial Narrow"/>
        <family val="2"/>
      </rPr>
      <t>Proceso:</t>
    </r>
    <r>
      <rPr>
        <sz val="10"/>
        <color indexed="8"/>
        <rFont val="Arial Narrow"/>
        <family val="2"/>
      </rPr>
      <t xml:space="preserve"> Administración del Sistema Integrado de Gestión </t>
    </r>
  </si>
  <si>
    <r>
      <rPr>
        <b/>
        <sz val="10"/>
        <color indexed="8"/>
        <rFont val="Arial Narrow"/>
        <family val="2"/>
      </rPr>
      <t>Versión:</t>
    </r>
    <r>
      <rPr>
        <sz val="10"/>
        <color indexed="8"/>
        <rFont val="Arial Narrow"/>
        <family val="2"/>
      </rPr>
      <t xml:space="preserve"> 2</t>
    </r>
  </si>
  <si>
    <r>
      <rPr>
        <b/>
        <sz val="10"/>
        <color indexed="8"/>
        <rFont val="Arial Narrow"/>
        <family val="2"/>
      </rPr>
      <t>Vigencia:</t>
    </r>
    <r>
      <rPr>
        <sz val="10"/>
        <color indexed="8"/>
        <rFont val="Arial Narrow"/>
        <family val="2"/>
      </rPr>
      <t xml:space="preserve"> 06</t>
    </r>
    <r>
      <rPr>
        <sz val="10"/>
        <color indexed="8"/>
        <rFont val="Arial Narrow"/>
        <family val="2"/>
      </rPr>
      <t>/10/2022</t>
    </r>
  </si>
  <si>
    <r>
      <rPr>
        <b/>
        <sz val="10"/>
        <color indexed="8"/>
        <rFont val="Arial Narrow"/>
        <family val="2"/>
      </rPr>
      <t>Código:</t>
    </r>
    <r>
      <rPr>
        <sz val="10"/>
        <color indexed="8"/>
        <rFont val="Arial Narrow"/>
        <family val="2"/>
      </rPr>
      <t xml:space="preserve"> F-E-SIG-35</t>
    </r>
  </si>
  <si>
    <r>
      <rPr>
        <sz val="9"/>
        <color rgb="FF000000"/>
        <rFont val="Arial Narrow"/>
        <family val="2"/>
      </rPr>
      <t xml:space="preserve">Se ha realizado lo siguiente:
</t>
    </r>
    <r>
      <rPr>
        <b/>
        <sz val="11"/>
        <color rgb="FF000000"/>
        <rFont val="Arial Narrow"/>
        <family val="2"/>
      </rPr>
      <t xml:space="preserve">Febrero: 
</t>
    </r>
    <r>
      <rPr>
        <b/>
        <sz val="9"/>
        <color rgb="FF000000"/>
        <rFont val="Arial Narrow"/>
        <family val="2"/>
      </rPr>
      <t>-Trámites FCA</t>
    </r>
    <r>
      <rPr>
        <sz val="9"/>
        <color rgb="FF000000"/>
        <rFont val="Arial Narrow"/>
        <family val="2"/>
      </rPr>
      <t xml:space="preserve">:
640641 del 1-feb-22 $4.069.383.619 de CDA y CORPOMOJANA
</t>
    </r>
    <r>
      <rPr>
        <b/>
        <sz val="11"/>
        <color rgb="FF000000"/>
        <rFont val="Arial Narrow"/>
        <family val="2"/>
      </rPr>
      <t xml:space="preserve">Marzo
</t>
    </r>
    <r>
      <rPr>
        <b/>
        <sz val="9"/>
        <color rgb="FF000000"/>
        <rFont val="Arial Narrow"/>
        <family val="2"/>
      </rPr>
      <t xml:space="preserve">-Trámites FCA:
</t>
    </r>
    <r>
      <rPr>
        <sz val="9"/>
        <color rgb="FF000000"/>
        <rFont val="Arial Narrow"/>
        <family val="2"/>
      </rPr>
      <t xml:space="preserve">641214 del 18-03-22 $6.900991.665 de CARSUCRE, CORPOCHIVOR, CORPOGUAJIRA, CORMACARENA Y CORPOURABA
641311 del 24-03-22 $1.757.981.821 de CORPOMOJANA Y CORPOGUAJIRA
641416 del 29-03-22 $4.897.339.330 CODECHOCÓ Y CARSUCRE
</t>
    </r>
    <r>
      <rPr>
        <b/>
        <sz val="9"/>
        <color rgb="FF000000"/>
        <rFont val="Arial Narrow"/>
        <family val="2"/>
      </rPr>
      <t xml:space="preserve">-Trámites FONAM:
</t>
    </r>
    <r>
      <rPr>
        <sz val="9"/>
        <color rgb="FF000000"/>
        <rFont val="Arial Narrow"/>
        <family val="2"/>
      </rPr>
      <t xml:space="preserve">641004 del 3-03-22 $12.483.084.673 CORPOGUAJIRA Y CRA.
- Aval Fiscal NDC
</t>
    </r>
    <r>
      <rPr>
        <b/>
        <sz val="9"/>
        <color rgb="FF000000"/>
        <rFont val="Arial Narrow"/>
        <family val="2"/>
      </rPr>
      <t xml:space="preserve">-ANTEPROYECTO DE PRESUPUESTO 2023.
</t>
    </r>
    <r>
      <rPr>
        <sz val="9"/>
        <color rgb="FF000000"/>
        <rFont val="Arial Narrow"/>
        <family val="2"/>
      </rPr>
      <t>Se realizaron los oficios de Anteproyecto de presupuesto 2023 y Marco de Gasto de Mediano Plazo 2023-2026, donde se solicitan a las dependencias y a las entidades del sector la información necesaria para la realización del anteproyecto 2023 y MGMP y posterior envio a los mismos por parte del Jefe de la Oficina Asesora de Planeación.
Se realizo la consolidación de los recursos solicitados por las dependencias y entidades del sector para la relaización del Anteproyecto 2023.
Se realizo el Comité del Anteproyecto 2023 junto a la SAF y el acta con las conclusiones.
Se realizo el cargue en el sistema SIIF NACIÓN, de los valores de la programación presupuestal para el anteproyecto 2023, del Ministerio gastos "Funcionamiento, Inversión, Servicio a la Deuda" - FONAM "Ingresos, gastos".
Se envío la versión final del Anteproyecto 2023 al Ministerio de Hacienda y Crédito Público.
Abril
-Trámites FCA:
642617 - 26/04/2022 - FCA
642156 - 28/04/2022 - FONAM
641811 - 18/04/2022 - FONAM
- MGMP
Se enviaron los correos correspondientes a la solicitud del MGMP a las entidades del sector.
Se realizó reunión del Grupode Gestión Presupuestal para la preparación y organización en la presnetación del MGMP del sector Ambiente y Desarrollo Sostenible.
Mayo
-MGMP
Se realizo la matriz del MGMP con la información enviada por todas las entidades del sector, donde se consolidó las necesidades de cada una.
Se realizo la presentación del MGMP para el comité sectoral.
El 6 de marzo se realizó la presentación del comité sectorial ante el Ministerio de Hacienda y el DNP, donde se solicitaron ajustes.
El 25 de mayo se envío la presentación y la matriz del MGMP definitva
Junio
-Trámites FCA:
642794 - 22/06/2022 - FONAM
642745 - 14/06/2022 - FONAM
642677 - 08/06/2022 - FCA
642652 - 06/06/2022 - FONAM
-CUOTA 2023
Se realizo la matriz de la distribución de la cuota 2023.</t>
    </r>
  </si>
  <si>
    <t>Julio:
* Distribución cuota de inversión 2023  
* Trámite de distribución previo concepto FONAM Nº 643244 del 25-07-2022 por $26,711,569,016 para la CAR, CRQ y CARDER. 
Agosto:
* Trámite de distribución previo concepto FCA Nº 643695 del 31-08-2022 por $2,404,220,269 para la CSB. 
* Trámite de distribución previo concepto FONAM Nº 643546 del 18-08-2022 por $55,532,954,212 para CORPAMAG, CSB(2) y PNN 
* Trámite de distribución previo concepto FONAM Nº 643712 del 31-08-2022 por $26,866,125,137 para CORPOCESAR, CORPOAMAZONIA Y CORPOGUAVIO 
* Se realizó la primera carta de modificación al presupuesto 2023.
Septiembre:
* Vigencia Futura 2023,2024,2025 y 2026 en el presupuesto de funcionamiento de Parques Nacionales Naturales de Colombia -PNN.
* Vigencia Futura ANLA - Funcionamiento (Aseo y cafetería).
* Vigencia Futura PNN - Inversión (Prevención, vigilancia y control. Mantenimiento y combustible).
* Vigencia Futura PNN - Bienes y servicios arriendo, seguros, aseo, vigilancia.
* Vigencia Futura PNN - Servcios de Internet, 26 contratos, 4 planeación, combustible, vehiculos.
* Vigencia Futura PNN - Combustible, vehiculos, infraestructura
* Vigencia Futura Inversión ANLA - Nube Pública y Nube Privada (bienes y servicios arriendo, vigilancia, servicios postales).
* Trámite de distribución previo concepto FONAM Nº 644119 del 16-09-2022 por $8,372,561,490 para CORPOAMAZONÍA. 
* Se realizó la segunda carta de modificación al presupuesto 2023.</t>
  </si>
  <si>
    <t xml:space="preserve">Octubre: 
INVERSIÓN Autorización-VF Adición contrato con actualización ficha - ANLA - FONAM "Esta autorización es requerida para adicionar y prorrogar durante la presente vigencia el contrato de suministro No. 1114 de 2022 cuyo objeto consiste en: “Suministro de Tiquetes Aéreos para la Autoridad Nacional de Licencias Ambientales -ANLA” -  4/10/2022.
INVERSIÓN Autorización-VF con actualización ficha - MADS - SEP "Esta autorización es requerida para la realización de un convenio interadministrativo con CORPOCALDAS para Implementar acciones de participación comunitaria en la gestión ambiental y medidas de adaptación y mitigación del cambio climático, fortaleciendo procesos propios, el buen vivir y el cuidado de la madre tierra, desde los usos y costumbres del pueblo indígena Emberá Chamí del departamento de Caldas de conformidad con el compromiso establecido en la Minga Suroccidente de 2019" - 8/10/2022.
INVERSIÓN Autorización-VF con actualización ficha - MADS - BOSQUES - PGN "Esta autorización es requerida para la realización de un convenio interadministrativo con la ORGANIZACIÓN NACIONAL INDÍGENA DE COLOMBIA - ONIC que permitirá la formulación, diseño e implementación de una estrategia de conservación y restauración en la Sierra Nevada de Santa Marta, articulado con los planes de vida y la ley de origen que permitan la restauración de los bosques, conservación de la biodiversidad y la generación de sostenibilidad social, ecológica y ambiental en el territorio, de conformidad con los compromisos del Plan Nacional de Desarrollo 2018 – 2022, con la Mesa Permanente de Concertación (MPC) y la Comisión Nacional Ambiental Indígena (CNAI)" - 10/10/2022.
INVERSIÓN Autorización-VF con actualización ficha - MADS - BOSQUES - FONAM "Esta autorización es requerida para la realización de un convenio interadministrativo entre el Ministerio de Ambiente, y la Gobernación de Caldas con el fin de Aunar esfuerzos técnicos, administrativos y financieros para implementar acciones de educación ambiental para la resiliencia, restauración por medio de la revegetalización que aporten a la rehabilitación y conservación del recurso hídrico en áreas de interés ambiental y espiritual para el pueblo Emberá Chamí del departamento en articulación a las políticas del Buen Vivir y Cuidado de la Madre Tierra”, lo cual permitirá avanzar en el cumplimiento de las metas planteadas por la Dirección de Bosques, Biodiversidad y Servicios Ecosistémicos del Ministerio, asociadas al cumplimiento de compromisos étnicos en el marco del PND 2018 – 2022." - 10/10/2022.
INVERSIÓN Autorización-VF con actualización ficha - MADS - DCC " Esta autorización es requerida para la realización de un contrato que permita la ejecución del compromiso G50 del PND 2018-2022 denominado “Construir e implementar programas relacionados con prevención del riesgo con ocasión de catástrofes naturales como consecuencia del cambio climático”. - 18/10/2022. 
Noviembre:
Trámite:
INVERSIÓN Autorización-VF con actualización ficha - PNN -FONAM "Esta autorización se requiere para la suscripción de 53 contratos para garantizar la adecuada atención de visitantes generando una expectativa favorable al ecoturismo, potencializando los ingresos que garantizan la sostenibilidad financiera de Parques Nacionales, adicionalmente permite contar con el recaudo por derecho de entrada al Área Protegida" - 17/11/2022
FUNCIONAMIENTO
ANLA "Esta autorización es requerida por la ANLA para suscribir un contrato por licitación pública con una Compañía de Seguros establecida en el territorio nacional a través de pólizas, con el fin de amparar los bienes muebles e inmuebles y los recursos económicos de la entidady de aquellos por los que sea o llegare a ser legalmente responsable”
IDEAM "Esta autorización es requerida para:
- Suscribir contratos para los servicios de vigilancia, mantenimiento de vehículos, suministro de combustible, arrendamiento, correo y correspondencia , conexión y acceso a internet, servicios profesionales para Secretaría General, Contabilidad y Almacén.
- Sustituir apropiación de contratos en ejecución para el suministro de tiquetes.
- Adicionar y/o prorrogar contratos en ejecución para el servicio de aseo y cafetería, realización de exámenes médicos ocupacionales y servicios profesionales en el grupo de presupuesto.
INVERSIÓN
IDEAM "Esta autorización es requerida para suscribir cinco (5) contratos para garantizar la ejecución de las actividades necesarias para la grabación, edición, producción, animación, realización y entrega de videos de pronósticos diarios del tiempo que requiere el IDEAM para informar a la ciudadanía, sectores productivos y opinión pública en general, sobre el estado del tiempo, pronósticos y los diferentes fenómenos y variables de carácter hidrometeorológico que monitorea el instituto y también para garantizar la operatividad de la Oficina Asesora de Planeación para realizar la formulación, actualización, y seguimiento a los diferentes planes, programas y proyectos institucionales, mantenimiento y mejora del Sistema de Gestión Integrado, la implementación del Modelo Integrado de Planeación y Gestión, MIPG, el seguimiento, monitoreo y cumplimiento del índice de transparencia y acceso a la información pública ITA y la implementación de la política de Seguridad Digital y Política de Gestión de Información Estadística"
IDEAM " Esta autorización es requerida para suscribir 74 contratos, de los cuales 5 contratos son con empresas de servicios para el soporte, administración y operación de la plataforma tecnológica del IDEAM, el suministro de datos e información de actividad de rayos, histórica y en tiempo real, servicio de transporte integral y de carga para la operación del instituto, y el mantenimiento de los lotes e investigación en huertos semilleros y  69 son de prestación de servicios profesionales y técnicos para la operación de la red de estaciones hidrometeorológicas, la generación de pronósticos y alertas hidrometeorológicas de manera continua y asesoramiento a entidades del SINA y del SNGRD, el funcionamiento y cumplimiento de las actividades y compromisos del proyecto ENANDES, y la atención y mejora del trámite de acreditación de laboratorios ambientales u organismos de evaluación; con el fin garantizar la prestación de servicios misionales esenciales durante los 365 días del año, cuyo impacto en la toma de decisiones de la ciudadanía están relacionadas con la gestión del riesgo y el efecto de fenómenos climáticos principalmente y también para el cumplimiento de los objetivos del proyecto de inversión mencionado anteriormente.".
</t>
  </si>
  <si>
    <t xml:space="preserve">Para el Plan de Acción 2022 las 15 dependencias programaron entregables periodiodicos en su plan de acción, de los cuales solo 14 avanzaron acorde según lo programado alcanzando un 93,3% , estando por encima del limite satisfactorio (90%).  
El avance promedio en la gestión realizada por parte de las diferentes dependencias de la Entidad hasta el mes de marzo de 2022 llegó al 20,22%, observándose como resultado el tablero de control en verde,  ya que el porcentaje programdo fue de 20,46%.
Para el segundo trimestre del 2022, en cumplimiento del Plan de Acción 2022 las 15 dependencias programaron entregables periodicos en su plan de acción, de los cuales 14 avanzaron acorde según lo programado alcanzando un 93,3% , estando por encima del limite satisfactorio (90%).  
El avance promedio de la gestión alcanzada al culminar el primer semstre del 2022, se tiene el 46,33%, lo que permite que el Ministerio presente un tablero de control en verde.
Para el tercer trimestre del 2022, trece(13) de las quince (15) dependencias  han venido cumpliendo con la programacion del avance de sus planes de acción, por lo tanto se tiene un 86,7% de dependencias avanzan acorde a lo programado, un porcentaje  levemente por debajo del limite satisfactorio . El Plan de acción de la entidad avanxza concorte al mes de septiembre en un   72,34%.                                                                                                                                                                                                               </t>
  </si>
  <si>
    <t xml:space="preserve">Como acción de mejora (para el unico caso de no cumplmiiento) es la estrategia de publicar e informar el estado de avance; para ello se elaboraron correos de seguimiento compartiendo el informe mensual con las respectivas alertas, ademas de elaborar y publicar boletines que identifican el estado y reporte (Boleltíin de avance plan de acción, boletin de Infogestión y boletín de planeación cifras).
Los resutlados del seguimeinto a plan de accion con corte septiembre se remtió a todos jefes de dependencias y enlaces de planeacion con lafinalidad que se conozcan los resultados  y las dpedencias que tiene su tablero de control en amarillo tomen los correctivos necearios para poder cumplir a satisfaccion al finalizar la vigencia con su plan de accion.                                                                                                                                                                                                                              </t>
  </si>
  <si>
    <t xml:space="preserve">Para el Plan de Acción 2022 de mes de diciembre de  las 15 dependencias que programaron entregables periodiodicos en su plan de acción, de los cuales solo 14 avanzaron acorde según lo programado alcanzando un 93,3% , estando por encima del limite satisfactorio (90%).  
El avance promedio en la gestión realizada por parte de las diferentes dependencias de la Entidad a diciembre 31 de 2022 fue del 99,06%, observándose como resultado el tablero de control en verde,  ya que el porcentaje programado fue de 100%.
                                       </t>
  </si>
  <si>
    <t xml:space="preserve">Como acción de mejora, además de la publicación del informe de seguimiento y el boletín de avance, se verificó con las áreas a las que no les fue posible cumplir el 100% de su plan de acción, el tipo de actividad correctiva que implementarían para cumplir las acciones propuestas.  </t>
  </si>
  <si>
    <t>PROGRAMACIÓN</t>
  </si>
  <si>
    <t>PLAN DE ACCIÓN</t>
  </si>
  <si>
    <t>PROMEDIO HISTORICO 2018 - 2021</t>
  </si>
  <si>
    <t>El Decreto 1793 del 21 de diciembrede 2021, apropió recursos al Fondo de Compensación Ambiental - FCA vigencia 2022, así; Funcionamiento $10.389,4 millones e Inversión a 23 proyectos por valor de $36,328,9 millones, recursos para ser distribuidos a través de Resolución.</t>
  </si>
  <si>
    <t>Reducir los tiempos de trámite ante el Departamento Nacional de Planeación - DNP para que se efectúe la distribución de los recursos en forma oportuna, además que puedan quedar en Ley anual de Presupuesto. Se evidenció en las tres últimas vigencias que en promedio los proyectos duraron entre seis (6) y siete (7) meses para que fueran aprobados por el DNP.
Realizar mesas de trabajo con las Corporaciones beneficiarias, Minambiente y el DNP, para unificar criterios en la evaluación y aplicación de proyectos de inversión, ademas de la gestión, que permitan aprobación en el sistema SUIFP del DNP en forma eficiente y oportuna.</t>
  </si>
  <si>
    <t>El Decreto 1793 del 21 de diciembrede 2021, apropió recursos al Fondo de Compensación Ambiental - FCA vigencia 2022, así; Funcionamiento $10.389,4 millones e Inversión a 23 proyectos por valor de $36,328,9 millones, recursos para ser distribuidos a través de Resolución.
Al 28 de febrero de 2022, la Secretaría Técnica del FCA mediante resolución de distribución, tramitó 2 proyectos aplicados por Departamento Nacional de Planeación - DNP por valor de $4,069,3 millones, que correponden al 9% de los recursos presupuestados..
En total se tramitaron dos (2) proyectos por valor de $4,592,3 millones,
En este sentido, el total de proyectos aplicados y tramitados representaron el 9% y el 9% de recursos totales distribuidos.</t>
  </si>
  <si>
    <t>El Decreto 1793 del 21 de diciembre de 2021 apropió recursos al Fondo de Compensación Ambiental - FCA vigencia 2022, así; Funcionamiento $10.389,4 millones e Inversión a 23 proyectos por valor de $36,328,9 millones, recursos para ser distribuidos a través de Resolución.
En el mes de marzo de 2022, la Secretaría Técnica del FCA mediante resoluciones de distribución tramitó 11 proyectos aplicados por Departamento Nacional de Planeación - DNP por valor de $13.556,3 millones y recursos de funcionamiento por valor de $8.600,5 millones, para un total de $26,226,2 millones, que correponden al 56% de los recursos presupuestados..
En total se han tramitado trece (13) proyectos por valor de $17.625,6 millones y Recursos de Funcionamiento por valor de $8.600,5 millones.
En este sentido, el total de proyectos aplicados y tramitados representaron el 57% y el 56 % de recursos totales distribuidos.</t>
  </si>
  <si>
    <t>En el mes de junio de 2022, la Secretaría Técnica del FCA tramitó resolución de distribución de tres (3) proyectos aplicados por Departamento Nacional de Planeación - DNP por valor de $5.240,2 millones.
En total se han tramitado dieciocho (18) proyectos por valor de $25.649,5 millones y Recursos de Funcionamiento por valor de $8.600,5 millones.
En este sentido, el total de proyectos aplicados y tramitados representaron el 78% y el 73% de recursos totales distribuidos.</t>
  </si>
  <si>
    <t>El Decreto 1793 del 21 de diciembre de 2021 apropió recursos al Fondo de Compensación Ambiental - FCA para la vigencia 2022, así; Funcionamiento $10.389,4 millones e Inversión a 23 proyectos por valor de $36,328,9 millones, recursos para ser distribuidos a través de Resolución.
En el mes de agosto de 2022, la Secretaría Técnica del FCA inició trámite de dos (2) resoluciones de distribución (un proyecto por valor de $2,404,2 millones de la CSB y saldo recursos de funcionamiento por valor de $1.788,9 millones.)
Adicionamente, se encuentran en tramite ante el Departamento Nacional de Planeación - DNP cuatro (4) proyectos por valor de $8,275,1 millones.
En total se han tramitado dieciocho (19) proyectos por valor de $28.053,7 millones y Recursos de Funcionamiento por valor de $10.064,1 millones.
En este sentido, el total de proyectos aplicados y tramitados representaron el 83% y el 82% de recursos totales distribuidos.</t>
  </si>
  <si>
    <t xml:space="preserve">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agosto, cumple con lo programado en 10 puntos por encima.
El indicador con respecto al promedio historico, no estaría cumpliendo las expectativas. </t>
  </si>
  <si>
    <t>El Decreto 1793 del 21 de diciembre de 2021 apropió recursos al Fondo de Compensación Ambiental - FCA para la vigencia 2022, así; Funcionamiento $10.389,4 millones e Inversión a 23 proyectos por valor de $36,328,9 millones, recursos para ser distribuidos a través de Resolución.
En el mes de septiembre de 2022, la Secretaría Técnica del FCA no realizó trámite de distribución de recursos del FCA.
Adicionamente, se encuentran en ajusts por las Corporaciones y en trámite en DNP seis (6) proyectos por valor de $7.623,8 millones.
En total se han tramitado dieciocho (19) proyectos por valor de $28.053,7 millones y Recursos de Funcionamiento por valor de $10.064,1 millones.
En este sentido, el total de proyectos aplicados y tramitados representaron el 83% y el 82% de recursos totales distribuidos.</t>
  </si>
  <si>
    <t xml:space="preserve">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septiembre, cumple con lo programado.
El indicador con respecto al promedio historico, no estaría cumpliendo las expectativas. </t>
  </si>
  <si>
    <t>El Decreto 1793 del 21 de diciembre de 2021 apropió recursos al Fondo de Compensación Ambiental - FCA para la vigencia 2022, así; Funcionamiento $10.389,4 millones e Inversión a 24 proyectos por valor de $36,328,9 millones, recursos para ser distribuidos a través de Resolución.
En el mes de octubre de 2022, la Secretaría Técnica del FCA realizó trámite de distribución recursos FCA por valor de $899,1 millones. (Proyecto CSB)
A la fecha, se encuentran en ajustes por las Corporaciones y en trámite en DNP cuatro (4) proyectos por valor de $7.375,9 millones.
En total se han tramitado veinte (20) proyectos por valor de $28.952,9 millones y Recursos de Funcionamiento por valor de $10.064,1 millones.
En este sentido, el total de proyectos aplicados y tramitados representaron el 87% y el 84% de recursos totales distribuidos.</t>
  </si>
  <si>
    <t xml:space="preserve">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octubre, no cumple con lo programado en 2 puntos.
El indicador con respecto al promedio historico, no estaría cumpliendo las expectativas. </t>
  </si>
  <si>
    <t>El Decreto 1793 del 21 de diciembre de 2021 apropió recursos al Fondo de Compensación Ambiental - FCA para la vigencia 2022, así; Funcionamiento $10.389,4 millones e Inversión a 24 proyectos por valor de $36,328,9 millones, recursos para ser distribuidos a través de Resolución.
En el mes de diciembre de 2022, la Secretaría Técnica del FCA no tramitó distribución recursos FCA.
A la fecha, quedaron (2) proyectos no viabilizados por valor de $4.135,2 millones (CORPOURABA y CAM) y recursos no distribuidos por $1.267,5 millones, es decir, las Corporaciones presentaron iniciativas de inversión por debajo de la cuota máxima asignada.
En total se tramitaron veintiún (21) proyectos por valor de $30.926,1 millones y Recursos de Funcionamiento por valor de $10.064,1 millones.
En este sentido, el total de proyectos aplicados y tramitados representó el 88%, asimismo, el total de recursos distribuidos alcanzó el 88%.</t>
  </si>
  <si>
    <t xml:space="preserve">Planeación estrategica (estrucuración, formulación y presentación de proyectos), programación (proyectos o iniciativas que se incluyan en Ley de Presupuesto anual) y ejecución (los recursos queden en las Corporaciones en el primer día habil de enero de cada vigencia para su ejecución). 
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diciembre, no cumplió con lo programado en 12 puntos.
El indicador con respecto al promedio historico, no cumplió las expectativas. </t>
  </si>
  <si>
    <t>LÍMITE INSATISFACTORIO</t>
  </si>
  <si>
    <t>LÍMITE SATISFACTORIO</t>
  </si>
  <si>
    <t>|</t>
  </si>
  <si>
    <t>No se programaron auditorias en el primer trimestre de 2022.
En el segundo trimestre se socializó en el Comité Institucional de Gestión y Desempeño del 18-05-2022 el programa de auditoría, teniendo de acuerdo a lo programado, la auditoría de certificación del Sistema de Gestión de Calidad y Ambiental para el mes de julio de 2022, así mismo, se adelantaron las gestiones para la celebración del contrato de Mínima Cuantía con objeto: “Prestar los servicios a la Oficina Asesora de Planeación del Ministerio de Ambiente y Desarrollo Sostenible, para planificar y realizar la auditoría externa de otorgamiento de la certificación del Sistema de Gestión de Calidad según lo establecido en la norma NTC-ISO 9001:2015 y del Sistema de Gestión Ambiental según lo establecido en la norma NTC-ISO 14001:2015" (Proceso No IPMC-007-2022)
En el tercer trimestre se  atendió la auditoría de certificación del Sistema Integrado de Gestión del Ministerio de Ambiente y Desarrollo Sostenible frente a los requisitos de las normas NTC-ISO 9001:2015; NTC-ISO 14001:2015 por parte del ICONTEC del 16 al 19 de agosto de 2022.
En el cuarto trimestre, el Ministerio de Ambiente y Desarrollo Sostenible recibió formalmente el 11-11-2022 los certificados de Gestión de Calidad, Norma NTC- ISO 9001:2015; Gestión Ambiental, Norma NTC- ISO 14001-2015, por parte del Instituto Colombiano de Normas Técnicas y Certificaciones, (ICONTEC).</t>
  </si>
  <si>
    <r>
      <rPr>
        <sz val="9"/>
        <color rgb="FF000000"/>
        <rFont val="Arial Narrow"/>
        <family val="2"/>
      </rPr>
      <t xml:space="preserve">Primer trimestre (Enero - Marzo 2022)
Encuesta apliacada: Encuesta de Percepción - Campaña SOMOS MADS Sistema Integrado de Gestión 2022
</t>
    </r>
    <r>
      <rPr>
        <b/>
        <sz val="9"/>
        <color rgb="FF000000"/>
        <rFont val="Arial Narrow"/>
        <family val="2"/>
      </rPr>
      <t xml:space="preserve">https://forms.office.com/r/rPfJ2GCaFT
</t>
    </r>
    <r>
      <rPr>
        <sz val="9"/>
        <color rgb="FF000000"/>
        <rFont val="Arial Narrow"/>
        <family val="2"/>
      </rPr>
      <t xml:space="preserve">
Dentro del plan de socialización, divulgación y comunicación en el marco de las estrategía de comunicación Somos MADS se realizó la aplicación de una (1) encuesta de percepción general y apropiación del Sistema Integrado de Gestión, aplicadas a facilitadores y funcionarios del Ministerio de Ambiente y Desarrollo Sostenible para este primer trimestre, podemos inferir de la siguiente manera: 
Con un 4.65 %  El Sistema Integrado de Gestión aporta a la mejora de tus actividades o labores con la entidad
Los colaboradores y contratistas utilizan con frecuencia los lineamientos, herramientas y demás del Sistema Integrado de Gestión
(siendo 1 poco frecuente y 5 muy frecuente) obtuvimos un porcentaje satisfactorio de  4.13%
A partir de los resultados evidenciamos con una valoración positiva de 4.61% en la calidad de las ayudas audiovisuales, el manejo de los temas,la originalidad y creatividad del contenido y la organización y planificación de los mismos.
Los canalesde comunicación transversales a la plataforma MADSIGestión tienen un nivel favorable de reconocimiento con un 74% que afirman conocerlos frente a un 26% que los desconoce.</t>
    </r>
  </si>
  <si>
    <r>
      <rPr>
        <sz val="9"/>
        <color rgb="FF000000"/>
        <rFont val="Arial Narrow"/>
        <family val="2"/>
      </rPr>
      <t xml:space="preserve">Segundo trimestre (Abril - Junio 2022)
Encuesta apliacada: Encuesta de Percepción - Campaña SOMOS MADS Sistema Integrado de Gestión 2022
</t>
    </r>
    <r>
      <rPr>
        <b/>
        <sz val="9"/>
        <color rgb="FF000000"/>
        <rFont val="Arial Narrow"/>
        <family val="2"/>
      </rPr>
      <t xml:space="preserve">https://forms.office.com/r/rPfJ2GCaFT
</t>
    </r>
    <r>
      <rPr>
        <sz val="9"/>
        <color rgb="FF000000"/>
        <rFont val="Arial Narrow"/>
        <family val="2"/>
      </rPr>
      <t xml:space="preserve">
Dentro del plan de socialización, divulgación y comunicación en el marco de las estrategía de comunicación Somos MADS se realizó la aplicación de una (1) encuesta de percepción general y apropiación del Sistema Integrado de Gestión, aplicadas a facilitadores y funcionarios del Ministerio de Ambiente y Desarrollo Sostenible para este segundo trimestre, podemos inferir de la siguiente manera: 
Con un 4,69 %  El Sistema Integrado de Gestión aporta a la mejora de tus actividades o labores con la entidad
Los colaboradores y contratistas utilizan con frecuencia los lineamientos, herramientas y demás del Sistema Integrado de Gestión
(siendo 1 poco frecuente y 5 muy frecuente) obtuvimos un porcentaje satisfactorio de 4,03
A partir de los resultados evidenciamos con una valoración positiva de 4.60% en la calidad de las ayudas audiovisuales, el manejo de los temas,la originalidad y creatividad del contenido y la organización y planificación de los mismos.
Los canales de comunicación transversales a la plataforma MADSIGestión tienen un nivel favorable de reconocimiento con un 74% que afirman conocerlos frente a un 26% que los desconoce.</t>
    </r>
  </si>
  <si>
    <t>Encuesta apliacada: Encuesta de Percepción - Campaña SOMOS MADS Sistema Integrado de Gestión 2022</t>
  </si>
  <si>
    <t>https://forms.office.com/r/rPfJ2GCaFT</t>
  </si>
  <si>
    <t xml:space="preserve">Dentro del plan de socialización, divulgación y comunicación en el marco de las estrategía de comunicación Somos MADS se realizó la aplicación de una (1) encuesta de percepción general y apropiación del Sistema Integrado de Gestión, aplicadas a facilitadores y funcionarios del Ministerio de Ambiente y Desarrollo Sostenible para este segundo trimestre, podemos inferir de la siguiente manera: </t>
  </si>
  <si>
    <t>Con un 4,69 % El Sistema Integrado de Gestión aporta a la mejora de tus actividades o labores con la entidad</t>
  </si>
  <si>
    <t>Los colaboradores y contratistas utilizan con frecuencia los lineamientos, herramientas y demás del Sistema Integrado de Gestión</t>
  </si>
  <si>
    <t>(siendo 1 poco frecuente y 5 muy frecuente) obtuvimos un porcentaje satisfactorio de 4,03</t>
  </si>
  <si>
    <r>
      <rPr>
        <u/>
        <sz val="9"/>
        <color rgb="FF000000"/>
        <rFont val="Arial Narrow"/>
        <family val="2"/>
      </rPr>
      <t xml:space="preserve">Tercer trimestre (Julio - Septiembre 2022)
</t>
    </r>
    <r>
      <rPr>
        <sz val="9"/>
        <color rgb="FF000000"/>
        <rFont val="Arial Narrow"/>
        <family val="2"/>
      </rPr>
      <t xml:space="preserve">Encuesta apliacada: Encuesta de Percepción - Campaña SOMOS MADS Sistema Integrado de Gestión 2022
</t>
    </r>
    <r>
      <rPr>
        <b/>
        <sz val="9"/>
        <color rgb="FF000000"/>
        <rFont val="Arial Narrow"/>
        <family val="2"/>
      </rPr>
      <t xml:space="preserve">https://forms.office.com/r/rPfJ2GCaFT
</t>
    </r>
    <r>
      <rPr>
        <sz val="9"/>
        <color rgb="FF000000"/>
        <rFont val="Arial Narrow"/>
        <family val="2"/>
      </rPr>
      <t xml:space="preserve">
En el marco de la campaña SOMOS MADS y el plan de medios, se han generado la socialización, divulgación y comunicación de tematicas relacionadas al Sistema Integrado de Gestión, Tematicas ligadas a la preparatoria y capacitación para recibir la autiroia de certificación, junto al desarrollo de la Audiencia participativa de rendición de cuentas 2022 </t>
    </r>
    <r>
      <rPr>
        <u/>
        <sz val="9"/>
        <color rgb="FF000000"/>
        <rFont val="Arial Narrow"/>
        <family val="2"/>
      </rPr>
      <t xml:space="preserve">se realizó la aplicación de una (1) encuesta de percepción general y apropiación del Sistema Integrado de Gestión, aplicadas a facilitadores y funcionarios del Ministerio de Ambiente y Desarrollo Sostenible para este segundo trimestre, podemos inferir de la siguiente manera: 
</t>
    </r>
    <r>
      <rPr>
        <sz val="9"/>
        <color rgb="FF000000"/>
        <rFont val="Arial Narrow"/>
        <family val="2"/>
      </rPr>
      <t xml:space="preserve">
Parametros Encuesta: (siendo 1 poco frecuente y 5 muy frecuente) inferimos lo siguiente:
- Con un 4,07 %  El Sistema Integrado de Gestión aporta a la mejora de tus actividades o labores con la entidad.
- Los colaboradores y funcionarios del Ministerio de Ambiente y Desarrollo Sostenible encuestados con un 3,6% utilizan con frecuencia los lineamientos, herramientas y demás del Sistema Integrado de Gestión.
- A partir de los resultados evidenciamos con una valoración positiva de 4,71% en la calidad de las ayudas audiovisuales, el manejo de los temas,la originalidad y creatividad del contenido y la organización y planificación de los mismos.
Los canales de comunicación transversales a la plataforma MADSIGestión tienen un nivel favorable de reconocimiento con un 71% que afirman conocerlos frente a un 29% que manifiesta desconocerlos.</t>
    </r>
  </si>
  <si>
    <r>
      <t xml:space="preserve">Cuarto Trimestre (Octubre - Diciembre 2022)
</t>
    </r>
    <r>
      <rPr>
        <sz val="9"/>
        <color theme="1"/>
        <rFont val="Arial Narrow"/>
        <family val="2"/>
      </rPr>
      <t xml:space="preserve">Encuesta apliacada: Encuesta de Percepción - Campaña SOMOS MADS Sistema Integrado de Gestión 2022
</t>
    </r>
    <r>
      <rPr>
        <b/>
        <sz val="9"/>
        <color theme="1"/>
        <rFont val="Arial Narrow"/>
        <family val="2"/>
      </rPr>
      <t xml:space="preserve">https://forms.office.com/r/rPfJ2GCaFT
</t>
    </r>
    <r>
      <rPr>
        <sz val="9"/>
        <color theme="1"/>
        <rFont val="Arial Narrow"/>
        <family val="2"/>
      </rPr>
      <t xml:space="preserve">
En el marco de la campaña SOMOS MADS y el plan de medios, se han generado la socialización, divulgación y comunicación de tematicas relacionadas al Sistema Integrado de Gestión, Tematicas ligadas a la preparatoria y capacitación para recibir la autiroia de certificación, junto al desarrollo de la Audiencia participativa de rendición de cuentas 2022 </t>
    </r>
    <r>
      <rPr>
        <u/>
        <sz val="9"/>
        <color theme="1"/>
        <rFont val="Arial Narrow"/>
        <family val="2"/>
      </rPr>
      <t xml:space="preserve">se realizó la aplicación de una (1) encuesta de percepción general y apropiación del Sistema Integrado de Gestión, aplicadas a facilitadores y funcionarios del Ministerio de Ambiente y Desarrollo Sostenible para este segundo trimestre, podemos inferir de la siguiente manera: 
</t>
    </r>
    <r>
      <rPr>
        <sz val="9"/>
        <color theme="1"/>
        <rFont val="Arial Narrow"/>
        <family val="2"/>
      </rPr>
      <t xml:space="preserve">
Parametros Encuesta: (siendo 1 poco frecuente y 5 muy frecuente) inferimos lo siguiente:
- Con un 4,58 %  El Sistema Integrado de Gestión aporta a la mejora de tus actividades o labores con la entidad.
- Los colaboradores y funcionarios del Ministerio de Ambiente y Desarrollo Sostenible encuestados con un 4,5% utilizan con frecuencia los lineamientos, herramientas y demás del Sistema Integrado de Gestión.
- A partir de los resultados evidenciamos con una valoración positiva de 4,75% en la calidad de las ayudas audiovisuales, el manejo de los temas,la originalidad y creatividad del contenido y la organización y planificación de los mismos.
Los canales de comunicación transversales a la plataforma MADSIGestión tienen un nivel favorable de reconocimiento con un 90% que afirman conocerlos frente a un 10% que manifiesta desconocerlos.</t>
    </r>
    <r>
      <rPr>
        <u/>
        <sz val="9"/>
        <color theme="1"/>
        <rFont val="Arial Narrow"/>
        <family val="2"/>
      </rPr>
      <t xml:space="preserve">
Se mantienen las tematicas difundidas y proyectadas según el plan de medios, el crecimiento y la participación en los canales transverslaes es significativa frente a los diferentes insumos generados como (podcast, webbinars, videoclips,capacitaciones, entre mensajes educativos frente a la correcta separación de residuos en los puntos ecologicos y las buenas prácticas ambientales).</t>
    </r>
  </si>
  <si>
    <t xml:space="preserve"> ANÁLISIS DEL COMPORTAMIENTO </t>
  </si>
  <si>
    <r>
      <rPr>
        <sz val="9"/>
        <color rgb="FF000000"/>
        <rFont val="Arial Narrow"/>
        <family val="2"/>
      </rPr>
      <t xml:space="preserve">Con corte al mes de </t>
    </r>
    <r>
      <rPr>
        <b/>
        <sz val="9"/>
        <color rgb="FF000000"/>
        <rFont val="Arial Narrow"/>
        <family val="2"/>
      </rPr>
      <t>marzo</t>
    </r>
    <r>
      <rPr>
        <sz val="9"/>
        <color rgb="FF000000"/>
        <rFont val="Arial Narrow"/>
        <family val="2"/>
      </rPr>
      <t xml:space="preserve"> de 2022 se cuenta con 194 acciones en el plan de mejoramiento por proceso, con el siguiente estado frente al seguimiento realizado en mayo de 2022, como se describe a continuación: 
Se cuenta con 113 acciones cumplidas de 163 acciones programadas para el periodo con un porcentaje de cumplimiento de 69%.
Con corte al mes de </t>
    </r>
    <r>
      <rPr>
        <b/>
        <sz val="9"/>
        <color rgb="FF000000"/>
        <rFont val="Arial Narrow"/>
        <family val="2"/>
      </rPr>
      <t xml:space="preserve">junio </t>
    </r>
    <r>
      <rPr>
        <sz val="9"/>
        <color rgb="FF000000"/>
        <rFont val="Arial Narrow"/>
        <family val="2"/>
      </rPr>
      <t>de 2022 se cuenta con 237 acciones en el plan de mejoramiento por proceso, con el siguiente estado frente al seguimiento realizado en junio de 2022, como se describe a continuación: 
Se cuenta con 148 acciones cumplidas de 180 acciones programadas para el periodo con un porcentaje de cumplimiento de 82%.
Con corte al mes de septiembre de 2022 se cuenta con 239 acciones en el plan de mejoramiento por proceso, con el siguiente estado frente al seguimiento realizado, como se describe a continuación: 
Se cuenta con 165 acciones cumplidas de 194 acciones programadas para el periodo con un porcentaje de cumplimiento de 85%.
Con corte al mes de diciembre de 2022 se cuenta con 239 acciones en el plan de mejoramiento por proceso, con el siguiente estado frente al seguimiento realizado, como se describe a continuación: 
Se cuenta con 207 acciones cumplidas de 233 acciones programadas para el periodo con un porcentaje de cumplimiento de 88,84%.</t>
    </r>
  </si>
  <si>
    <t>Primer trimestre (Enero - Marzo 2022)
En este trismestre se desarrollan varios procesos de divulgación de contenido sobre las actividades de la campaña Somos MADS en los cuales se comunicaron por los diferentes medios establecidos en el plan estrategico como los son correo institucional, canal de YouTube, ISSUU, Intranet y la plataforma MADSIGestión,  socializando, comunicando y diversas tématicas del Sistema Integrado de Gestión.
- Conoce la Política de Gestión de Información Estadística y sus mecanismos de implementación. - Mailing Masivo 28/01/2022
- Publicación Información OAP | Ley 1474 de 2011 -- Mailing Masivo 01/02/2022
- Socialización de la publicación del PAAC - Plan Anticorrupción 2022 -- Intranet Minambiente -- 01/02/2022
- Encuesta ¡PARA NOSOTROS ES IMPORTANTE CONOCER TU OPINIÓN! -- Mailing Masivo 03/03/2022
- Divulgación TEMPORADA 3 MADSIG STEREO - E1 | Correcta separación de residuos -- Mailing Masivo 23/03/2022 y Publicación Canal de YouTube MADSIG | Minambiente contando con 156 visualizaciones y 35 Likes
- SEPARA TU LECTURA | MADSIG - Estrategia educativa con apoyo de insumos impresos y la transmición de Videoclip -- Mailing Masivo 29/03/2022 
- Monitoreo del Plan Anticorrupción y atención al ciudadano 2022 | 22 Boletines diseñados y socializados a líderes y facilitadores de las dependencias del Ministerio -- Mailing Masivo 18/04/2022
Midiendo de esta forma la proyección conjunta de opinión personal y profesional encuanto a las estrategías del TEAMCREATIVO, liderado por las contratistas Daniela Villalobos y Lina Romero cumpliendo con la fecha de estandar de actividades programadas en el plan de medios y disponiendo fechas para procesos transversales.</t>
  </si>
  <si>
    <t>Segundo trimestre (Abril - Junio 2022)</t>
  </si>
  <si>
    <t>En este trismestre se desarrollan varios procesos de divulgación de contenido sobre las actividades de la campaña Somos MADS en los cuales se comunicaron por los diferentes medios establecidos en el plan estrategico como los son correo institucional, canal de YouTube, ISSUU, Intranet y la plataforma MADSIGestión,  socializando, comunicando y diversas tématicas del Sistema Integrado de Gestión.</t>
  </si>
  <si>
    <t>- Encuesta ¡PARA NOSOTROS ES IMPORTANTE CONOCER TU OPINIÓN! - Mailing Masivo 07/04/2022</t>
  </si>
  <si>
    <t>- Postproducción y divulgación TEMPORADA 3 MADSIG STEREO - E2 | MADSIGSTEREO EN EL DÍA INTERNACIONAL DE LA TIERRA 21/04/2022</t>
  </si>
  <si>
    <t>- VIDEO CLIP ANIMADO de la Estructura del Sistema Integrado de Gestión / Conoce a SIGMO - 05/05/2022</t>
  </si>
  <si>
    <t>- Ventana Ambiental - LOGRO IDI / Aumento el Indice de Desempeño Institucional 16/05/2022</t>
  </si>
  <si>
    <t>- Apoyo visual de recorrido presencial en compañia de CEHIS y el grupo de servicios administrativos en las instalaciones del Ministerio el día 17/052022</t>
  </si>
  <si>
    <t>- Recopilado de VIDEO CLIP - Día Internacional del Reciclaje | Minambiente</t>
  </si>
  <si>
    <t>- Fondo de pantalla para equipos del Ministerio, tematica día del reciclaje 2022 16/05/2022</t>
  </si>
  <si>
    <t>- #APRENDECONSIGMO / Capacitación conoce el aplicativo MADSIGestión (consulta de documentos) 25/05/2022 , Navegación y Consulta Aplicativo MADSIGestión | 2022 publicado en el canal de YOUTUBE</t>
  </si>
  <si>
    <t>- Campaña de recopilación de información para el Día internacional del medio Ambiente</t>
  </si>
  <si>
    <t>Estrategía en conmemoración del (DIMA) diseñada con los procesos misionales del Ministerio ( PPA, INA, GDS)  diseñada para generar experiencia virtual de conocimiento entre areas, socializando y difundiendo sus procesos. (Formatos usados video clip / documento digital interactivo)  03/06/2022</t>
  </si>
  <si>
    <t>- Planificación, diseño y seguimiento de la Campaña separa con conciencia (recorridos, diseño de stickers, video interactivo separando correctamente #SIGMOTE_ENSEÑA, fondo de pantalla, simulación de residuos en puntos ecologicos, infografía impresa y campana de Gauss )  15/06/2022 - 15/07/2022</t>
  </si>
  <si>
    <t>- Diseño de Infografias conflicto de interés 15/06/2022  (MAILING DE CORREO MASIVO)</t>
  </si>
  <si>
    <t>Midiendo de esta forma la proyección conjunta de opinión personal y profesional encuanto a las estrategías del TEAMCREATIVO, liderado por las contratistas Daniela Villalobos y Lina Romero cumpliendo con la fecha de estandar de actividades programadas en el plan de medios y disponiendo fechas para procesos transversales.</t>
  </si>
  <si>
    <t>Tercer trimestre (Julio - Septiembre  2022)
En este tercer trismestre tuvimos como eje central el proceso y la preparatoria de la certificación de los Sistema de Gestión de Calidad – ISO 9001:2015 y del Sistema de Gestión Ambiental – ISO 14001:2015 ambiental con el ente certificador ICONTEC para ello en el marco de la campaña SOMOS MADS hemos desarrollando, diseñando todos los insumos de apoyo (Fihas impresas por procesos, insumos digitales, separalibros "Separa Tu Lectura") y preparatorias presenciales lideradas por el Sistema Integrado de Gestión en el auditorio Minambiente junto a las grabaciones y publicaciones de Webbinars.
Los canales transversales de divulgación de contenido sobre las actividades de la campaña Somos MADS en los cuales se comunicaron por los diferentes medios establecidos como los son correo institucional, canal de YouTube, ISSUU, Intranet y la plataforma MADSIGestión,  socializando, comunicando el plan de auditoria del Sistema Integrado de Gestión.
De manera permanente se han socializado las temáticas según el plan de medios de la Campaña SOMOS MADS//
- Uso Eficiente De Los Recursos | MADSIG - 20220705
- OAP | Boletín 06 OAP - PLANEACIÓN EN CIFRAS - 20220706
- INSUMO CARACTERIZACIÓN / MADSIGESTIÓN - 20220707
- Socialización Sistema Integrado de Gestión | Preparatoria Auditoria - 20220712
- OAP | INFORME DE GESTIÓN 06 2022 - 20220713
- Jueves 14 Julio 8 am | Preparatoria Auditoria _ Socialización Sistema Integrado de Gestión - 20220713
- Jueves 14 Julio 2 pm | Preparatoria Auditoria _ Socialización Sistema Integrado de Gestión - 20220713
- Boletín Power BI Prioridades Ambientales | Corte 15 Julio 2022 - 20220713
- (TEST) PAAC 2022 | MESAS DE TRABAJO - 20220715
- Diseño de Invitación - Rendición Audiencia Pública - 20220726
- OAP | Socialización Gestión Presupuestal - 20220728
- SE ACTUALIZA FORMATO F-M-INA-47 | MADSIG - 20220729
- Invitación Audiencia Pública - General - 20220801
- PLAN DE AUDITORIA CERTIFICACIÓN DEL SIG 2022 - 20220808
- FORMATO DE MEMORANDO, CIRCULAR Y OFICIO ACTUALIZADOS - 20220809
- INFORMACIÓN PROCESO SIG | AUDITORÍA DE CERTIFICACIÓN - 20220811
- PLAN DE AUDITORÍA CERTIFICACIÓN 2022 | Sistema Integrado de Gestión  - 20220812
- INDICADORES | SISTEMA DE GESTIÓN AMBIENTAL A JULIO 2022 - 20220812
- ¿Sabes cuál es el acrónimo del Ministerio? | Sistema Integrado de Gestión - 20220830
- Conflicto de Interés | Minambiente - 20220907
- ACTUALIZACIÓN LÍNEA GRÁFICA _ MADSIG - 20220928
- Actualización de Imagen Institucional | Sistema Integrado de Gestión - 20220928
- Actualización de Imagen Institucional | Aplicativo MADSIGestión  - 20220930
De manera transversal se da acompañamiento y apoyo al grupo de comunicaciones con el desarrollo de la Audiencia Pública ejercicio  de Rendición de cuentas, el diseño de las comunicaciones por redes, el montaje de los formularios para sondeo, percepción y encuensta de satisfacción junto al acompañamiento presencial y apoyo logistico en las instalaciones de Humboldt.</t>
  </si>
  <si>
    <t>Cuarto Trimestre (Octubre - Diciembre  2022)
En este cuarto trismestre en el marco interno de la campaña SOMOS MADS y la planeación estrategica de los contenidos y las tematicas proyectadas a socializar y difundir por los diferentes canales de comunicación internos (Correo Institucional, Intranet, Fondos de Pantalla, Pantallas entre otros) y transversales (ISSUU, YouTube, Grupo de Whatsapp Facilitadores)  tuvimos como eje central la entrega de reconocimientos ICONTEC,  de la certificación de los Sistema de Gestión de Calidad – ISO 9001:2015 y del Sistema de Gestión Ambiental – ISO 14001:2015 ambiental con el ente certificador y la despedida y agradecimiento de la vigencia 2022. 
Desde el Sistema Integrado de Gestión diseñamos 63 reconocimientos para facilitadores y lideres de procesos que con su apoyo y compromiso el Ministerio de Ambiente y Desarrollo Sostenible se certifico con el ente ICONTEC, se genero un evento exitoso en las instalaciones del Ministerio.  
Para el cierre de año hemos diseñado un videoclip corto, reiterando el compromiso desde nuestro rol con las tematicas del Sistema Integrado de Gestión, junto al diseño de guión y ayudas audiovisuales. El insumo final se difundio y socializo por medio de Banner para la Intranet, Correo Institucional tipo mailing, Boletín Planeación en Cifras 11.
🎄 Feliz Navidad _Sistema Integrado de Gestión 🎄 -- https://youtu.be/pXVHaHDG1l0
Los canales transversales de divulgación de contenido sobre las actividades de la campaña Somos MADS en los cuales se comunicaron por los diferentes medios establecidos como los son correo institucional, canal de YouTube, ISSUU, Intranet y la plataforma MADSIGestión,  socializando, comunicando el plan de auditoria del Sistema Integrado de Gestión.
De manera permanente se han socializado las temáticas según el plan de medios de la Campaña SOMOS MADS//
- Invitación General _ ENTREGA DE CERTIFICADOS ICONTEC  20221024
- Invitación | Certificados ICONTEC 10/Noviembre 20221027
- Conoce el Mapa de Riesgos | Minambiente 20221117
- Conéctate a las 9:00 a.m. Lunes Introducción Plataforma PIIP - DNP  20221125
- Política de Integridad y Conflicto de Interés | Minambiente  20221128
- INTRANET INSUMO / CONFLICTO INTERÉS 20221201
- Conéctate: Capacitación Plataforma PIIP - DNP (Lunes 05 de diciembre 10:00 a.m.) 20221202
- Agenda Capacitaciones PIIP | 📢 Conéctate y acompáñanos 20221209
- INTRANET | Pieza de Conflicto de Interes 20221214 -- 
- BANNER INTRANET - VIDEOCLIP DESPEDIDA 20221215
- PIEZAS INTRANET &amp; FONDO DE PANTALLA / Sistema de Gestión Ambiental 20221220
  (Correcta Separación de los Residuos / Buenas Prácticas Ambientales / Consulta de la Guía de Buenas Prácticas Ambientales)
Como responsable de la gestión de la campaña se mantiene repositorio digital actualizado con todos los insumos proyectados y diseñados cargados en el ONEDRIVE para consulta.</t>
  </si>
  <si>
    <t xml:space="preserve">ANÁLISIS DEL COMPORTAMIENTO 			</t>
  </si>
  <si>
    <t>IT- 002: Tablero de Control CIMA (no se finalizó)
IT- 004: CITES.  (aun en tiempo según cronograma)
IT- 005: Recurso genético
IT- 008: Automatización proyectos de cooperación.  (no se finalizó)
IT- 017: Vital, carpeta ciudadana.  (no se finalizó)
IT- 018: Plan de continuidad.
IT- 023: Tratamiento de PQRSD en arca.
Los proyectos relacionados fueron los registrados en PETI que se adelantaron durante la vigencia. Otros, como IT-001: Automatización de seguimiento a políticas a políticas y caracterización de instrumentos ambientales. Preguntar a vice de políticas su relación, pertenencia e interés relacionada a este proyecto fueron sacados del listado de proyectos planeados por solicitud de la dependencia funcional, argumentando la falta de recursos para la ejecución del mismo.
Tambien se aclara que la matriz de seguimiento contiene mas proyecto, mismo que no fueron registrados por el area funcional durante el levantamiento del PETI. Otros, que vienen de vigencias pasadas y carecen de personal  para finiquitarlos y liderar su gestión. Tambien se destaca se resalta la falta de integración entre las areas funcionales y los lineamiento de la OTIC, al contratar el desarrollo de soluciones técnologicas sin seguir los lineamientos de la OTIC o incluirlos en los estudios previos o Tdr.
El indicador podria cambiar conforme a "CITES" y a la puesta en producción de "Automatización proyectos de cooperación".</t>
  </si>
  <si>
    <t>Alinear los recursos asignados al área, con los proyectos registrados en el PETI
Articular con al OTIC, la inclusión del concepto técnico de las iniciativas presentadas en el perfeccionamiento del acuerdo (contrato o convenio).
Realizar un barrido sobre las necesidades funcionales y técnologicas de las áreas con sistemas de información en desarrollo, para validar su continuidad y definir los responsables frente a dicha gestión.
Priorizar las necesidades, enmarcadas en iniciativas con componentes de TI, que se presentan a la OTIC para evaluar e incluir en el PETI, si así se considera.</t>
  </si>
  <si>
    <t xml:space="preserve">   </t>
  </si>
  <si>
    <t>Para este corte, se diseño e hizo uso de un instrumento basado en la metodologia de MINTIC, el cual recoge  los lineamientos, productos, servicios, medición y observaciones sobre el MAE (Modelo de Arquitectura Empresarial) y se procede al calculo del nivel de madurez.
Para cada uno de los Dominios establecidos en el MAE, se definieron y trabajaron las  actividades por parte de los profesionales  responsables de la oficina, cuyo objetivo es cumplir con los productos planteados y  asociados a cada dominio, lo que permite monitoriar el  avance en el cumplimiento de dicho modelo
La gestión realizada en este primer semestre ,  permite reportar un indicador superior en 9 puntos a la meta planteada  (59%)</t>
  </si>
  <si>
    <t xml:space="preserve">Modelo de Arquitectura Empresarial – sin cambios a la fecha, los resultados se tienen en cuenta para el cálculo integral de la medición.
Modelo de Gestión y Gobierno de TI: Importante señalar que el dominio de sistemas de información se encuentro en 0% en todos los niveles de madurez, no tubo avances.
Modelo de Gestión de Proyectos de TI – La entidad no cuenta con una metodología o procedimiento para la gestión de proyectos de tecnología.
El resultado de la medición es un promedio de los resultados de los modelos, por tanto, el que el MGPTI esté en ceros, impacta en el porcentaje final que se reporta al indicador. </t>
  </si>
  <si>
    <r>
      <rPr>
        <sz val="9"/>
        <color rgb="FF000000"/>
        <rFont val="Arial Narrow"/>
        <family val="2"/>
      </rPr>
      <t xml:space="preserve">Se plantean actividades fijas, a través de las cuales se ejecuta el PETI, se actualiza de acuerdo a las nuevas necesidades y se implementa. Se tiene un avance frente a las siugientes tareas:
Verificar cumplimiento de proyectos con corte a 2021
Revisar hoja frente a la capacidad de la OTIC 2022
Realizar solicitudes de información de continuidad de los proyectos de la hoja de ruta a 2022
Realizar propuesta de procedimiento requerido para AE 
Socializar procedimiento establecido
Al momento de esta evaluación, se tiene un avance adecuado en las tareas establecidas, pero además es necesario dar continuidad a la indagación sobre los proyectos listados en la hoja de ruta 2022 para verificar que estén en ejecución. Además, es importante continuar con la promoción del procedimiento de registro y evalucaión de iniciativas,  para dar a conocer a los usuarios la convocatoria de evaluación de iniciativas de proyectos que actualizarán la hoja de ruta 
</t>
    </r>
    <r>
      <rPr>
        <b/>
        <sz val="11"/>
        <color rgb="FF000000"/>
        <rFont val="Arial Narrow"/>
        <family val="2"/>
      </rPr>
      <t>El Indicador es acumulativo y se planteo  el  cumplimiento total  de la meta durante el año de la vigencia 2022</t>
    </r>
  </si>
  <si>
    <t>Se plantean actividades fijas, a través de las cuales se ejecuta el PETI, se actualiza de acuerdo a las nuevas necesidades y se implementa. Se tiene un avance frente a las siugientes tareas:
Hasta junio:
Verificar cumplimiento de proyectos con corte a 2021
Revisar hoja frente a la capacidad de la OTIC 2022
Realizar solicitudes de información de continuidad de los proyectos de la hoja de ruta a 2022
Realizar propuesta de procedimiento requerido para AE 
Socializar procedimiento establecido
Hasta diciembre:
Posterior a la socialización del procedimiento, se comparte la documentación con los grupos de trabajo que expresan interés en apoyo de la OTIC
Se inician evaluaciones de las fichas entregadas, sin embargo, se avanza lentamente debido al impacto generado por el cambio de gobierno y cambio de personal en Minambiente.
Se actualiza la hoja de ruta del PETI teniendo como base la nueva dirección y los ejercicios internos de AE
Se elabora presentación con CIGD, en el cual se presentará la hoja de ruta actualizada y aprobada por la jefe OTIC
Se alista el documento PETI y su hoja de ruta para ser publicados.</t>
  </si>
  <si>
    <t>Luego de identificar,  regitstrar y evaluar mensualmente el impacto de la información generada y publicada por el Ministerio se evidencia un aumento sistemático de las publicaciones positivas en los medios de comunicación tanto tradicionales como digitales.</t>
  </si>
  <si>
    <t xml:space="preserve">Estado del Indicador </t>
  </si>
  <si>
    <t xml:space="preserve">Abril </t>
  </si>
  <si>
    <t xml:space="preserve">Julio </t>
  </si>
  <si>
    <t xml:space="preserve">Agosto </t>
  </si>
  <si>
    <t xml:space="preserve">Octubre </t>
  </si>
  <si>
    <t>Novienbre</t>
  </si>
  <si>
    <t>Durante cada mes del 2022, se mantuvo una tendencia hacia arriba, en la producción de piezas divulgativas y boletines de prensa de acuerdo con el flujo de información propia, del cierre de gestión de un periodo presidencial y el inicio en la divulgación de los retos institucionales en materia ambiental del nuevo gobierno.</t>
  </si>
  <si>
    <t>David Felipe Olarte Amaya</t>
  </si>
  <si>
    <t xml:space="preserve">
El 30 de junio del 2022, se presenta el informe consolidado de la gestión adelantada por la Oficina en materia de iniciativas y seguimiento de Cooperación Internacional y Banca Multilateral durante el primer semestre de 2022, en aplicación de los procedimientos:
 P-E-NIC-10 Proc Estrategia de Cooperacion Internacional Tec Y Financiera 
P-E-NIC-11 Procedimiento Acceso a Recursos de Recursos Tecnicos y Fin no Reembolsables de Ayuda Oficl al Desarrollo 
P-E-NIC-12 Proced Coop Tecnica Entre Paises en Desarrollo (Cooperación Sur - Sur, Cooperación Triangular) 
P-E-NIC-13 Proc. Seguimiento y Monitoreo Proyectos de Coop Tecn y Financ NO Reembolsable 
P-E-NIC-14 Procedimiento Cooperación Fondo para el Medio Ambiente Mundial GEF(Siglas en ingles) 
P-E-NIC-15 Prestamos de Inversión Banca Multilateral 
P-E-NIC-16 Operaciones Programatícas 
P-E-NIC-17 Cooperacion con Recurso Banca </t>
  </si>
  <si>
    <t xml:space="preserve">Se presenta el informe consolidado de la gestión adelantada por la Oficina en materia de iniciativas y seguimiento de Cooperación Internacional y Banca Multilateral durante el segundo semestre de 2022, en aplicación de los procedimientos:
P-E-NIC-10 Proc Estrategia de Cooperacion Internacional Tec Y Financiera 
P-E-NIC-11 Procedimiento Acceso a Recursos de Recursos Tecnicos y Fin no Reembolsables de Ayuda Oficl al Desarrollo 
P-E-NIC-12 Proced Coop Tecnica Entre Paises en Desarrollo (Cooperación Sur - Sur, Cooperación Triangular) 
P-E-NIC-13 Proc. Seguimiento y Monitoreo Proyectos de Coop Tecn y Financ NO Reembolsable 
P-E-NIC-14 Procedimiento Cooperación Fondo para el Medio Ambiente Mundial GEF(Siglas en ingles) 
P-E-NIC-15 Prestamos de Inversión Banca Multilateral 
P-E-NIC-16 Operaciones Programatícas 
P-E-NIC-17 Cooperacion con Recurso Banca </t>
  </si>
  <si>
    <t>ANÁLISIS DEL COMPORTAMIENTO</t>
  </si>
  <si>
    <t>El 30 de julio del 2022, se presenta el informe consolidado de la gestión adelantada por la Oficina en materia de iniciativas y seguimiento de Cooperación Internacional y Banca Multilateral durante el primer semestre de 2022, en aplicación del procedimiento GESTION EN NEGOCIACIONES INTERNACIONALESy Gestión de Recursos de Cooperación y Banca, que recoge el formato Código: P-E-NIC-09 del MADSIG.</t>
  </si>
  <si>
    <t>Se presenta el informe consolidado de la gestión adelantada por la Oficina en materia de iniciativas y seguimiento de Cooperación Internacional y Banca Multilateral durante el segundo semestre de 2022, en aplicación del procedimiento GESTION EN NEGOCIACIONES INTERNACIONALESy Gestión de Recursos de Cooperación y Banca, que recoge el formato Código: P-E-NIC-09 del MADSIG.</t>
  </si>
  <si>
    <t xml:space="preserve">Durante el primer semestre de 2022 en la agenda de formulación se encontraban las siguientes políticas con alguna actividad de formulación.
1. Actualización de la polítia de Humedales interiores de Colombia
2. Actualización de la política de gestión ambiental urbana
3. Actualización Política Nacional para la Gestión Integral Ambiental de Residuos Peligrosos
4. Política Nacional de Participación Ambiental
5. Política de Bienestar Animal
Las cuales todas reportaron avance para este periodo.
Debido a la pandemia la agenda de formulación se recibieron varias solicitudes de ajuste de los tiempos ya que estos nos se han podido cumplir debido a problemas con la contratación </t>
  </si>
  <si>
    <t xml:space="preserve">Durante el segundo semestre de 2022 en la agenda de formulación se encontraban las siguientes políticas con alguna actividad de formulación.
1. Actualización de la polítia de Humedales interiores de Colombia:  Se cuenta con la propuesta de política para presentar a las direcciones en mesas de trabajo y a partir de eso se presentará a comité de gerencia. 
2. Actualización de la política de gestión ambiental urbana. Se aprobó el 27 de Julio en Comite de Dirección. 
3. Actualización Política Nacional para la Gestión Integral Ambiental de Residuos Peligrosos. Aprobada y reportó promocion y difusion segundo semestre.
4. Política Nacional de Participación Ambiental. Se retira de la Agenda de poliicas por la Sub de Educación.
5. Política de Bienestar Animal. Se aprobó el 27 de Julio en Comite de Dirección. 
Las cuales todas reportaron avance para este periodo.
</t>
  </si>
  <si>
    <t xml:space="preserve">Se realizó actualización de la agenda de formulación de políticas quedando solo 4 políticas en  formulacion en segundo semestre, las cuales presentaron avance resumido en el analisis del comportamiento. vSe realizó actualización de la agenda de formulación de políticas quedando solo 4 políticas en  formulacion en segundo semestre, las cuales presentaron avance resumido en el analisis del comportamiento. </t>
  </si>
  <si>
    <r>
      <t>Con informe de Seguimiento de Avance de Políticas Públicas Ambientales a corte 2021-2 en elaboración, y en cumplimiento a plan de mejoramiento del 19 de mayo de 2022 con fecha limite de cumplimiento 30 de julio de 2022, de  de conformidad alos reportes de avance suministrados por cada una de las direcciones técnicas a cargo de la implementacion de cada uno de los documentos estrategicos se obtuvo para el presente indicador la siguiente información:</t>
    </r>
    <r>
      <rPr>
        <b/>
        <sz val="9"/>
        <rFont val="Arial Narrow"/>
        <family val="2"/>
      </rPr>
      <t xml:space="preserve">
Documentos reportados satisfactoriamente dentro de los tiempos establecidos
1. Política Nacional de Cambio Climático - PNCC</t>
    </r>
    <r>
      <rPr>
        <sz val="9"/>
        <rFont val="Arial Narrow"/>
        <family val="2"/>
      </rPr>
      <t>. Dirección de Cambio Climático y Gestión del Riesgo</t>
    </r>
    <r>
      <rPr>
        <b/>
        <sz val="9"/>
        <rFont val="Arial Narrow"/>
        <family val="2"/>
      </rPr>
      <t xml:space="preserve">
2. Política Nacional Gestión Integral de Residuos de Aparatos Eléctricos y Electrónicos - RAEE</t>
    </r>
    <r>
      <rPr>
        <sz val="9"/>
        <rFont val="Arial Narrow"/>
        <family val="2"/>
      </rPr>
      <t>. Dirección de Asuntos Ambientales Sectorial y Urbana.</t>
    </r>
    <r>
      <rPr>
        <b/>
        <sz val="9"/>
        <rFont val="Arial Narrow"/>
        <family val="2"/>
      </rPr>
      <t xml:space="preserve">
3. Política para la gestión Integral ambiental del suelo- PGIAS.</t>
    </r>
    <r>
      <rPr>
        <sz val="9"/>
        <rFont val="Arial Narrow"/>
        <family val="2"/>
      </rPr>
      <t xml:space="preserve"> Dirección de Asuntos Ambientales, Sectorial y Urbana; 
Dirección de Bosques, Biodiversidad y Servicios Ecosistémicos</t>
    </r>
    <r>
      <rPr>
        <b/>
        <sz val="9"/>
        <rFont val="Arial Narrow"/>
        <family val="2"/>
      </rPr>
      <t xml:space="preserve">
4. Política Nacional Producción  y Consumo Sostenible- PNPCS</t>
    </r>
    <r>
      <rPr>
        <sz val="9"/>
        <rFont val="Arial Narrow"/>
        <family val="2"/>
      </rPr>
      <t>. Dirección de Asuntos Ambientales, Sectorial y Urbana</t>
    </r>
    <r>
      <rPr>
        <b/>
        <sz val="9"/>
        <rFont val="Arial Narrow"/>
        <family val="2"/>
      </rPr>
      <t xml:space="preserve">
5. Política Gestión Ambiental Urbana - PGAU.</t>
    </r>
    <r>
      <rPr>
        <sz val="9"/>
        <rFont val="Arial Narrow"/>
        <family val="2"/>
      </rPr>
      <t xml:space="preserve"> Dirección de Asuntos Ambientales, Sectorial y Urbana</t>
    </r>
    <r>
      <rPr>
        <b/>
        <sz val="9"/>
        <rFont val="Arial Narrow"/>
        <family val="2"/>
      </rPr>
      <t xml:space="preserve">
6. Política Nacional Ambiental para el Desarrollo Sostenible de los Espacios Oceánicos y las zonas costeras e insulares de Colombia - PNAOCI.</t>
    </r>
    <r>
      <rPr>
        <sz val="9"/>
        <rFont val="Arial Narrow"/>
        <family val="2"/>
      </rPr>
      <t xml:space="preserve"> Dirección de asuntos Marinos Costeros y Recursos Acuáticos.</t>
    </r>
    <r>
      <rPr>
        <b/>
        <sz val="9"/>
        <rFont val="Arial Narrow"/>
        <family val="2"/>
      </rPr>
      <t xml:space="preserve">
7- Política Nacional de Educación Ambiental</t>
    </r>
    <r>
      <rPr>
        <sz val="9"/>
        <rFont val="Arial Narrow"/>
        <family val="2"/>
      </rPr>
      <t xml:space="preserve"> - PNEA. Subdirección de Educación y Participación.</t>
    </r>
    <r>
      <rPr>
        <b/>
        <sz val="9"/>
        <rFont val="Arial Narrow"/>
        <family val="2"/>
      </rPr>
      <t xml:space="preserve">
8- Política Ambiental para  la Gestión Integral de Residuos o Desechos Peligrosos - RESPEL </t>
    </r>
    <r>
      <rPr>
        <sz val="9"/>
        <rFont val="Arial Narrow"/>
        <family val="2"/>
      </rPr>
      <t>Dirección de Asuntos Ambientales, Sectorial y Urbana
Documentos de política sin reporte de información por parte de las direcciones técnicas</t>
    </r>
    <r>
      <rPr>
        <b/>
        <sz val="9"/>
        <color rgb="FF000000"/>
        <rFont val="Arial Narrow"/>
        <family val="2"/>
      </rPr>
      <t xml:space="preserve">
1.</t>
    </r>
    <r>
      <rPr>
        <b/>
        <sz val="9"/>
        <rFont val="Arial Narrow"/>
        <family val="2"/>
      </rPr>
      <t>Política Nacional para la Gestión Integral del Recurso Hídrico - PNGIRH-</t>
    </r>
    <r>
      <rPr>
        <sz val="9"/>
        <rFont val="Arial Narrow"/>
        <family val="2"/>
      </rPr>
      <t xml:space="preserve"> Dirección de Gestión Integral del Recurso Hídrico</t>
    </r>
    <r>
      <rPr>
        <b/>
        <sz val="9"/>
        <rFont val="Arial Narrow"/>
        <family val="2"/>
      </rPr>
      <t xml:space="preserve">
2. Política Nacional para Humedales Interiores de Colombia - PNHIC</t>
    </r>
    <r>
      <rPr>
        <sz val="9"/>
        <rFont val="Arial Narrow"/>
        <family val="2"/>
      </rPr>
      <t>. Dirección de Bosques Biodiversidad y Servicios Ecosistémicos</t>
    </r>
    <r>
      <rPr>
        <b/>
        <sz val="9"/>
        <rFont val="Arial Narrow"/>
        <family val="2"/>
      </rPr>
      <t xml:space="preserve">
3. Política Nacional para la gestión integral de la biodiversidad y sus servicios ecosistémicos - PNGIBSE</t>
    </r>
    <r>
      <rPr>
        <sz val="9"/>
        <rFont val="Arial Narrow"/>
        <family val="2"/>
      </rPr>
      <t>. Dirección de Bosques Biodiversidad y Servicios Ecosistémicos</t>
    </r>
    <r>
      <rPr>
        <sz val="9"/>
        <color rgb="FF000000"/>
        <rFont val="Arial Narrow"/>
        <family val="2"/>
      </rPr>
      <t xml:space="preserve">
Durante el mes de agosto e inicio de septiembre la información remitida por cada una de las dependencias misionales seran consolidads para la elaboración de reporte correspondiente al periodo 2021-2.</t>
    </r>
  </si>
  <si>
    <t>a pesar que la OAP haya generado las correspondientes solicitudes de información a las direcciones técnicas encargadas de reporte, se hace imperante que las dependencias técnicas a su interior, precisan de mejorar las comunicaciones internas a fin que cumplan con los objetivos propuestos y establecidos por el Sistema de Gestion de Calidad, principalmente en aquellas que históricamente no presentan reportes o que la información que generan entorno al proceso, carece de oportunidad y pertinencia.
Para mejorar el desempeño del indicador, se precisa que la Dirección de Bosques Biodiversidad y Servicios Ecosistémicos aseguren el procesamiento, consolidación y seguimiento de información referente a las politicas Humedales Interiores de Colombia - PNHIC y Política Nacional para la gestión integral de la biodiversidad y sus servicios ecosistémicos en concordancia a las funciones delegadas en el decreto 3570 de 2011, durante la vigencia 2021 la informacion remitida por la dependencia es practicamente nula o inexistente.
Para mejorar el desempeño del indicador, se precisa que la Dirección de Gestion Integral del recurso Hídrico aseguren el procesamiento, consolidación y seguimiento de información referente a la Política Nacional para la Gestión Integral del Recurso Hídrico - PNGIRH en concordancia a las funciones delegadas en el decreto 3570 de 2011, durante la vigencia 2021 la informacion remitida por la dependencia es practicamente nula o inexistente.</t>
  </si>
  <si>
    <t xml:space="preserve">En cumplimiento a plan de mejoramiento del 19 de mayo de 2022 y de conformidad a los reportes generados por las dependencias técnicas encargadas de cada una de las implementaciones de los documentos estratégicos en su implementacion y a través del informe de logros para el periodo de gobierno 2018-2022 se obtuvo para el presente indicador con corte al mes de diciembre de 2022  la siguiente información:
Documentos reportados  dentro de los tiempos establecidos
1- Política Nacional de Cambio Climático (PNCC)
2- Politica Para la gestión Integral de Residuos de Aparatos Electricos y Electrónicos (RAEE)
3- Política para la Gestión Sostenible del Suelo. (PGSS)
4- Política Nacional para la gestión integral de la Biodiversidad y sus 5- 5- 5- Servicios Ecosistémicos (PNGIBSE)
6- Política Nacional para la Gestión Integral del Recurso Hídrico (PNGIRH)
7- Política Nacional Producción y Consumo Sostenible
8- Política Gestión Ambiental Urbana - GAU
9- Política nacional Ambiental para el Desarrollo Sostenible de los Espacios Oceánicos y las Zonas Costeras e Insulares de Colombia - PNAOCI
10- Política ambiental para la gestión integral de residuos peligrosos - RESPEL
Documentos de política sin reporte de información por parte de las direcciones técnicas
Política Nacional de Educación Ambiental - SINA
Política Nacional para Humedales Interiores de Colombia  </t>
  </si>
  <si>
    <t xml:space="preserve">Durante el primer semestre de la vigencia 2022 se observa el cumplimiento del 75% en la formulación de instrumentos normativos lo cual hace referencia tanto al avance como la respectiva publicación de las iniciativas normativas:
Resolución No. 669 del 28 de junio 2022 (publicada)
Resolución No. 670 del 28 de junio 2022 (publicada)
Resolución No. 671 del 28 de junio 2022 (publicada)
Resolución No. 672 del 28 de junio 2022 (publicada)
Resolución No. 551 del 25 de mayo 2022 (publicada)
Resolución No. 505 del 17 de mayo 2022 (publicada)
Resolución No. 346 del 24 de marzo 2022 (publicada)
Resolución No. 110 del 28 de enero 2022 (publicada)
Resolución No. 501 del 13 de mayo 2022 (publicada)
Resolución No. 000126 del 19 de abril de 2022 (publicada) </t>
  </si>
  <si>
    <t xml:space="preserve">
Durante elsegundo semestre de la vigencia 2022 se observa el cumplimiento del 78% en la formulación de instrumentos normativos lo cual hace referencia tanto al avance como la respectiva publicación de las iniciativas normativas: 
Resolución No. 0851 del 2022 agosto del 2022 (publicada)         
Resolución No. 0762 de 2022 Julio 18 de 2022 (publicada)
Resolución No. 0634 de 2022 de junio 17 de 2022 (publicada)</t>
  </si>
  <si>
    <r>
      <rPr>
        <b/>
        <sz val="9"/>
        <color rgb="FF000000"/>
        <rFont val="Calibri"/>
        <family val="2"/>
      </rPr>
      <t>Durante enero</t>
    </r>
    <r>
      <rPr>
        <sz val="9"/>
        <color rgb="FF000000"/>
        <rFont val="Calibri"/>
        <family val="2"/>
      </rPr>
      <t xml:space="preserve"> de 2022, se atendieron 12 consultas, cabe mencionar que nuestra mayor población de usuarios que consultan la unidad de información  son estudiantes de pregrado y posgrado de las universidades y en esta época es de receso académico.
Por otra parte, se gestionó con los grupos de servicios administrativos y de seguridad para autorizar el ingreso de las personas externas para y pueda consultar el materal bibligráfico disponible en la Biblioteca Especialziada.
Las consultas que llegan por correo electrónico y por llamadas telefónicas son atendidas de forma oportuna,  evidenciando la satisfacción por parte del usuario con la información solicitada.                                                   
</t>
    </r>
    <r>
      <rPr>
        <b/>
        <sz val="9"/>
        <color rgb="FF000000"/>
        <rFont val="Calibri"/>
        <family val="2"/>
      </rPr>
      <t xml:space="preserve">Durante febrero </t>
    </r>
    <r>
      <rPr>
        <sz val="9"/>
        <color rgb="FF000000"/>
        <rFont val="Calibri"/>
        <family val="2"/>
      </rPr>
      <t xml:space="preserve">de 2022, se atendieron 48 consultas bibliográficas, es importante señalar que nuestra mayor población de usuarios que consultan la unidad de información  son estudiantes de pregrado y posgrado de las universidades y en esta época es de receso académico.
Las consultas que llegan por correo electrónico y por llamadas telefónicas son atendidas de forma oportuna,  evidenciando la satisfacción por parte del usuario con la información solicitada.                                                                                                               
</t>
    </r>
    <r>
      <rPr>
        <b/>
        <sz val="9"/>
        <color rgb="FF000000"/>
        <rFont val="Calibri"/>
        <family val="2"/>
      </rPr>
      <t>Durante marzo</t>
    </r>
    <r>
      <rPr>
        <sz val="9"/>
        <color rgb="FF000000"/>
        <rFont val="Calibri"/>
        <family val="2"/>
      </rPr>
      <t xml:space="preserve"> de 2022, se atendieron 48 consultas bibliográficas, de las cuales ,la mayor consulta de los usuarios son telefóncias y por correo electronico.
Las consultas que llegan por correo electrónico y por llamadas telefónicas son atendidas de forma oportuna,  evidenciando la satisfacción por parte del usuario con la información solicitada. </t>
    </r>
  </si>
  <si>
    <r>
      <rPr>
        <b/>
        <sz val="9"/>
        <color rgb="FF000000"/>
        <rFont val="Calibri"/>
        <family val="2"/>
      </rPr>
      <t>Durante junio</t>
    </r>
    <r>
      <rPr>
        <sz val="9"/>
        <color rgb="FF000000"/>
        <rFont val="Calibri"/>
        <family val="2"/>
      </rPr>
      <t xml:space="preserve"> de 2022, se atendieron 66 consultas bibliográficas, de las cuales el 63%  de las consultas fueron atendidas en la Sala de Lectura y el 37% de las consultas atendidas son telefóncasy  por correo electrónico</t>
    </r>
  </si>
  <si>
    <t xml:space="preserve">Las consultas que llegan por correo electrónico y por llamadas telefónicas son atendidas de forma oportuna,  evidenciando la satisfacción por parte del usuario con la información solicitada. </t>
  </si>
  <si>
    <r>
      <rPr>
        <b/>
        <sz val="9"/>
        <color rgb="FF000000"/>
        <rFont val="Calibri"/>
        <family val="2"/>
      </rPr>
      <t>Durante agoto</t>
    </r>
    <r>
      <rPr>
        <sz val="9"/>
        <color rgb="FF000000"/>
        <rFont val="Calibri"/>
        <family val="2"/>
      </rPr>
      <t xml:space="preserve"> de 2022, se atendieron 75 consultas bibliográficas, de las cuales la mayor consulta de los usuarios fueron atendidos en la Sala de Lectura con un 85%, el 15% de las consultas atendidas son telefóncias y por correo electronico. El total de usuarios atendidos y satisfechos fue de 31.</t>
    </r>
  </si>
  <si>
    <r>
      <rPr>
        <b/>
        <sz val="9"/>
        <color rgb="FF000000"/>
        <rFont val="Calibri"/>
        <family val="2"/>
      </rPr>
      <t>Durante noviembre</t>
    </r>
    <r>
      <rPr>
        <sz val="9"/>
        <color rgb="FF000000"/>
        <rFont val="Calibri"/>
        <family val="2"/>
      </rPr>
      <t xml:space="preserve"> de 2022, se atendieron 56 consultas bibliográficas, de las cuales la mayor consulta de los usuarios fueron atendidos en la Sala de Lectura con un  82%, el 18% de las consultas atendidas son telefóncias y por correo electronico. El total de usuarios atendidos y satisfechos fue de 20</t>
    </r>
  </si>
  <si>
    <r>
      <rPr>
        <b/>
        <sz val="9"/>
        <color rgb="FF000000"/>
        <rFont val="Calibri"/>
        <family val="2"/>
      </rPr>
      <t>Durante diciembre</t>
    </r>
    <r>
      <rPr>
        <sz val="9"/>
        <color rgb="FF000000"/>
        <rFont val="Calibri"/>
        <family val="2"/>
      </rPr>
      <t xml:space="preserve"> de 2022, se atendieron 48 consultas bibliográficas, de las cuales la mayor consulta de los usuarios fueron atendidos en la Sala de Lectura con un  89%, el 11% de las consultas atendidas son telefóncias y por correo electronico. El total de usuarios atendidos y satisfechos fue de 9.
Las consultas que llegan por correo electrónico y por llamadas telefónicas son atendidas de forma oportuna,  evidenciando la satisfacción por parte del usuario con la información solicitada. </t>
    </r>
  </si>
  <si>
    <t xml:space="preserve">
El comportamiento del indicador "cumplimiento de las actividades de acompañamiento en el ejercicio  misionales"  Supero la meta establecida en un 7% .  Gracias al reporte de las actividades de las Direcciones de recurso Hirico ,Dirección de Asuntos Ambientales Sectorial y Urbano,  Ofician de Negocios Verdes, Dirección de Ordenamiento Ambiental Territorial- SINA , Sudirección de Educación y Participación, Dirección de Cambio Climatico y gestión de Riesgo, Dirección de bosques Biodiversidad y Recursos Ecosistemicos . </t>
  </si>
  <si>
    <r>
      <rPr>
        <b/>
        <sz val="9"/>
        <color rgb="FF000000"/>
        <rFont val="Calibri"/>
        <family val="2"/>
      </rPr>
      <t>DBBSE:</t>
    </r>
    <r>
      <rPr>
        <sz val="9"/>
        <color rgb="FF000000"/>
        <rFont val="Calibri"/>
        <family val="2"/>
      </rPr>
      <t xml:space="preserve">En el periodo comprendido desde el mes de julio a diciembre de 2022,  DBBSE realizó 64 actividades asociadas a espacios de participación (mesas de trabajo, capacitaciones, talleres, socializaciones) de las 63 planificadas. Es necesario mencionar que las actividades desarrolladas se encuentran asociadas en su mayoría a espacios virtuales debido a la emergencia sanitaria ocasionada por el COVID-19. Se evidencia una diferencia entre las actividades planificadas y realizadas debido a que se presenta un aumento de espacios de participación extemporaneos recibidos por solicitud de autoridades ambientales.
</t>
    </r>
    <r>
      <rPr>
        <b/>
        <sz val="9"/>
        <color rgb="FF000000"/>
        <rFont val="Calibri"/>
        <family val="2"/>
      </rPr>
      <t>DOAT - SINA:</t>
    </r>
    <r>
      <rPr>
        <sz val="9"/>
        <color rgb="FF000000"/>
        <rFont val="Calibri"/>
        <family val="2"/>
      </rPr>
      <t xml:space="preserve"> En el Segundo Semestre se cumplio satisfactoriamente con la agenda programada en lo referente a  la realización de las asistencias técnicas a las Corporaciones por parte de la Dirección.
</t>
    </r>
    <r>
      <rPr>
        <b/>
        <sz val="9"/>
        <color rgb="FF000000"/>
        <rFont val="Calibri"/>
        <family val="2"/>
      </rPr>
      <t>DCCGR</t>
    </r>
    <r>
      <rPr>
        <sz val="9"/>
        <color rgb="FF000000"/>
        <rFont val="Calibri"/>
        <family val="2"/>
      </rPr>
      <t xml:space="preserve">: Durante el segundo semestre del 2022 la DCCGR planeó la realización de 85 espacios de participación y rendición de cuentas a la ciudadanía y grupos de valor en general, de esta planificación, se ejecutaron un total de 75 espacios. Lo anterior, fue reportado de manera mensual a la Subdirección de Educación y Participación  a través de correo electrónico.
</t>
    </r>
    <r>
      <rPr>
        <b/>
        <sz val="9"/>
        <color rgb="FF000000"/>
        <rFont val="Calibri"/>
        <family val="2"/>
      </rPr>
      <t>ONVS</t>
    </r>
    <r>
      <rPr>
        <sz val="9"/>
        <color rgb="FF000000"/>
        <rFont val="Calibri"/>
        <family val="2"/>
      </rPr>
      <t xml:space="preserve">: Durante el segundo semestre del año 2022 se dio cumplimiento a las Actividades programadas en un 100%.
</t>
    </r>
    <r>
      <rPr>
        <b/>
        <sz val="9"/>
        <color rgb="FF000000"/>
        <rFont val="Calibri"/>
        <family val="2"/>
      </rPr>
      <t>DGIRH:</t>
    </r>
    <r>
      <rPr>
        <sz val="9"/>
        <color rgb="FF000000"/>
        <rFont val="Calibri"/>
        <family val="2"/>
      </rPr>
      <t xml:space="preserve"> Entre las actividades de acompañamiento se incluyen asistencias técnicas, capacitaciones, socializaciones, seminarios y talleres virtuales. Este indicador se calculó con base en los reportes de plan de acción realizados por la Dirección.
</t>
    </r>
    <r>
      <rPr>
        <b/>
        <sz val="9"/>
        <color rgb="FF000000"/>
        <rFont val="Calibri"/>
        <family val="2"/>
      </rPr>
      <t>DAASU</t>
    </r>
    <r>
      <rPr>
        <sz val="9"/>
        <color rgb="FF000000"/>
        <rFont val="Calibri"/>
        <family val="2"/>
      </rPr>
      <t xml:space="preserve">: La DAASU planifico 4 actividades de acompañamiento en el ejercicio misional para el segundo semestre del 2022, sin embargo, realizó más de las inicialmente planeadas obteniendo un resultado del 100% para el indicador, entre ellas se destacan: capacitaciones autoridades ambientales territoriales, mesas de trabajo para la implementación de políticas ambientales y socialización de guías. </t>
    </r>
  </si>
  <si>
    <t xml:space="preserve">
El comportamiento del indicador "Percepción de las actividades de acompañamiento en el ejercicio"  Supero la meta establecida en un 11% .  Gracias al reporte de las actividades de las Direcciones de recurso Hirico ,Dirección de Asuntos Ambientales Sectorial y Urbano,  Ofician de Negocios Verdes, Dirección de Ordenamiento Ambiental Territorial- SINA , Sudirección de Educación y Participación, Dirección de Cambio Climatico y gestión de Riesgo, Dirección de bosques Biodiversidad y Recursos Ecosistemicos . </t>
  </si>
  <si>
    <r>
      <rPr>
        <b/>
        <sz val="9"/>
        <color rgb="FF000000"/>
        <rFont val="Calibri"/>
        <family val="2"/>
      </rPr>
      <t>DBBSE</t>
    </r>
    <r>
      <rPr>
        <sz val="9"/>
        <color rgb="FF000000"/>
        <rFont val="Calibri"/>
        <family val="2"/>
      </rPr>
      <t xml:space="preserve">: En el periodo comprendido desde el mes de julio a diciembre de 2022, en la DBBSE fueron aplicadas 42 encuestas de evaluación a la capacitación y asistencia técnica por parte de la dependencia: Dichas encuestas fueron diligenciadas en 7 eventos que se llevaron a cabo virtualmente. Es necesario mencionar que la mayoría de actividades adelantadas por la dependencia obedecieron a espacios relacionados con mesas de trabajo y no  fue requerida la aplicación de encuestas; A su vez, las actividades desarrolladas se encuentran asociadas a espacios virtuales debido a la emergencia sanitaria ocasionada por el COVID-19. 
</t>
    </r>
    <r>
      <rPr>
        <b/>
        <sz val="9"/>
        <color rgb="FF000000"/>
        <rFont val="Calibri"/>
        <family val="2"/>
      </rPr>
      <t>DOAT - SINA</t>
    </r>
    <r>
      <rPr>
        <sz val="9"/>
        <color rgb="FF000000"/>
        <rFont val="Calibri"/>
        <family val="2"/>
      </rPr>
      <t xml:space="preserve">: se cumplio satisfactoriamente con las encuesta de percepción aplicadas a los participaterntes de estas actividades.
</t>
    </r>
    <r>
      <rPr>
        <b/>
        <sz val="9"/>
        <color rgb="FF000000"/>
        <rFont val="Calibri"/>
        <family val="2"/>
      </rPr>
      <t>DCCGR</t>
    </r>
    <r>
      <rPr>
        <sz val="9"/>
        <color rgb="FF000000"/>
        <rFont val="Calibri"/>
        <family val="2"/>
      </rPr>
      <t xml:space="preserve">: En el periodo comprendido desde el mes de julio a diciembre de 2022, en la Dirección de Cambio Climatico y Gestión del Riesgo se realizaron actividades que permitieron obtener resultados para 249 encuestas de percepción en el acompañamiento misional, así mismo, se obtuvieron 248 respuestas positivas, lo cual permitio obtener un indicador de 96% para este semestre.
</t>
    </r>
    <r>
      <rPr>
        <b/>
        <sz val="9"/>
        <color rgb="FF000000"/>
        <rFont val="Calibri"/>
        <family val="2"/>
      </rPr>
      <t>ONVS</t>
    </r>
    <r>
      <rPr>
        <sz val="9"/>
        <color rgb="FF000000"/>
        <rFont val="Calibri"/>
        <family val="2"/>
      </rPr>
      <t xml:space="preserve">: Oficina de Negocios Verdes y Sostenibles, se encuentra cumplimiento con eficacia y efectividad las actividades definidas en el procedimiento de Gestión del Desarrollo Sostenibles en el año 2022. 
</t>
    </r>
    <r>
      <rPr>
        <b/>
        <sz val="9"/>
        <color rgb="FF000000"/>
        <rFont val="Calibri"/>
        <family val="2"/>
      </rPr>
      <t>DGIRH:</t>
    </r>
    <r>
      <rPr>
        <sz val="9"/>
        <color rgb="FF000000"/>
        <rFont val="Calibri"/>
        <family val="2"/>
      </rPr>
      <t xml:space="preserve"> Total de encuestas válidas diligenciadas en el periodo julio - diciembre 218 para un resultado un 90,84% .
</t>
    </r>
    <r>
      <rPr>
        <b/>
        <sz val="9"/>
        <color rgb="FF000000"/>
        <rFont val="Calibri"/>
        <family val="2"/>
      </rPr>
      <t>DAMCRA</t>
    </r>
    <r>
      <rPr>
        <sz val="9"/>
        <color rgb="FF000000"/>
        <rFont val="Calibri"/>
        <family val="2"/>
      </rPr>
      <t xml:space="preserve">: Total de encuestas válidas diligenciadas en el periodo julio - diciembre 13 para un resultado un 98,90% .
</t>
    </r>
    <r>
      <rPr>
        <b/>
        <sz val="9"/>
        <color rgb="FF000000"/>
        <rFont val="Calibri"/>
        <family val="2"/>
      </rPr>
      <t>DAASU</t>
    </r>
    <r>
      <rPr>
        <sz val="9"/>
        <color rgb="FF000000"/>
        <rFont val="Calibri"/>
        <family val="2"/>
      </rPr>
      <t xml:space="preserve">: Para el segundo semestre se aplicaron en las diferentes actividades de acompañamiento misional 38 encuestas de percepción con un resultado de 90,22% cumpliendo con la meta del indicador.  </t>
    </r>
  </si>
  <si>
    <t>Se identifica que el cumplimiento legal en los términos de respuesta a PQRSD  establecidos en la Ley 1755 de 2015 y decreto 491 de 2020 en el primer trimestre fue del 70%. La medición de oportunidad (cumplimiento de los términos de respuesta) se aplicó a 1003 PQRSD correspondiente al 21.7% del total de peticiones radicadas en la Entidad (4626) en el periodo de reporte. Esto implica que en el primer trimestre del año en curso no se cumplió los limites de satisfacción esperados. 
Se identifica que el cumplimiento legal en los términos de respuesta a PQRSD  establecidos en la Ley 1755 de 2015 en el segundo trimestre fue del 70%. La medición de oportunidad (cumplimiento de los términos de respuesta) se aplicó a 802 PQRSD correspondiente al 18.5% del total de peticiones radicadas en la Entidad (4335) en el periodo de reporte. Esto implica que en el primer trimestre del año curso no se cumplió los limites de satisfacción esperados debido a que no todas las dependencias enviaron la información al correo respuestaspqrsd@minambiente.gov.co creado por la UCGA para realizar la aplicación de la metodología de medición en ausencia de un gestor de correspondencia.</t>
  </si>
  <si>
    <t>Realizar espacios de capacitación, formación y entrenamiento a los servidores públicos (Funcionarios y contratistas) del Ministerio, en el cumplimiento de los términos de respuesta a las PQRSD como lo establece la Ley 1755 de 2015. 
- La UCGA seguirá trabajando en conjunto con la Oficina TICS y el GGD en las mejoras del sistema
de información (ARCA) implementado el 01 de junio de 2022 para la gestión de peticiones.
- La UCGA realizará mediante campañas o capacitaciones ejercicios de sensibilización en la Entidad para lograr
apropiación del cumplimiento de los términos de respuesta establecidos en la Ley 1755 de 2015.
 - La UCGA realizará el seguimiento del cumplimiento de los términos de respuestas a PQRSD y reportará a las dependecias los resultados obtenidos.</t>
  </si>
  <si>
    <t xml:space="preserve">Se identifica que el cumplimiento legal en los términos de respuesta a PQRSD  establecidos en la Ley 1755 de 2015 en el tercer trimestre fue del 71% correspondiente al total de peticiones radicadas en la Entidad (5207) en el periodo de reporte. </t>
  </si>
  <si>
    <t>Se requiere realizar el despliegue de un esquema de seguimiento con una frecuencia semanal, donde se indique a las dependencias las peticiones vencidas y la próximas a vencer, con el fin de orientar el seguimiento a la prevención  en el incumplimiento de los términos de respuesta.
Se requiere fortalecer actividades orientadas a generar la apropiación del uso del gestor de correspondencia de la totalidad de colaboradores del Ministerio, con el fin de reducir errores de trámite y facilitar la correcta gestión de las peticiones y las solicitudes de acceso a información pública.
Se requiere desplegar campañas, capacitaciones y ejercicios de sensibilización en la Entidad para fomentar la cultura del cumplimiento de los términos de respuesta establecidos en la Ley 1755 de 2015.</t>
  </si>
  <si>
    <t xml:space="preserve">
Se identifica que el cumplimiento legal en los términos de respuesta a PQRSD  establecidos en la Ley 1755 de 2015 en el cuarto trimestre fue del 79%. La medición de oportunidad (cumplimiento de los términos de respuesta) se aplicó a 5749 PQRSD correspondiente al 100% del total de peticiones radicadas en la Entidad.</t>
  </si>
  <si>
    <t xml:space="preserve">Se continuara con el seguimiento semanal, donde se indique a las dependencias las peticiones vencidas y la próximas a vencer, con el fin de orientar el seguimiento a la prevención  en el incumplimiento de los términos de respuesta.
 La UCGA realizará mediante campañas o capacitaciones ejercicios de sensibilización en la Entidad para lograr
apropiación del cumplimiento de los términos de respuesta establecidos en la Ley 1755 de 2015.
La UCGA realizará el seguimiento del cumplimiento de los términos de respuestas a PQRSD y reportará a las dependecias los resultados obtenidos.
</t>
  </si>
  <si>
    <t>Se identifica que el servicio ofertado a los usuarios que acceden a los canales de primer contacto de Minambiente es excelente con porcentajes de satisfacción de 100%; el personal a cargo de la atención fueron considerados amables, con dominio del tema y dan a conocer la información de forma fácil y clara; para la presente medición se supera la meta del indicador. Durante el periódo de reporte se aplicaron 83 encuestas a los usuarios que accedieron a los canales de atención del Ministerio.
Se identifica que el servicio ofertado a los usuarios que acceden a los canales de primer contacto de Minambiente es excelente con porcentajes de satisfacción de 91%; el personal a cargo de la atención fueron considerados amables, con dominio del tema y dan a conocer la información de forma fácil y clara; para la presente medición se supera la meta del indicador. Durante el periodo de reporte se aplicaron 170 encuestas a los usuarios que accedieron a los canales de atención del Ministerio.</t>
  </si>
  <si>
    <t>Se identifica que el servicio ofertado a los usuarios que acceden a los canales de primer contacto de Minambiente es excelente con porcentajes de satisfacción superiores al 97%; el personal a cargo de la atención fue considerado amable, con dominio del tema y dan a conocer la información de forma fácil y clara; para la presente medición se supera la meta del indicador. Durante el periodo de reporte se aplicaron 322 encuestas a los usuarios que accedieron a los canales de atención del Ministerio.</t>
  </si>
  <si>
    <t>No se considera pertinente realizar acciones de mejora</t>
  </si>
  <si>
    <t xml:space="preserve">
Se identifica que el servicio ofertado a los usuarios que acceden a los canales de primer contacto de Minambiente es excelente con porcentajes de satisfacción superiores al 92%; el personal a cargo de la atención fue considerado amable, con dominio del tema y dan a conocer la información de forma fácil y clara; para la presente medición se supera la meta del indicador. Durante el periodo de reporte se aplicaron 270 encuestas a los usuarios que accedieron a los canales de atención del Ministerio.</t>
  </si>
  <si>
    <t xml:space="preserve">
Durante el segundo trimestre la Unidad Coordinadora realizó la divulgación del protocolo de servicio al ciudadano a partir de capacitación efectuada por sesión virtual, la cual se socializó por correo masivo a la totalidad de colaboradores de la Entidad, la apropiación se realizó mediante la aplicación de una evaluación desarrollada por formulario electrónico para determinar el grado de entendimiento del protocolo. Para el periodo de reporte se aplicaron 35 evaluaciones, las cuales obtuvieron calificación satisfactoria que arrojó un porcentaje de apropiación del 97%.</t>
  </si>
  <si>
    <t>Durante el tercer trimestre la Unidad Coordinadora realizó la divulgación del protocolo de servicio al ciudadano a partir de capacitación efectuada por sesión virtual, la cual se socializó por correo masivo a la totalidad de colaboradores de la Entidad, la apropiación se realizó mediante la aplicación de una evaluación desarrollada por formulario electrónico para determinar el grado de entendimiento del protocolo. Para el periodo de reporte con la aplicación de las evaluaciones, se obtuvo una calificación satisfactoria que arrojó un porcentaje de apropiación del 74.98 %.</t>
  </si>
  <si>
    <t xml:space="preserve">No se considera la aplicaciones de acciones de mejora.  </t>
  </si>
  <si>
    <t xml:space="preserve">
Para el periodo deL cuarto trimestre reporte con la aplicación de las evaluaciones, se obtuvo una calificación satisfactoria que arrojó un porcentaje de apropiación del 70 %.</t>
  </si>
  <si>
    <t xml:space="preserve">
Se recomienda continuar con las capacitaciones y evaluaciones de apropiación con el fin de afianzar  la apropiacion del Protocolo de Servicio al Ciudadano.</t>
  </si>
  <si>
    <t>Se cumplió la totalidad de actividades de gobierno abierto relacionadas con las política de servicio al ciudadano, transparencia y acceso a información pública, obteniendo un resultado del 100% superando el límite satisfactorio del indicador.</t>
  </si>
  <si>
    <t>No se proyectan acciones de mejora, debido al resultado obtenido.</t>
  </si>
  <si>
    <t xml:space="preserve">
Se cumplió la totalidad de actividades de gobierno abierto relacionadas con las política de servicio al ciudadano, transparencia y acceso a información pública, obteniendo un resultado del 100% superando el límite satisfactorio del indicador.</t>
  </si>
  <si>
    <t xml:space="preserve">1.) Por lo general, el comportamiento de las cuentas radicadas por el Grupo de Contabilidad al Grupo de Tesorería para el pago, depende de factores externos como es el caso de la programacion del PAC aprobado por el Ministerio de Hacienda y Crédito Público, el cierre de la plataforma SIIF - Nación y del Presupuesto y Giro de Regalías dos (02) días hábiles antes al finalizar el mes, el cual no permite que todas las cuentas que se obligan queden pagadas en el mismo periodo, sin embargo, las cuentas que alcanzaron a obligarse en el mes y no fueron pagadas, son canceladas en el siguiente periodo, refleja ésta situación donde se han cancelado cuentas del mes y también del mes anterior, el nivel es satisfactorio y se han cumplido los objetivos de pago.
2. ) El indicador del 98% del mes de marzo de 2021 indica que de las 35 obligaciones pendientes de pago, 11 fueron generadas el 29, 30 y 31 de marzo con el PAC del mes de abril de 2021, fechas posteriores al cierre del PAC de marzo el cual fue el día 29, tiempo que toma el Banco de la República de la DTN en situar los recursos en las cuentas banarias de los beneficiarios del pago y 24 obligaciones constituidas como reserva presupuetal en el mes de marzo, las cuales serán canceladas en abril 2021 debido a que se obligaron con fecha posterior a la apertura y programación de los recursos de PAC en la plataforma SIIF-Nación II.
3.) El 98% en el mes de marzo de 2021 es un indicador satisfactorio.
4. ) El indicador del 95% del mes de junio de 2022 indica que de las 57 obligaciones pendientes de pago, 45 fueron generadas el 28, 29 y 30 de junio con el PAC del mes de julio de 2022, fechas posteriores al cierre del PAC de mayo el cual fue el día 28, tiempo que toma el Banco de la República de la DTN en situar los recursos en las cuentas banarias de los beneficiarios del pago y 12 obligaciones constituidas como reserva presupuetal en el mes de junio, las cuales serán canceladas en julio 2022 debido a que se obligaron con fecha posterior a la apertura y programación de los recursos de PAC en la plataforma SIIF-Nación II.
3.) El 95% en el mes de junio de 2022 es un indicador satisfactorio.
4) El indicador del 95% del mes de julio de 2022 indica que de las 57 obligaciones pendientes de pago, 47 fueron generadas el 27, 28 y 29 de julio con el PAC del mes de agosto de 2022, fechas posteriores al cierre del PAC de mayo el cual fue el día 27, tiempo que toma el Banco de la República de la DTN en situar los recursos en las cuentas banarias de los beneficiarios del pago y 10 obligaciones constituidas como reserva presupuetal en el mes de julio, las cuales serán canceladas en agosto 2022 debido a que se obligaron con fecha posterior a la apertura y programación de los recursos de PAC en la plataforma SIIF-Nación II.
3.) El 95% en el mes de julio de 2022 es un indicador satisfactorio.
</t>
  </si>
  <si>
    <t xml:space="preserve">1.) Por lo general, el comportamiento de las cuentas radicadas por el Grupo de Contabilidad al Grupo de Tesorería para el pago, depende de factores externos como es el caso de la programacion del PAC aprobado por el Ministerio de Hacienda y Crédito Público, el cierre de la plataforma SIIF - Nación y del Presupuesto y Giro de Regalías dos (02) días hábiles antes al finalizar el mes, el cual no permite que todas las cuentas que se obligan queden pagadas en el mismo periodo, sin embargo, las cuentas que alcanzaron a obligarse en el mes y no fueron pagadas, son canceladas  en el siguiente periodo, refleja ésta situación donde se han cancelado cuentas del mes y también del mes anterior, el nivel es satisfactorio y se han cumplido los objetivos de pago.
2. ) El indicador del 93% del mes de septiembre de 2022 indica que de las 83 obligaciones pendientes de pago, 76 fueron generadas el 28, 29 y 30 de septiembre con el PAC del mes de octubre de 2022, fechas posteriores al cierre del PAC de septiembre el cual fue el día 28, tiempo que toma el Banco de la República de la DTN en situar los recursos en las cuentas banarias de los beneficiarios del pago y 07 obligaciones constituidas como reserva presupuetal en el mes de septiembre, las cuales serán canceladas en octubre 2022 debido a que se obligaron con fecha posterior a la apertura y programación de los recursos de PAC en la plataforma SIIF-Nación II.
3.) El 93% en el mes de septiembre de 2022 es un indicador satisfactorio.
</t>
  </si>
  <si>
    <t xml:space="preserve">1.) Se efectua control diario, mensual y anual del PAC, con el fin de garantizar el pago de las cuentas programadas por las diferentes dependencias del Ministerio, Fonam y Regalías, con el fin de que al cierre de cada mes, no se genere INPANUT negativo, ante el Ministerio de Hacienda y Crédito Público.
2.) Se registra, controla y realizar el pago de los montos adeudados en desarrollo de los compromisos financieros adquiridos por el Ministerio de Ambiente y Desarrollo Sostenible, FONAM y Regalías, de acuerdo con la disponibilidad de recursos con que cuenta la entidad, dando cumplimiento con los requisitos legales vigentes.
3.) Se adelan capacitaciones a los enlaces financieros de todas las dependencias del Ministerio de Ambiente, con el fin de que se realice la debida programación del PAC cada mes, adicionalmente se efectua acompañamiento permanente.
</t>
  </si>
  <si>
    <t xml:space="preserve">1.) Por lo general, el comportamiento de las cuentas radicadas por el Grupo de Contabilidad al Grupo de Tesorería para el pago, depende de factores externos como es el caso de la programacion del PAC aprobado por el Ministerio de Hacienda y Crédito Público, el cierre de la plataforma SIIF - Nación y del Presupuesto y Giro de Regalías dos (02) días hábiles antes al finalizar el mes, el cual no permite que todas las cuentas que se obligan queden pagadas en el mismo periodo, sin embargo, las cuentas que alcanzaron a obligarse en el mes y no fueron pagadas, son canceladas en el siguiente periodo, refleja ésta situación donde se han cancelado cuentas del mes y también del mes anterior, el nivel es satisfactorio y se han cumplido los objetivos de pago.
2. ) El indicador del 88% del mes de noviembre de 2022 indica que de las 163 obligaciones pendientes de pago, 156 fueron generadas el 28, 29 y 30 de noviembre con el PAC del mes de diciembre de 2022, fechas posteriores al cierre del PAC de noviembre el cual fue el día 28, tiempo que toma el Banco de la República de la DTN en situar los recursos en las cuentas banarias de los beneficiarios del pago y 07 obligaciones constituidas como reserva presupuetal en el mes de noviembre, las cuales serán canceladas en diciembre 2022 debido a que se obligaron con fecha posterior a la apertura y programación de los recursos de PAC en la plataforma SIIF-Nación II.
3.) El 88% en el mes de noviembre de 2022 es un indicador satisfactorio.
</t>
  </si>
  <si>
    <t xml:space="preserve">1.) Por lo general, el comportamiento de las cuentas radicadas por el Grupo de Contabilidad al Grupo de Tesorería para el pago, depende del cierre de ejecución del mes de la plataforma SIIF - Nación y del Presupuesto y Giro de Regalías dos (02) días hábiles antes al finalizar el mes, el cual no permite que todas las cuentas que se obligan queden pagadas, sin embargo, estas obligaciones son canceladas  en el siguiente periodo, para este mes (diciembre), lo que quedó obligado pendiente por pagar fue constituido en cuentas por pagar para el 2023
2. ) El indicador del 98% del mes de diciembre de 2022 corresponde a 2339 obligaciones realizadas, 2281 obligacones pagadas y 58 obligaciones contituidas como cuentas por pagar en el 2023.
</t>
  </si>
  <si>
    <t>1.) Se efectua control diario de los recursos asignados por MHCP, con el fin de garantizar el pago de las cuentas programadas por las diferentes dependencias del Ministerio.
3.) Se realiza seguimiento a los enlaces financieros de todas las dependencias del Ministerio de Ambiente, con el fin de que se realice la debida programación de los recursos solicitados.</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</si>
  <si>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Enero 2022: En el mes de enero fueron radicadas en Grupo de Cuentas y Contabilidad 35 cuentas de prestación de servicios y convenios (31 Reservas y 4 cuentas de la vigencia 2022), de las cuales 15 fueron devueltas, 12 obligadas y 8 quedaron en trámite de radicación, revisión, liquidación, registro de Cuenta por pagar o registro de obligación. 
Febrero 2022: En el mes de Febrero fueron radicadas en el Grupo de Cuentas y Contabilidad 805 cuentas de prestación de servicios y convenios (20 Reservas y 785 cuentas de la vigencia 2022), de las cuales 128 fueron devueltas, 511 obligadas y 166 quedaron en trámite de radicación, revisión, liquidación, registro de Cuenta por pagar o registro de obligación. 
El mes de enero es atípico, teniendo en cuenta el proceso de cierre y apertura de la vigencia; cumpliendo con el cronograma de cierre financiero, la mayor parte de las Cuentas por Pagar fueron radicadas en el mes de diciembre, acorde con la finalización de la ejecución en la vigencia 2021, para iniciar la nueva contratación en el mes de enero. Por lo anterior, el volumen de operaciones en el mes analizado es bajo, en este mismo sentido la apertura del PAC se dió la última semana de enero.
Marzo 2022: En el mes de Marzo fueron radicadas en el Grupo de Cuentas y Contabilidad 870 cuentas de prestación de servicios y convenios (19 Reservas y 851 cuentas de la vigencia 2022), de las cuales 25 fueron devueltas, 820 obligadas y 25 quedaron en trámite de radicación, revisión, liquidación, registro de Cuenta por pagar o registro de obligación. 
</t>
  </si>
  <si>
    <t xml:space="preserve">
1.  Se lleva una matriz con un estricto control de todas las cuentas radicadas, en la cual se relaciona toda la información pertinente al radicado. 
2. Se suben los soportes al aplicativo MADS, en donde se lleva un segundo control de las cuentas recibidas y devueltas. 
3.  Semanalmente se realiza un crece de información para identificar el estado real de cada cuenta.  La información analizada es la registrada en la Matriz de seguimiento a radicados, la información del aplicativo MADS y el reporte de Obligaciones del SIIF-Nación.
4. Semanalmente se socializa el interior del grupo las cuentas que se encuentran en poder de cada funcionario y/o contratista, el avance en la gestión de acuerdo con el trámite que le corresponde (Revisar, Radicar, Liquidar, Registrar CxP, Registrar obligación, Devolver) y la fecha desde cuando se encuentra en poder de cada uno. 
</t>
  </si>
  <si>
    <t xml:space="preserve">
Las cuentas radicadas corresponden al total de las cuentas recibidas en el mes de junio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Junio  2022:   En el mes de  junio fueron radicadas en el Grupo de Cuentas y Contabilidad 851 cuentas de prestación de servicios y convenios, de las cuales 16 se encontraban devueltas al cierre de junio, 825 fueron obligadas y  10 quedaron en trámite de radicación, revisión,  liquidación, registro de Cuenta por pagar  o registro de obligación.  </t>
  </si>
  <si>
    <t xml:space="preserve">Con apoyo directo de la Subdirección Administrativa y  Financiera se implementaron nuevos controles y se designaron nuevos funcionarios y contratistas para apoyar los procesos de radicación, revisión y asignación de las cuentas al interior del grupo. 
1.  Se lleva una matriz mensual con un estricto control de todas las cuentas radicadas, en la cual se relaciona toda la información pertinente al radicado. 
2. Se suben los soportes al aplicativo MADS, en donde se lleva un segundo control de las cuentas recibidas y devueltas. 
3.  Semanalmente se realiza un crece de información para identificar el estado real de cada cuenta y esta información es socializa el interior del grupo para revisión y trámite oportuno de cada  funcionario y/o contratista.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</si>
  <si>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julio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Julio  2022:   En el mes de  julio fueron radicadas en el Grupo de Cuentas y Contabilidad 855 cuentas de prestación de servicios y convenios, de las cuales 12 se encontraban devueltas al cierre de julio, 838 fueron obligadas y  5 quedaron en trámite de radicación, revisión,  liquidación, registro de Cuenta por pagar  o registro de obligación.  </t>
  </si>
  <si>
    <t xml:space="preserve">Con apoyo directo de la Subdirección Administrativa y  Financiera se continúa con los controles implementados al inicio de la presente vigencia, de igual manera se sigue recibiendo el apoyo del grupo de funcionarios y contratistas designados por la subdirección para los procesos de radicación, revisión y asignación de las cuentas al interior del grupo. 
1.  Se lleva una matriz mensual con un estricto control de todas las cuentas radicadas, en la cual se relaciona toda la información pertinente al radicado. 
2. Se suben los soportes al aplicativo MADS, en donde se lleva un segundo control de las cuentas recibidas y devueltas.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</si>
  <si>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agosto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Agosto  2022:   En el mes de  agosto fueron radicadas en el Grupo de Cuentas y Contabilidad 884 cuentas de prestación de servicios y convenios, de las cuales 20 se encontraban devueltas al cierre de agosto, 854 fueron obligadas y  10 quedaron en trámite de radicación, revisión,  liquidación, registro de Cuenta por pagar  o registro de obligación.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</si>
  <si>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septiembre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Septiembre  2022:   En el mes de  septiembre  fueron radicadas en el Grupo de Cuentas y Contabilidad 798 cuentas de prestación de servicios y convenios, de las cuales 12 se encontraban devueltas al cierre de septiembre, 780 fueron obligadas y  6 quedaron en trámite de radicación, revisión,  liquidación, registro de Cuenta por pagar  o registro de obligación.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</si>
  <si>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octubre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Octubre  2022:   En el mes de  octubre  fueron radicadas en el Grupo de Cuentas y Contabilidad 833 cuentas de prestación de servicios y convenios, de las cuales 20 se encontraban devueltas al cierre de octubre, 774 fueron obligadas y  39 quedaron en trámite de radicación, revisión,  liquidación, registro de Cuenta por pagar  o registro de obligación.  </t>
  </si>
  <si>
    <t xml:space="preserve">Con apoyo directo de la Subdirección Administrativa y  Financiera se continúa con los controles implementados al inicio de la presente vigencia, de igual manera se sigue recibiendo el apoyo del grupo de funcionarios y contratistas designados por la subdirección para los procesos de radicación, revisión y asignación de las cuentas al interior del grupo. 
1.  Se lleva una matriz mensual con un estricto control de todas las cuentas radicadas, en la cual se relaciona toda la información pertinente al radicado. 
2. Se suben los soportes al aplicativo MADS, en donde se lleva un segundo control de las cuentas recibidas y devueltas.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</si>
  <si>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 unidad 320101 MINAMBIENTE, 320401 FONAM y REGALÍAS. 
Las cuentas radicadas corresponden al total de las cuentas recibidas en el mes de noviembre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Noviembre 2022:   En el mes de noviembre fueron radicadas en el Grupo de Cuentas y Contabilidad 843 cuentas de prestación de servicios y convenios, de las cuales 43 se encontraban devueltas al cierre de noviembre, 771 fueron obligadas y 29 quedaron en trámite de radicación, revisión,  liquidación, registro de Cuenta por pagar  o registro de obligación.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</si>
  <si>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diciembre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DE LAS CUENTAS EN DICIEMBRE 2022:
En el mes de diciembre fueron radicadas en el Grupo de Cuentas y Contabilidad 1187 cuentas de ejecuciones de contratos y convenios correspondientes a noviembre y diciembre y 502 cuentas de periodos anteriores, que no habían sido radicadas por las diferentes áreas en los respectivos meses, para un total de 1,689 cuentas.
De las cuentas recibidas, 21 se encontraban devueltas al cierre de diciembre, 1679 fueron obligadas y 19 quedaron en trámite de radicación, revisión, liquidación, registro de Cuenta por pagar o registro de obligación.   
</t>
  </si>
  <si>
    <t xml:space="preserve">
1. En el mes de diciembre 2022, se continúo con el apoyo del grupo de funcionarios y contratistas designados por la Subdirección Administrativa y Financiera para los procesos de revisión y asignación de las cuentas al interior del grupo; ya que el personal actualmente vinculado al Grupo de Cuentas no es suficente para atender el volumen de operaciones que se deben realizar,para la gestionar las cuentas recibidas mensualmente. 
2. Se lleva una matriz mensual con un estricto control de todas las cuentas radicadas, en la cual se relaciona toda la información pertinente al radicado. 
3. Se suben los soportes al aplicativo MADS, en donde se lleva un segundo control de las cuentas recibidas y devueltas.
</t>
  </si>
  <si>
    <t xml:space="preserve">
Para el primer trimestre se cumplió la meta con una gestión del 100%, La Gestión del Grupo de Presupuesto se encuentra en niveles óptimos ya que los tramites solicitados se han realizado en los tiempos establecidos, de los cuales, de 2,340 solicitudes, se tramitaron exitosamente en su totalidad. 
Para el segundo trimestre se cumplió la meta con una gestión del 100% superando la meta en el primer trimestre, La Gestión del Grupo de Presupuesto se encuentra en niveles óptimos ya que los tramites solicitados se han realizado en los tiempos establecidos, de los cuales, de 1,586 solicitudes, se tramitaron exitosamente en su totalidad.
Se cumplió la meta con una gestión del 99,79% superando la meta en el primer trimestre, La Gestión del Grupo de Presupuesto se encuentra en niveles óptimos ya que los tramites solicitados se han realizado en los tiempos establecidos, de los cuales, de 1,324 solicitudes, se tramitaron exitosamente 1,321 Los procesos que están pendientes corresponden a tramites de traslado a nivel decreto, solicitud vigencias futuras y solicitud de vinculación por concepto de ingreso.
Se cumplió la meta con una gestión del 100%, La Gestión del Grupo de Presupuesto se encuentra en niveles óptimos ya que los tramites solicitados se han realizado en los tiempos establecidos, de los cuales, de 1,659 solicitudes, se tramitaron exitosamente en su totalidad.
</t>
  </si>
  <si>
    <t>NA</t>
  </si>
  <si>
    <r>
      <t xml:space="preserve">Para el mes de enero no se realizó programación de mantenimientos preventivos para equipos, durante el primer trimestre del año desde el Grupo de Servicios Administrativos se planifica adelantar los procesos de contratación de mantenimiento.
Para el mes de FEBRERO se encontraba programado el mantenimiento de los equipos de transporte vertical (ascensores) del edificio principal del ministerio, actividad que se realizó con el contratista  Maquinas, Procesos y Logísticas S.A.S el día 14 de marzo de 2022.
</t>
    </r>
    <r>
      <rPr>
        <sz val="11"/>
        <rFont val="Arial Narrow"/>
        <family val="2"/>
      </rPr>
      <t>Para el mes de marzo se encontraba programado el mantenimiento de los equipos de transporte vertical (ascensores) del edificio principal del Ministerio, actividad que se realizó con el contratista  Maquinas, Procesos y Logísticas S.A.S los días 5 y 14 de marzo de 2022.</t>
    </r>
    <r>
      <rPr>
        <sz val="11"/>
        <color rgb="FFFF0000"/>
        <rFont val="Arial Narrow"/>
        <family val="2"/>
      </rPr>
      <t xml:space="preserve">
</t>
    </r>
    <r>
      <rPr>
        <sz val="11"/>
        <rFont val="Arial Narrow"/>
        <family val="2"/>
      </rPr>
      <t>Para el mes de mayo se encontraba programado el mantenimiento de los equipos de transporte vertical (ascensores) del edificio principal del Ministerio, actividad que se realizó con el contratista Maquinas, Procesos y Logísticas S.A.S el día 19 de mayo de 2022.
Para el mes de mayo se encontraba programado el mantenimiento de los equipos de transporte vertical (ascensores) del edificio principal del Ministerio, ascensor del edificio anexo y del sistema hidráulico como el lavado de tanques de agua potable y fosos de aguas negras, actividades de mantenimiento preventivo que se desarrollaron de acuerdo a los cronogramas establecidos con los respectivos contratistas especializados para cada uno de los servicios. 
Para el mes de julio se encontraba programado el mantenimiento de los equipos de transporte vertical (ascensores) del edificio principal del Ministerio, ascensor del edificio anexo, los cuales se cumplieron respectivamente de acuerdo con los cronogramas establecidos con los contratistas realizando el mantenimiento de los ascensores del edificio principal el día 15 de julio de 2022 y del edificio anexo el día 22 de julio de 2022.</t>
    </r>
  </si>
  <si>
    <t>Para el mes de agosto se encontraba programado el mantenimiento de los equipos de transporte vertical (ascensores) del edificio principal del Ministerio, ascensor del edificio anexo, los cuales se cumplieron respectivamente de acuerdo con los cronogramas establecidos con los contratistas realizando el mantenimiento de los ascensores del edificio principal el día 12 de agosto de 2022 y del edificio anexo el día 05 de agosto de 2022.</t>
  </si>
  <si>
    <t>Para el mes de septiembre se encontraba programado el mantenimiento de los equipos de transporte vertical (ascensores) del edificio principal, ascensor del edificio anexo, y mantenimiento de electrobombas, los cuales se cumplieron respectivamente de acuerdo con los cronogramas establecidos con los contratistas realizando el mantenimiento de los ascensores del edificio principal el día 13 de septiembre, mantenimiento de ascensor edificio anexo el día 17 de septiembre y mantenimiento de electrobombas  el 15 de septiembre de 2022.</t>
  </si>
  <si>
    <t>Para el mes de octubre se encontraba programado el mantenimiento de los equipos de transporte vertical - ascensores del edificio principal y ascensor del edificio anexo, los cuales se cumplieron respectivamente de acuerdo con los cronogramas establecidos con los contratistas realizando el mantenimiento de los ascensores del edificio principal el día 12 de octubre y mantenimiento de ascensor edificio anexo los días 26 y 27 de octubre cumpliendo con la programación.</t>
  </si>
  <si>
    <r>
      <t>Durante el</t>
    </r>
    <r>
      <rPr>
        <b/>
        <sz val="11"/>
        <color theme="1"/>
        <rFont val="Arial Narrow"/>
        <family val="2"/>
      </rPr>
      <t xml:space="preserve"> mes de enero de 2022 </t>
    </r>
    <r>
      <rPr>
        <sz val="11"/>
        <color theme="1"/>
        <rFont val="Arial Narrow"/>
        <family val="2"/>
      </rPr>
      <t>se recepcionaron 498 casos de los cuales se atendieron  439 casos, quedando pendiente por gestionar 59, la efectividad del servicio es positiva de acuerdo al limite de satisfacción establecido del 86% ya que se cumplió en un 88%.
Durante el</t>
    </r>
    <r>
      <rPr>
        <b/>
        <sz val="11"/>
        <color theme="1"/>
        <rFont val="Arial Narrow"/>
        <family val="2"/>
      </rPr>
      <t xml:space="preserve"> mes de febrero de 2022</t>
    </r>
    <r>
      <rPr>
        <sz val="11"/>
        <color theme="1"/>
        <rFont val="Arial Narrow"/>
        <family val="2"/>
      </rPr>
      <t xml:space="preserve"> se recepcionaron 440 casos de los cuales se atendieron  </t>
    </r>
    <r>
      <rPr>
        <sz val="11"/>
        <rFont val="Arial Narrow"/>
        <family val="2"/>
      </rPr>
      <t>efectivamente los 440 casos durante este periodo de tiempo.
Durante e</t>
    </r>
    <r>
      <rPr>
        <b/>
        <sz val="11"/>
        <rFont val="Arial Narrow"/>
        <family val="2"/>
      </rPr>
      <t>l mes de marzo de 2022</t>
    </r>
    <r>
      <rPr>
        <sz val="11"/>
        <rFont val="Arial Narrow"/>
        <family val="2"/>
      </rPr>
      <t xml:space="preserve">, se recepcionaron 194 casos de los cuales se atendieron efectivamente los 194 casos durante este periodo de tiempo, para un cumplimiento efectivo del 100%.
Para el </t>
    </r>
    <r>
      <rPr>
        <b/>
        <sz val="11"/>
        <rFont val="Arial Narrow"/>
        <family val="2"/>
      </rPr>
      <t xml:space="preserve">mes de mayo </t>
    </r>
    <r>
      <rPr>
        <sz val="11"/>
        <rFont val="Arial Narrow"/>
        <family val="2"/>
      </rPr>
      <t xml:space="preserve">se encontraba programado el mantenimiento de los equipos de transporte vertical (ascensores) del edificio principal del Ministerio, actividad que se realizó con el contratista Maquinas, Procesos y Logísticas S.A.S el día 19 de mayo de 2022.
Durante el </t>
    </r>
    <r>
      <rPr>
        <b/>
        <sz val="11"/>
        <rFont val="Arial Narrow"/>
        <family val="2"/>
      </rPr>
      <t xml:space="preserve">mes de mayo de 2022, </t>
    </r>
    <r>
      <rPr>
        <sz val="11"/>
        <rFont val="Arial Narrow"/>
        <family val="2"/>
      </rPr>
      <t xml:space="preserve">se recepcionaron 148 casos de los cuales se atendieron efectivamente los 147 casos durante este periodo de tiempo, para un cumplimiento efectivo del 99%, lo cual demuestra un buen comportamiento del indicador bajo la efectividad en la atención de servicios solicitados al Grupo de Servicios Administrativos.
Durante el </t>
    </r>
    <r>
      <rPr>
        <b/>
        <sz val="11"/>
        <rFont val="Arial Narrow"/>
        <family val="2"/>
      </rPr>
      <t>mes de junio de 2022,</t>
    </r>
    <r>
      <rPr>
        <sz val="11"/>
        <rFont val="Arial Narrow"/>
        <family val="2"/>
      </rPr>
      <t xml:space="preserve"> se recepcionaron  132 casos de los cuales se atendieron efectivamente 128 casos durante este periodo de tiempo, para un cumplimiento efectivo del 97%, lo cual demuestra un buen comportamiento del indicador, bajo la efectividad en la atención de servicios solicitados al Grupo de Servicios Administrativos estando por encima del limite de satisfacción. </t>
    </r>
    <r>
      <rPr>
        <b/>
        <sz val="11"/>
        <color theme="1"/>
        <rFont val="Arial Narrow"/>
        <family val="2"/>
      </rPr>
      <t xml:space="preserve">
Mes de Julio </t>
    </r>
    <r>
      <rPr>
        <sz val="11"/>
        <color theme="1"/>
        <rFont val="Arial Narrow"/>
        <family val="2"/>
      </rPr>
      <t>No se puede registrar la información, toda vez que el software GEMA se encuentra fuera de funcionamiento sin poder acceder a la base de casos registrados para el mes de julio.</t>
    </r>
  </si>
  <si>
    <t>Se remitirá comunicación a la Oficina de Tecnología de la Información y la Comunicación, solicitando información sobre el funcionamiento del software y las medidas de contingencia a implementar.</t>
  </si>
  <si>
    <r>
      <rPr>
        <b/>
        <sz val="11"/>
        <color theme="1"/>
        <rFont val="Arial Narrow"/>
        <family val="2"/>
      </rPr>
      <t xml:space="preserve">Agosto: </t>
    </r>
    <r>
      <rPr>
        <sz val="11"/>
        <color theme="1"/>
        <rFont val="Arial Narrow"/>
        <family val="2"/>
      </rPr>
      <t>El comportamiento del Indicador es positivo toda vez que de acuerdo al registro de la base de casos remitida del software GEMA del proyecto Administrativos del mes de agosto se registraron  46 casos de los cuales se atendieron 41 efectivamente y 5 se encuentran para programación.</t>
    </r>
  </si>
  <si>
    <r>
      <rPr>
        <b/>
        <sz val="11"/>
        <color theme="1"/>
        <rFont val="Arial Narrow"/>
        <family val="2"/>
      </rPr>
      <t>Septiembre:</t>
    </r>
    <r>
      <rPr>
        <sz val="11"/>
        <color theme="1"/>
        <rFont val="Arial Narrow"/>
        <family val="2"/>
      </rPr>
      <t xml:space="preserve"> El comportamiento del Indicador es positivo, toda vez que de acuerdo al registro de la base de casos remitida del software GEMA del proyecto Administrativos durante el mes de septiembre se registraron 263 casos los cuales se atendieron efectivamente la totalidad.</t>
    </r>
  </si>
  <si>
    <r>
      <rPr>
        <b/>
        <sz val="11"/>
        <color theme="1"/>
        <rFont val="Arial Narrow"/>
        <family val="2"/>
      </rPr>
      <t xml:space="preserve">Octubre: </t>
    </r>
    <r>
      <rPr>
        <sz val="11"/>
        <color theme="1"/>
        <rFont val="Arial Narrow"/>
        <family val="2"/>
      </rPr>
      <t xml:space="preserve">El comportamiento del Indicador es positivo, toda vez que de acuerdo al registro de la base de casos remitida del software GEMA del proyecto Administrativos durante el mes de octubre se registraron 200 casos los cuales se atendieron efectivamente 198 casos, los 2 casos restantes fueron registrados durante la ultima semana del mes y se encontraban dentro de los tiempos de atención. </t>
    </r>
  </si>
  <si>
    <t>Enero - Febrero</t>
  </si>
  <si>
    <t>Marzo - Abril</t>
  </si>
  <si>
    <t>Mayo - Junio</t>
  </si>
  <si>
    <t>Julio - Agosto</t>
  </si>
  <si>
    <t>Septiembre - Octubre</t>
  </si>
  <si>
    <t>Noviembre - Diciembre</t>
  </si>
  <si>
    <r>
      <rPr>
        <b/>
        <sz val="9"/>
        <rFont val="Arial Narrow"/>
        <family val="2"/>
      </rPr>
      <t>Enero- febreo:</t>
    </r>
    <r>
      <rPr>
        <sz val="9"/>
        <rFont val="Arial Narrow"/>
        <family val="2"/>
      </rPr>
      <t xml:space="preserve"> La facturación correspondiente al mes de enero y febrero es esperada para la segunda semana del mes de marzo.
De acuerdo a la meta establecida en la hoja de vida del indicador, se evidencia un buen comportamiento, ya que se presento una disminución del 79% sobrepasando la meta establecida en disminuir en un 25%.
</t>
    </r>
    <r>
      <rPr>
        <b/>
        <sz val="9"/>
        <rFont val="Arial Narrow"/>
        <family val="2"/>
      </rPr>
      <t xml:space="preserve">Marzo -Abril </t>
    </r>
    <r>
      <rPr>
        <sz val="9"/>
        <rFont val="Arial Narrow"/>
        <family val="2"/>
      </rPr>
      <t xml:space="preserve">: De acuerdo a la facturación remitida por parte de la empresa de acueducto correspondientes a los periodos comprendidos en febrero 22 a marzo 14 con consumo de 220m3 y del periodo de marzo 15 a abril 12 con consumo de 312 m3, lo cual para la sumatoria bimensual de acuerdo con la formulación del indicador se establece un consumo de 532 m3, lo que en comparación con la meta establecida de disminuir en 25% el consumo promedio bimensual con respecto de 2019 de 2864 m3, se evidencia un buen comportamiento ya que se presento una disminución en el consumo de 81%, sobrepasando la meta en 56%.
</t>
    </r>
    <r>
      <rPr>
        <b/>
        <sz val="9"/>
        <rFont val="Arial Narrow"/>
        <family val="2"/>
      </rPr>
      <t xml:space="preserve">Mayo- Junio:  </t>
    </r>
    <r>
      <rPr>
        <sz val="9"/>
        <rFont val="Arial Narrow"/>
        <family val="2"/>
      </rPr>
      <t xml:space="preserve">De acuerdo a la facturación remitida por parte de la empresa de acueducto correspondientes a los periodos comprendidos en abril 13 a  junio 11 de 2022 con una sumatoria de consumo de 608 m3 para el bimestre, lo que permite evidenciar un buen comportamiento en comparación con la meta establecida de disminuir en 25% el consumo promedio bimensual con respecto de 2019 de 2864 m3 como meta, toda vez que se presento una disminución en el consumo de 79%, sobrepasando la meta en 54%.
Es importante mencionar, que durante el periodo de medición por las medidas de aislamiento preventivo por COVID-19, las instalaciones no estaban con el 100% de ocupación, así como para el establecimiento de la meta del presente indicador se tomo como año base 2019, en el cual las instalaciones presentaban una ocupación del 100%.
</t>
    </r>
    <r>
      <rPr>
        <sz val="9"/>
        <color rgb="FFFF0000"/>
        <rFont val="Arial Narrow"/>
        <family val="2"/>
      </rPr>
      <t xml:space="preserve">
</t>
    </r>
  </si>
  <si>
    <t>Julio- AgostoDe acuerdo con la meta establecida en la hoja de vida del indicador, se evidencia un buen comportamiento ya que se presentó una disminución del 76% sobrepasando la meta en 51%, toda vez que el consumo máximo bimensual es de 2864m3 y para el periodo comprendido entre junio 12 de 2022 a agosto 10 de 2022 se consumió 686m3.
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</si>
  <si>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</si>
  <si>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Septiembre - Octubre Se evidencia un buen comportamiento del indicador, ya que se presentó una disminución del 73% en comparación con la meta establecida del 25%, sobrepasando la meta en un 48% más de ahorro en el consumo de agua toda vez que el consumo máximo bimensual se establecido en 2148m3 y durante el periodo de agosto 1 a octubre 10 de 2022 se consumió 767 m3.</t>
  </si>
  <si>
    <r>
      <t xml:space="preserve">Enero-De acuerdo a la meta establecida en la hoja de vida del indicador, se evidencia un buen comportamiento ya que se presento una disminución del 46% en comparación con la meta establecida del 25%, sobrepasando la meta en 21% de ahorro en energía. 
Febrero- De acuerdo a la meta establecida en la hoja de vida del indicador, se evidencia un buen comportamiento ya que se presento una disminución del 42% en comparación con la meta establecida del 25%, sobrepasando la meta en un 17% más de ahorro de energía. 
Marzo: De acuerdo a la meta establecida en la hoja de vida del indicador, se evidencia un buen comportamiento ya que se presentó una disminución del 44% en comparación con la meta establecida del 25%, sobrepasando la meta en un 19% más de ahorro de energía.
Abril: comportamiento ya que se presentó una disminución del 42% en comparación con la meta establecida del 25%, sobrepasando la meta en un 17% más de ahorro de energía.  
Mayo: De acuerdo a la meta establecida en la hoja de vida del indicador, se evidencia un buen comportamiento ya que se presentó una disminución del 44% en comparación con la meta establecida del 25%, sobrepasando la meta en un 19% más de ahorro de energía. 
Junio: De acuerdo a la meta establecida en la hoja de vida del indicador, se evidencia un buen comportamiento ya que se presentó una disminución del 35% en comparación con la meta establecida del 25%, sobrepasando la meta en un 10% más de ahorro de energía. 
Es importante mencionar, que durante el periodo de medición por las medidas de aislamiento preventivo por COVID-19, las instalaciones no estaban con el 100% de ocupación, así como para el establecimiento de la meta del presente indicador se tomó como año base 2019, en el cual las instalaciones presentaban una ocupación del 100%.
</t>
    </r>
    <r>
      <rPr>
        <b/>
        <sz val="9"/>
        <color theme="1"/>
        <rFont val="Arial Narrow"/>
        <family val="2"/>
      </rPr>
      <t xml:space="preserve">Julio: </t>
    </r>
    <r>
      <rPr>
        <sz val="9"/>
        <color theme="1"/>
        <rFont val="Arial Narrow"/>
        <family val="2"/>
      </rPr>
      <t>De acuerdo a la meta establecida en la hoja de vida del indicador, se evidencia un buen comportamiento ya que se presentó una disminución del 43% en comparación con la meta establecida del 25%, sobrepasando la meta en un 18% más de ahorro de energía. 
Es importante mencionar, que durante el periodo de medición, las instalaciones no estaban con el 100% de ocupación, así como para el establecimiento de la meta del presente indicador se tomó como año base 2019, en el cual las instalaciones presentaban una ocupación del 100%.</t>
    </r>
  </si>
  <si>
    <t>De acuerdo con la meta establecida en la hoja de vida del indicador, se evidencia un buen comportamiento ya que se presentó una disminución del 39% en comparación con la meta establecida del 25%, sobrepasando la meta en un 14% más de ahorro de energía. 
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</si>
  <si>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De acuerdo con la meta establecida en la hoja de vida del indicador, se evidencia un buen comportamiento, ya que se presentó una disminución del 41% en comparación con la meta establecida del 25%, sobrepasando la meta en un 16% más de ahorro de energía toda vez que el consumo máximo mensual se establecido en 52258 kW y durante el mes de septiembre se consumieron 41040 kW.</t>
  </si>
  <si>
    <t>De acuerdo con la meta establecida en la hoja de vida del indicador, se evidencia un buen comportamiento, ya que se presentó una disminución del 41%  manteniendo en comparación con la meta establecida del 25%, sobrepasando la meta en un 16% más de ahorro de energía toda vez que el consumo máximo mensual se establecido en 52258 kW y durante el mes de septiembre se consumieron 41040 kW.</t>
  </si>
  <si>
    <t>Enero: De acuerdo a la meta establecida en la hoja de vida del indicador, se evidencia un buen comportamiento ya que se presentó una disminución del 81% en comparación con la meta establecida en el 25%, sobrepasando en 56%. 
Febrero: De acuerdo a la meta establecida en la hoja de vida del indicador, se evidencia un buen comportamiento ya que se presentó una disminución del 64% en comparación con la meta establecida del 25%, sobrepasando la misma en 39%
Marzo: De acuerdo a la meta establecida en la hoja de vida del indicador, se evidencia un buen comportamiento ya que se presentó una disminución del 40% en comparación con la meta establecida del 25%, sobrepasando la misma en 15%. . 
Abril: De acuerdo a la meta establecida en la hoja de vida del indicador, se evidencia un buen comportamiento ya que se presentó una disminución del 68% en comparación con la meta establecida del 25%, sobrepasando la misma en 40%
Mayo: De acuerdo a la meta establecida en la hoja de vida del indicador, se evidencia un buen comportamiento ya que se presentó una disminución del 68% en comparación con la meta establecida del 25%, sobrepasando la misma en 43%. . 
Junio: De acuerdo a la meta establecida en la hoja de vida del indicador, se evidencia un buen comportamiento ya que se presentó una disminución del 77% en comparación con la meta establecida del 25%, sobrepasando la misma en 52%. 
Es importante mencionar, que durante el periodo de medición por las medidas de aislamiento preventivo por COVID-19, las instalaciones no estaban con el 100% de ocupación, así como para el establecimiento de la meta del presente indicador se tomó como año base 2019, en el cual las instalaciones presentaban una ocupación del 100%.
Julio: De acuerdo a la meta establecida en la hoja de vida del indicador, se evidencia un buen comportamiento ya que se presentó una disminución del 60% en comparación con la meta establecida del 25%, sobrepasando la misma en 35%. 
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</si>
  <si>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 xml:space="preserve">Octubre : De acuerdo con la meta establecida en la hoja de vida del indicador, se evidencia un buen comportamiento ya que se presentó una disminución del 44% en comparación con la meta establecida del 25%, sobrepasando la misma en 19%, toda vez que el consumo máximo mensual se estableció en 239 resmas y para agosto se consumieron 133 resmas. 
Es importante mencionar, que, durante el periodo de medición, las instalaciones no estaban con el 100% de ocupación, así como para el establecimiento de la meta del presente indicador se tomó como año base 2019, en el cual las instalaciones presentaban una ocupación del 100%.
</t>
  </si>
  <si>
    <t xml:space="preserve">Noviembre: De acuerdo con la meta establecida en la hoja de vida del indicador, se evidencia un buen comportamiento ya que se presentó una disminución del 41% en comparación con la meta establecida del 25%, sobrepasando la misma en 16%, toda vez que el consumo máximo mensual se estableció en 239 resmas y para septiembre se consumieron 142 resmas. 
</t>
  </si>
  <si>
    <t>Diciembre: De acuerdo con la meta establecida en la hoja de vida del indicador, se evidencia un buen comportamiento ya que se presentó una disminución del 72% en comparación con la meta establecida del 25%, sobrepasando la misma en 47%, toda vez que el consumo máximo mensual se estableció en 179 resmas y para octubre se consumieron 66 resmas.</t>
  </si>
  <si>
    <t xml:space="preserve">Enero: El comportamiento de aprovechamiento de residuos es positivo, ya que esta por encima de la meta en 7%, lo que evidencia una buena la clasificación de residuos desde la fuente en la utilización de los puntos ecológicos. 
Febrero: El comportamiento de aprovechamiento de residuos es positivo para el periodo de medición, toda vez que ssobre pasa la meta en 1% del aprovechamiento esperado.
Marzo: El comportamiento de aprovechamiento de residuos es positivo toda vez que se presentó un aprovechamiento de 25%, del total de los residuos generados durante el mes de marzo, cumpliendo la meta establecida.
Abril: El comportamiento de aprovechamiento de residuos es positivo toda vez que se presentó un aprovechamiento de 31%, del total de los residuos generados durante el mes de abril, sobrepasando  la meta establecida del 25% del total de los residuos generados en el Ministerio en 6 %.
Mayo: El comportamiento de aprovechamiento de residuos es positivo toda vez que se presenta un aprovechamiento de residuos sobre la meta establecida para el indicador.
Junio: El comportamiento de aprovechamiento de residuos es negativo en comparación con la meta establecida en la hoja de vida del indicador ya que se encuentra por debajo del limite de satisfacción en 6%, toda vez que se a evidenciado el mal uso de los puntos ecológicos ubicados en las diferentes zonas del Ministerio. 
Es importante establecer que durante el periodo de medición la entidad se encontra ba en periodo de contratación, así como por las medidas de aislamiento preventivo por COVID-19 las instalaciones no están con el 100% de ocupación.
Julio:El comportamiento de aprovechamiento de residuos es positivo, toda vea que la medición del indicador se encuentra sobrepasando el limite de satisfacción, es importante resaltar que se aumento el aprovechamiento de plegadiza a través de la recuperación de los vasos de cartón utilizados en la entidad para bebidas calientes. </t>
  </si>
  <si>
    <t>El comportamiento de aprovechamiento de residuos es positivo, toda vez que la medición del indicador se encuentra con un aprovechamiento del total de los residuos generados del 31%, sobrepasando la meta en 6%.</t>
  </si>
  <si>
    <t>Es importante resaltar que se aumentó el aprovechamiento de plegadiza a través de la recuperación de los vasos de cartón utilizados en la entidad para bebidas calientes.</t>
  </si>
  <si>
    <t>El comportamiento de aprovechamiento de residuos es positivo, toda vez que del total de residuos generados 1849 Kg  se aprovecharon 528Kg a traves del proceso de reciclaje, sobrepasando la meta en 4%.</t>
  </si>
  <si>
    <t>El comportamiento de aprovechamiento de residuos de acuerdo con la meta establecida en el indicador es negativo ya el aprovechamiento se encuentra por debajo de los limites de satisfacción en un 10% de aprovechamiento.
Es importante mencionar, que debido a que octubre es el mes en el cual se celebra Halloween y debido al concurso que se realizó en la entidad de decorar las áreas con material reciclado, el gran porcentaje de material que se genero en durante el mes de octubre se utilizó en dicha actividad. Se espera que para el mes de noviembre aumente significativamente el porcentaje de aprovechamiento de residuos</t>
  </si>
  <si>
    <t>Para el primer trimestre de la vigencia 2022, el comportamiento de la solicitud y ejecucion de los eventos  disminuyo a comparacion del ultimo trimestre de la vigencia 2021, se ejecutan los eventos previamente solicitados y confirmados teniendo en cuenta la limitacion de los recursos.
Para el segundo trimestre de la vigencia 2022, el comportamiento de la solicitud y ejecucion de los eventos  aumento a comparacion del primer trimestre de la vigencia 2022, se ejecutaron los eventos previamente solicitados y confirmados, huvo la cancelacion de 23 eventos los cuales fueron aplazados por orden publico, emergencias ambientales (derrumbes) y concertacion con las comunidades.</t>
  </si>
  <si>
    <t xml:space="preserve">Para el primer trimestre de la vigencia 2022, se puede evidenciar que el numero de las comisiones solicitadas aumento considerablemente con respecto al primer trimestre de la vigencia 2021, teniendo en cuenta la reactivacion de las actividades en diferentes lugares del pais, asi mismo las comisiones que no se tramitaron se debido a que en muchos de los casos no se logro conseguir disponibilidad aerea, en algunos casos temas de orden publico o temas de condiciones climaticas. Es importante resaltar que en algunas dependencias no se estan tramitando comisiones extemporaneas por lo que obliga al comisionado cancelar la comision y programar con anticipacion.
Para el segundo trimestre de la vigencia 2022, se puede evidenciar que el numero de las comisiones solicitadas aumento considerablemente con respecto al segundo trimestre de la vigencia 2021 y al primer trimestre de la vigencia 2022, teniendo en cuenta los compromisos adquiridos por parte de la Entidad en los diferentes municipios y ciudades del pais, asi mismo las comisiones que no se tramitaron se debido a que en muchos de los casos no se logro conseguir disponibilidad aerea, en algunos casos temas de orden publico , condiciones climaticas que impidieron el despegue de los aviones. En algunas depedencias se esta realizando el tramite con anticipacion de sus comisiones.
</t>
  </si>
  <si>
    <t>En el mes de Marzo de 2022 se recibieron 4.037 Comunicaciones Oficiales PQRSD, de las cuales se enviaron para trasladar por no competencia en la Distribución de Correspondencia a las Dependencia del Ministerio de Ambiente y Desarrollo Sostenible 109 PQRSD. Ello significa, que para el mes de Marzo de 2022 tenemos un resultado en el Indicador de GD del 2,70%, cumpliendo la meta del indicador de no superar en un 10% la devolución de las comunicaciones oficiales.
Finalmente el comportamiento a lo largo del 2022, minimizara el % promedio de devolución del 2,70% , manteniendose en un margen bajo y dentro del rango menor al 5% hablando bien de la gestión de la Unidad Coordinadora para el Gobierno Abierto que participa en la recepción de las comunicaciones oficiale y devolución de las mismas.
Se lleva a cabo el proceso de radicación, clasificación y distribución en el mes de Enero de 2022 por la Unidad Coordinadora de Gobierno Abierto mientras la Subdirección Administraytiva y Financiera realiza cambios y ajustes en las Resoluciones de los Grupos de Gestión Documental y Unidad Coordinadora, con el fin de definir competencias de cada Grupo Interno de Trabajo y se establece el proceso a partir del año 2022 en MINAMBIENTE.</t>
  </si>
  <si>
    <t>En el mes de agosto se recibieron 4.884 comunicaciones oficiales, de las cuales fueron devueltas un total de 137 PQRSD  por las dependencias al identificarse que no tenian competencia en la asignacion realizada al momento de su distribución, se evidencia que para este mes el resulto del indicador fue de un 2,80% cumpliendo con la meta establecida al no superar el limite satisfactorio en un 7% de la devolucion de las comunicaciones oficiales.</t>
  </si>
  <si>
    <t>El Grupo de Gestión Documental en acompñamaineto con la OTIC, se encuentran realizando ajustes en el gestor de correspondencia para mitigar la cantidad de comunicaciones devueltas que se generan por otros factores diferentes a la falta de competencia.</t>
  </si>
  <si>
    <t>El comportamiento de este indicador se mantiene por debajo de la meta propuesta para su medición al no superar el rango menor  de 5%.</t>
  </si>
  <si>
    <r>
      <t>En el mes denoviembre se recibieron 4.740 comunicaciones oficiales, de las cuales fueron devueltas un total de</t>
    </r>
    <r>
      <rPr>
        <b/>
        <sz val="10"/>
        <rFont val="Arial Narrow"/>
        <family val="2"/>
      </rPr>
      <t xml:space="preserve"> </t>
    </r>
    <r>
      <rPr>
        <sz val="10"/>
        <rFont val="Arial Narrow"/>
        <family val="2"/>
      </rPr>
      <t>218 PQRSD  por las dependencias, al identificarse que no tenian competencia en la asignación realizada al momento de su distribución, se evidencia que para este mes el resultado del indicador fue de un 4,59 %, si bien el porcentaje subio respecto a los demas meses, este incremento obedece a la gestión de tramites que se realizaron por fuera del gestor de correspondencia, donde necesariamente los usuarios debian devolver las comunicaciones a la UCGA y GGD, para que completaran la acción y se pudiera finalizar con el tramite,  no obstante no supero la meta establecida del 5 % de la devolución de las comunicaciones oficiales que ingresan en la entidad.</t>
    </r>
  </si>
  <si>
    <t>Debido a que el comportamiento de este indicador demuestra un avance satisfactorio con respecto a la meta propuesta, no se estima necesario aplicar acciones de mejora.</t>
  </si>
  <si>
    <t>En el mes de diciembre se recibieron 3580 comunicaciones oficiales, de las cuales fueron devueltas un total de 94 PQRS
 se evidencia que para este mes el resultado del indicador fue de un 2,62% %, se poresenta un decrecimiento de las PQRS devueltas, de las cuale 8 son para cierre de expediente, de conformindad con la información suministrada esata no supero la meta establecida del 5 % de la devolución de las comunicaciones oficiales que ingresan en la entidad.</t>
  </si>
  <si>
    <t>Según el cronograma de Transferencias Documentales Primarias para el primer semestre del año 2022, debían legalizar un total de 13 dependencias el proceso de transferencia; en consecuencia, una vez culminado el primer semestre de la vigencia 2022, el número de dependencias que han legalizado el proceso de transferencias asciende a 13, por lo tanto, se evidencia una eficacia en el indicador  para el primer semestre del año 2022 del 100%.</t>
  </si>
  <si>
    <t>Según el cronograma de Transferencias Documentales Primarias, para el segundo semestre del año 2022 debían legalizar un total de 16 dependencias el proceso de transferencia; no obstante, al finaizar el año las dependencias que han legalizado el proceso de transferencias asciende a 12, por lo tanto, se evidencia una eficacia en el indicador  para el segundo semestre del año 2022 del 75%.</t>
  </si>
  <si>
    <t>Debido a que, el indicador sobrepaso la meta establecida en la legalización del proceso de Transferencias Documentales Primarias, no se estima necesario llevar a cabo acciones correctivas ni de mejora.</t>
  </si>
  <si>
    <t xml:space="preserve">En el primer semestre de 2022 la plataforma de la escuela virtual de inducción se encontró en actualización donde se incluyeron nuevos temas de gestión de conocimiento y la política de equidad y género. La vinculación de personal disminuyó teniendo en cuenta la restricción por Ley de Garantías.
En el segundo semestre: Durante el I semestre se identificaron 11 funcionarios pendientes de inducción para un total de 40 a los cuales se les hizo seguimiento hasta la obtención del debido certificado de aprobación del curso lo cual arroja un cumplimiento del 100%.  Respecto de los ingresos del 2022 se reportaron 138 ingresos de los cuales hicieron la inducción 97 funcionarios (79 ingresaron e hicieron la inducción entre el 8 al 26 de septiembre del 2022 y 18 funcionarios; el 3 de noviembre del 2022)  y 18 funcionarios el 3 de febrero del 2023 para un total de 115. </t>
  </si>
  <si>
    <t xml:space="preserve">Se documenta acción correctiva No 237 en el formato F-E-SIG-10 Plan de Mejoramiento asociada a:
1.  Programar proceso de inducción en la vigencia 2022
</t>
  </si>
  <si>
    <t xml:space="preserve">Se evidencia que en el primer trimestre del 2022  se alcanza un nivel insatisfactorio, con un  67,74% debido a que a 7 funcionarios se le aplazaron las vacaciones por necesidades del servicio de los 20 funcionarios que programaron vacaciones  en el primer trimestre.
Para este segundo trimestre 2022 nuevamente tenemos un nivel insatisfactorio reflejando un 67,90% debido a que se están presentando aplazamiento e interrupciones de vacaciones por cada una de las dependencias por necesidades del servicio (52 solicitudes), debido al concurso de méritos lo cual ocasionó una disminución en la planta de personal por las renuncias presentadas.
Como podemos evidenciar para este tercer trimestre 2022 alcanzamos un nivel satisfactorio, ya que se ha generado la cultura de no interrumpir y/o aplazar vacaciones a los funcionarios y la socialización que se han realizado en las dependencias, pero también el número de funcionarios que han salido a vacaciones es inferior a las vigencias anteriores debido al concurso de méritos, para este trimestre el número total de funcionarios que solicitaron vacaciones fue de 26.
Finalizando este último trimestre de la vigencia 2022, alcanzamos el nivel satisfactorio, el cual se evidencia que sensibilizar a los funcionarios que disfruten sus vacaciones es fundamental para alcanzar los resultados que se propone el Grupo de Talento Humano. </t>
  </si>
  <si>
    <r>
      <t>Se documenta acción correctiva No 236</t>
    </r>
    <r>
      <rPr>
        <b/>
        <sz val="9"/>
        <rFont val="Arial Narrow"/>
        <family val="2"/>
      </rPr>
      <t xml:space="preserve"> </t>
    </r>
    <r>
      <rPr>
        <sz val="9"/>
        <rFont val="Arial Narrow"/>
        <family val="2"/>
      </rPr>
      <t xml:space="preserve">en el formato F-E-SIG-10 Plan de Mejoramiento asociada a:
1. Programar las vacaciones una vez se cuente con la planta de personal que garantice la continuidad en la prestación del servicio en el Ministerio de Ambiente y Desarrollo sostenible. 
2. Diligenciar el formato único de novedad de vacaciones F-A-ATH-05, anexo a la justificación de interrupción y aplazamiento de vacaciones la cual reposará en la historia laboral de cada funcionario.
</t>
    </r>
  </si>
  <si>
    <t>A continuación se describe el porcentaje obtenido en cada ciclo durante la vigencia según evaluación realizada:
PLANEAR: recursos y gestión integral del sistema gestión de la seguridad y salud en el trabajo porcentaje del ciclo obtenido durante la vigencia 96,00%
HACER: gestión de la salud, gestión de peligros y riesgos, gestión de amenazas porcentaje del ciclo obtenido durante la vigencia 100%
VERIFICAR verificación del SG-SST porcentaje del ciclo obtenido durante la vigencia 100,00%
ACTUAR mejoramiento porcentaje del ciclo obtenido durante la vigencia 100,00%
Entre las acciones realizadas durante la vigencia en cada uno de los programas, se destacan:
* Actividades de promoción y prevención de salud enmarcadas en el cumplimiento del programa de hábitos de vida saludables, programa de riesgo psicosocial 
* Acompañamiento psicológico o intervenciones individuales
* Actualización del plan de emergencias
* Actividades de riesgo químico</t>
  </si>
  <si>
    <t>Durante el primer trimestre de 2022 se tramitaron quince (15) incapacidades para recobro: catorce (14 ) de enfermedad general y una (1) de maternidad en las diferentes EPS. A la fecha se encuentran radicadas el 100% de las incapacidades y licencias ante las respectivas EPS para el proceso de recobro.
Durante el segundo trimestre de 2022 se tramitaron once (11) incapacidades para recobro: once (11) de licencia de enfermedad general en las  diferentes EPS. A la fecha se encuentra  radicadas el 100% de las incapacidades y licencias ante las respectivas EPS para el proceso de recobro.
Durante el tercer trimestre de 2022 se tramitaron diez (10) incapacidades para recobro de licencia de enfermedad general en las diferentes EPS. A la fecha se encuentra  radicadas el 100% de las incapacidades y licencias ante las respectivas EPS para el proceso de recobro
Durante el cuarto trimestre de 2022 se tramitaron siete (7) incapacidades para recobro de licencia de enfermedad general en las diferentes EPS. A la fecha se encuentra  radicadas el 100% de las incapacidades y licencias ante las respectivas EPS para el proceso de recobro.</t>
  </si>
  <si>
    <t xml:space="preserve">Se adelantaron los trámites de la liquidación de contratos/convenios, dando prioridad a las vigencias anteriores a 2019.  
Durante el primer trimestre del 2022, el indicador superó la meta esperada del 80% (En el trimestre se radicaron 5 solicitudes de liquidación por parte de las dependencias y en este mismo periodo de tiempo, se tramitaron  17 actas de liquidación de contratos/convenios(actas de liquidación suscritas por todas las partes), arrojando un indicador del 340%). Esto tuvo lugar, gracias al trabajo que venían adelantando las dependencias solicitantes con los profesionales del Grupo de Contratos. </t>
  </si>
  <si>
    <t xml:space="preserve">Antes de terminar el primer semestre del año 2022, se adelantará las siguientes acciones orientadas a mejorar la radicación de solicitudes de liquidación, por parte de las dependencias, en el Grupo de Contratos del Ministerio:
-Una (1) capacitación para los supervisores del Ministerio, en temas relacionados con la supervisión de los contratos/convenios, destacando la importancia de radicar, luego de la terminación del plazo de ejecución, lo más pronto posible, las solicitudes de liquidación.
-Envio de memorandos memorandos de requerimiento a los supervisores, para que radiquen las solicitudes de liquidación de contratos/convenios. </t>
  </si>
  <si>
    <t>Se adelantaron los trámites de la liquidación de contratos/convenios, dando prioridad a las liquidaciones cercanas a perder competencia.  
Durante el segundo trimestre del 2022, se tuvo en cuenta la fecha de última radicación o envío de documentación por parte de la dependencia solicitante, para completar todos los aspectos necesarios para adelantar la liquidación, y así, determinar las liquidaciones radicadas en el trimestre. Teniendo en cuenta lo anterior, el indicador obtuvo el 100%.</t>
  </si>
  <si>
    <t>Se adelantaron los trámites de la liquidación de contratos/convenios, dando prioridad a las liquidaciones con fecha de pérdida de competencia para liquidar,  cercana.  
Durante el tercer trimestre del 2022, se efectuó la revisión de los radicados en el Grupo de Contratos y se tuvo en cuenta la última radicación, con la subsanación de las observaciones o del envío de documentación faltante por parte de la dependencia solicitante, para completar todos los aspectos requeridos para adelantar la liquidación, y así, determinar las liquidaciones radicadas en el trimestre. Teniendo en cuenta lo anterior, el indicador obtuvo el 100%. De las 12 solicitudes de liquidación radicadas, se enviaron para la firma 12. 
Cabe indicar que adicional a las 12 liquidaciones suscritas, se presentaron 8 casos más, en los cuales se firmó la liquidación por todas las partes,  pero la radicación fue antes del tercer trimestre. 
A pesar del esfuerzo del Grupo de Contratos para evitar la pérdida de competencia, por demoras del contratista (ETB E.S.P. S.A.) no se púdo liquidar el contrato 535 de 2019 dentro del término, por lo que el Ministerio perdió competencia.</t>
  </si>
  <si>
    <t xml:space="preserve">Durante el tercer trimestre del año 2022, se adelantaron las siguientes acciones de mejora:
1. Enfoque en las liquidaciones de contratos/convenios con fecha de pérdida de competencia para liquidar. 
2. Envío de requerimientos a los supervisores de las liquidciones de contratos/convenios con fecha de pérdida de competencia cercana.
Para el cuarto trimestre se continuará requiriendo a los supervisores de contratos/convenios para que radiquen lo más pronto posible luego de que termine el plazo de ejecución y eviten la pérdida de competencia.  
</t>
  </si>
  <si>
    <t xml:space="preserve">Se adelantaron los trámites de la liquidación de contratos/convenios, dando prioridad a las liquidaciones que tenían fecha cercana de pérdida de competencia para liquidar.  
Durante el cuarto trimestre del 2022, se efectuó la revisión de las solicitudes radicadas en el Grupo de Contratos, para determinar que cumpliera con los requisitos para efectuar la liquidación, ya sea por subsanación de las observaciones o que se envió la documentación faltante por parte de la dependencia solicitante, completando así, todos los aspectos requeridos para enviar a firmas la liquidación y así determinar realmente cuales eran las solicitudes de liquidaciones radicadas en el cuarto trimestre. 
Teniendo en cuenta lo anterior, el indicador obtuvo el 100%. De 7 solicitudes de liquidación, radicadas con todos los aspectos requeridos para liquidar durante el trimestre, se enviaron para la firma 7. 
Cabe indicar que, adicional a las 7 solicitudes de liquidación que se radicaron en el trimestre con todos los requisitos, luego de haber subsanado todos los aspectos o haberse adelantado mesas de trabajo previas a su radicación, se suscribieron 3 liquidaciones adicionales, las que habían sido radicadas con anterioridad al cuarto trimestre de 2022. Por lo anterior, en el trimestre se enviaron para firma 10 liquidaciones (7 radicadas en el trimestre y 3 radicadas con anterioridad). </t>
  </si>
  <si>
    <t xml:space="preserve">Durante el cuarto trimestre del año 2022, se adelantaron las siguientes acciones:
1. Se tramitaron las liquidaciones de contratos/convenios con fecha próxima a perder competencia. 
2. Se mantuvo comunicación con los supervisores de las liquidaciones de contratos/convenios, para evitar al máximo la pérdida de competencia para liquidar por parte del ministerio.
3. Los profesionales encargados de liquidaciones continuaron efectuando mesas de trabajo para agilizar el trámite de las liquidaciones próximas a perder competencia.
4. Se continuó con la capacitación a los supervisores, en especial, sobre la etapa poscontractual, es decir la liquidación de contratos/convenios. 
</t>
  </si>
  <si>
    <t xml:space="preserve">Durante el primer trimestre del 2022, se cumplio la meta del indicador con un 99% superando la meta en 19 puntos porcentuales, mediante la gestión de la elaboración de 859 contratos y/o convenios de los cuales se radicaron 867 estudios previos, generando un cumplimiento muy positivo del indicador copn respecto a la meta. </t>
  </si>
  <si>
    <t xml:space="preserve">Durante el segundo trimestre no se radicaron estudios previos, ya que se encontraba en vigencia la ley de garantias. </t>
  </si>
  <si>
    <t xml:space="preserve">Durante el tercer trimestre del 2022, se cumplio la meta del indicador con un 96% superando la meta en 16 puntos porcentuales, mediante la gestión de la elaboración de 44 contratos y/o convenios de los cuales se radicaron 46 estudios previos, generando un cumplimiento muy positivo del indicador copn respecto a la meta. </t>
  </si>
  <si>
    <t>Durante el cuarto trimestre del 2022, se cumplio la meta del indicador con un 100% superando la meta, mediante la gestión de la elaboración de 146 contratos y/o convenios de los cuales se radicaron 139 estudios previos, generando un cumplimiento positivo del indicador al respecto, se asume que los restantes se radicaron el tercer trimestre de ahi la diferencia.</t>
  </si>
  <si>
    <t xml:space="preserve">Durante el primer trimestre no se radicaron procesos con criterios de sostenibilidad ambiental, por parte de las areas tecnicas del Ministerio de Ambiente y Desarrollo Sostenible </t>
  </si>
  <si>
    <t>Durante el cuarto trimestre tuvo un comportamiento del 100% se elaboranron todos con criterios de sostenibilidad ambiental,  generando un avance y compromiso frente al ministerio y las partes interesadas. Los cuales se suscribieron 3 procesos con criterios ambientales de los 3 que fueron radicados en el segundo trimestre de la vigencia 2022.</t>
  </si>
  <si>
    <t>Durante el Tercer trimestre tuvo un comportamiento del 100% se elaboranron todos con criterios de sostenibilidad ambiental,  generando un avance y compromiso frente al ministerio y las partes interesadas. Los cuales se suscribieron 4 procesos con criterios ambientales de los 4 que fueron radicados en el segundo trimestre de la vigencia 2022.</t>
  </si>
  <si>
    <t>Durante el cuarto trimestre tuvo un comportamiento del 100% se elaboranron todos con criterios de sostenibilidad ambiental,  generando un avance y compromiso frente al ministerio y las partes interesadas. Los cuales se suscribieron 5 procesos con criterios ambientales de la vigencia 2022.</t>
  </si>
  <si>
    <t xml:space="preserve">La OAJ a través de los grupos de conceptos en el primer trimestre del año 2022 atendió dentro del término legal concedido las 313 solicitudes de concepto allegadas.
</t>
  </si>
  <si>
    <t>La OAJ a través de los grupos de conceptos en el segundo trimestre del año 2022 atendió dentro del término legal concedido las 358 solicitudes de concepto allegadas.</t>
  </si>
  <si>
    <t xml:space="preserve">La OAJ a través de los grupos de conceptos en el tercer trimestre del año de 2022  atenció dentro del térnino legal concedido  la totalidad de las 368 solicitudes de concepto allegadas. </t>
  </si>
  <si>
    <t xml:space="preserve">La OAJ a través de los grupos de conceptos en el cuarto trimestre del año  de 2022  atenció dentro del térnino legal concedido  la totalidad de las 294 solicitudes de concepto allegadas. </t>
  </si>
  <si>
    <t xml:space="preserve">Durante el primer trimestre del año 2022 la OAJ a través del Grupo de Procesos Judiciales, atendió dentro del término legal concedido la totalidad de los 112 procesos judiciales allegados a la entidad. </t>
  </si>
  <si>
    <t xml:space="preserve">Durante el segundo trimestre del año 2022 la OAJ a través del Grupo de Procesos Judiciales, atendió dentro del término legal concedido la totalidad de 183 procesos judiciales allegados a la entidad. </t>
  </si>
  <si>
    <t>Durante el tercer  trimestre del año 2022 la OAJ a través del Grupo de Procesos Judiciales, atendió dentro del término legal concedido la totalidad de los 822 requerimientos judiciales allegados a la entidad.</t>
  </si>
  <si>
    <t xml:space="preserve">Durante el cuarto trimestre del año 2022 la OAJ a través del Grupo de Procesos Judiciales, atendió dentro del término legal concedido la totalidad de los 767 requerimientos judiciales allegados a la entidad. 
</t>
  </si>
  <si>
    <t xml:space="preserve">En el primer Semestre del año 2022 se interpusieron 70 acciones de tutela por derecho de petición  evidenciando que en relación con el primer semestre del año 2021, en el cual se interpusieron 30, la tendencia fue a aumetar,  situación que permite concluir que pese al seguimiento realizado por la UCGA y por la OCI (Peticiones entes de control) a la contestación de los derechos de petición en término por parte de todas las dependencias del Ministerio en el marco de la PPDA aprobada para los años 2022-2023, no se logró disminuir la interposición de las mismas. </t>
  </si>
  <si>
    <t xml:space="preserve">Se considera importante que todos funcionarios y contratistas del Ministerio asistan a las capacitaciones realizadas por la OAJ con el apoyo de TH en relación al Derecho de Petición y apliquen sin excepción los conocimientos allí adquiridos, adicionalmente que los jefes de cada una de las dependencias a través de sus coordinaciones y supervisores de contratos revisen los boletines semanales remitidos por la UCGA y por la OCI (derechos de petición del congreso) y en el marco de la aplicación obligatoria de la PPDA aprobada para el año 2022-2023 requieran el cumplimiento inmediato a los funcionarios y contratistas encargados de dar contestación a los mimos de los que se reportan como vencidos y agilizar el trámite de los próximos a vencerse, esto con el fin de prevenir la interposición de las acciones de tutela por esta causa y en caso de reincidencia tomar las acciones indicadas en la citada Política.  POR FAVOR TENER EN CUENTA QUE EL RESULTADO DE ESTE INDICADOR DEPENDE DE LA GESTIÓN REALIZADA POR TODAS LAS DEPENDENCIAS DEL MINISTERIO.  </t>
  </si>
  <si>
    <t>Maximo</t>
  </si>
  <si>
    <t xml:space="preserve">En el segundo Semestre del año 2022 se interpusieron 92 acciones de tutela por derecho de petición  evidenciando que en relación con el segundo semestre del año 2021, en el cual se interpusieron 42, la tendencia fue a aumetar,  situación que permite concluir que pese al seguimiento realizado por la UCGA y por la OCI (Peticiones entes de control) a la contestación de los derechos de petición en término por parte de todas las dependencias del Ministerio en el marco de la PPDA aprobada para los años 2022-2023, no se logró disminuir la interposición de las mismas. </t>
  </si>
  <si>
    <t>Se considera importante que todos funcionarios y contratistas del Ministerio asistan a las capacitaciones realizadas por la OAJ con el apoyo de TH en relación al Derecho de Petición y apliquen sin excepción los conocimientos allí adquiridos, adicionalmente que los jefes de cada una de las dependencias a través de sus coordinaciones y supervisores de contratos revisen los boletines semanales remitidos por la UCGA y por la OCI (derechos de petición del congreso) y en el marco de la aplicación obligatoria de la PPDA aprobada para el año 2022-2023 requieran el cumplimiento inmediato a los funcionarios y contratistas encargados de dar contestación a los mimos de los que se reportan como vencidos y agilizar el trámite de los próximos a vencerse, esto con el fin de prevenir la interposición de las acciones de tutela por esta causa y en caso de reincidencia tomar las acciones indicadas en la citada Política.  POR FAVOR TENER EN CUENTA QUE EL RESULTADO DE ESTE INDICADOR DEPENDE DE LA GESTIÓN REALIZADA POR TODAS LAS DEPENDENCIAS DEL MINISTERIO.</t>
  </si>
  <si>
    <t>El indicador se encuentra por debajo de los limites esperados, en virtud a que algunas actividades fueron necesarias reprogramadas para el segundo semestre de este año dentro del plan de mantenimiento, debido a la incorporación de nuevos componentes en la infraestructura tecnológica y la priorización de la disponibilidad del servicio debido al regreso progresivo del personal a la entidad.</t>
  </si>
  <si>
    <t xml:space="preserve">
Se encuentra en proceso de actualización el plan de mantenimiento de la infraestructura tecnológica, incorporando los nuevos componentes adquiridos por la entidad. De igual forma se reprograman los mantenimientos para el segundo semestre del año correspondientes a los contratos vigentes. Con ello se espera dar cumplimiento a cabalidad de la totalidad de las actividades planificadas dentro del plan para cumplir con la meta esperada en el último semestre del año. </t>
  </si>
  <si>
    <t>* La variación del comportamiento del plan de mantenimiento obedece a que los dos primeros trimestres, tanto el administrador de seguridad perimetral como el administrador de servidores asignados en el momento no dinero cumplimiento a cabalidad las obligaciones presentes en el plan de mantenimiento, por lo que estas activades debieron programarse y ejecutarse en el último trimestre del año generando un retrasó en el cumplimiento de los mismos.  
Evidencias 
F-A-GTI-01_Act_Elec_GSA.pdf, F-A-GTI-01_Act_Pass_Rec_WAF_closed.pdf, F-A-GTI-01_Migración_LAN_closed.pdf, F-A-GTI-01_Migración_MttoHiperNiX_1_closed.pdf, F-A-GTI-01_Migración_MttoHiperNiX_2_closed.pdf, F-A-GTI-01_Migración_NAC_closed.pdf, F-A-GTI-01_Migración_TIP_closed.pdf, F-A-GTI-01_Migración_WLAN_closed.pdf, F-A-GTI-01_Mtto_Aire_Precisión_closed.pdf, F-A-GTI-01_Mtto_DDoS_closed.pdf, F-A-GTI-01_Mtto_Equipos_Activos_closed.pdf, F-A-GTI-01_Mtto_FAZ_closed.pdf, F-A-GTI-01_Mtto_FW_closed.pdf, F-A-GTI-01_Mtto_Vision Amazonia_closed.pdf, F-A-GTI-01_Mtto_Vision Amazonianov_closed.pdf, F-A-GTI-01_Mtto_WAF_closed.pdf, F-A-GTI-01_Pruebas E1 Telefonia_closed.pdf, F-A-GTI-01_Consiola_antivirus_closed.pdf</t>
  </si>
  <si>
    <t>*Se hace necesario que los administradores de cada componente cumplan a cabalidad con las labores de mantenimiento estipuladas en el plan de mantenimiento, considerando que estas actividades son contractuales y son actividades de buenas prácticas en la operación de las redes corporativas. Sin mencionar que esto reduce el impacto de vulnerabilidades en temas de seguridad digital. 
* En la actual vigencia, dadas las recientes adquisiciones de infraestructura tecnológica requieren una actualización a este documento con los nuevos compromisos técnicos.</t>
  </si>
  <si>
    <t xml:space="preserve">
1. Dadas la proximidad del cierre de la vigencia se evidencia un desborde de solicitudes para la realización de backups y activación de cuentas por periodos de gracia, lo cual, por el volumen de solicitudes V/s la cantidad de personal para atender, genera algunos retrasos en los tiempos de respuesta.2. El retorno de personal a la entidad, disparo las solicitudes ya que dado a que el trabajo en casa, la mayoría de las personas llegan a adaptarse nuevamente al manejo de las herramientas de la entidad.</t>
  </si>
  <si>
    <t xml:space="preserve">
1. El retorno gradual de personal a la entidad ha generado un desborde de solicitudes teniendo en cuenta la adaptación del personal a la modalidad presencial con las herramientas que tiene la entidad; no obstante, el comportamiento del indicador de mantiene dentro de lo limites esperados. 
2. La falta de cultura en el la apropiación de las herramientas tecnológicas por parte de los servidores públicos,  ocasiona crecimiento  en la cantidad de solicitudes a la mesa de ayuda lo cual desborda la capacidad de atención.</t>
  </si>
  <si>
    <t>1. El cambio de gobierno y la aprobación de vigencias futuras por parte del Ministerio de hacienda generaron que se viera afectada la contratación del personal de mesa de ayuda, lo cual termino afectando la atención de las solicitudes de TI que se generaron en uno de los periodos.   
2. Dada la rotación de personal de planta por las convocatorias además de la falta de cultura en  la apropiación de las herramientas tecnológicas por parte de los servidores públicos, ocasiona crecimiento  en la cantidad de solicitudes a la mesa de ayuda lo cual desborda la capacidad de atención.</t>
  </si>
  <si>
    <t>1. Se recomienda a la alta dirección  la asignación de los recursos y el personal para mantener la operación de soporte de TI.
2. Generar socializaciones en temas de manejo de las herramientas informáticas, desde la estrategia de uso y apropiación, para todos los servidores públicos de la entidad y se propone para la el 2023 fortalecer el plan de capacitaciones.</t>
  </si>
  <si>
    <t xml:space="preserve">
La variación del comportamiento se debe a: 
*Las actividades realizadas en los centros de cableado durante la ejecución del proceso de infraestructura tecnológica, para lo cual fue necesario apagar momentáneamente algunos equipos activos que no contaban con fuente redundante.
*Se efectuó reinicio controlado de algunos equipos activos a solicitud del fabricante con el fin de solucionar una incidencia presentada en la herramienta de monitoreo.
*El equipo de la caseta de correspondencia permaneció apagado por varios días dado que el lugar se encontraba en adecuaciones generales por parte del GSA y la OTIC.</t>
  </si>
  <si>
    <t xml:space="preserve">
La variación del comportamiento se debe a: 
*Un apagado controlado del equipo ubicado en la caseta de la UCGA por ajustes eléctricos.
*Actividades de migración de equipos llevadas a cabo en los pisos 2 y3 Anexo, así como piso 1 Principal, según contrato 760 de 2021.
*Bloqueo en dos ocasiones del sistema de audio y video en el gabinete de comunicaciones del Auditorio. </t>
  </si>
  <si>
    <t xml:space="preserve">* La variación del comportamiento obedece a una actividad de mantenimiento llevada acabo en el mes de noviembre asociado a los equipos de red del piso 4 anexo. Esta actividad fue aprobada en gestión de cambios y autorizada por la jefatura de la oficina.
*Evidencias 
-F-A-GTI-01_Mtto_Vision Amazonianov_closed.pdf 
- Report_Ene_Dic_P_2022_ACT.pdf
* Este porcentaje de disponibilidad de asocia igualmente a la prestación de servicios de la WLAN por presentarse interrupción de servicios en los dos equipos de red activos del mismo piso y se tiene en cuenta que la red inalámbrica no presento interrupciones de servicio que afectaran el porcentaje de disponibilidad reportado.   </t>
  </si>
  <si>
    <t xml:space="preserve">
Se realiza el seguimiento a los planes de mejoramiento quedando pendientes algunos temas como el índice de información clasificada y reservada, aprobación de riesgos de seguridad y activos de información se aprobó la conformación de los roles de oficial de seguridad de la información y oficial de protección de datos para que funcionen en la estructura de la jefatura de la OAP, esta aprobación se realizó por parte del comité de gestión y desempeño.</t>
  </si>
  <si>
    <t xml:space="preserve">
La medición del presente indicador corresponde a las actividades que se encontraban comprometidas hasta el primer semestre del año; no obstante estas actividades se encuentran cumplidas a la fecha del presente reporte, lo cual se estima un porcentaje de cumplimiento superior al calculado sobre los limites esperados. </t>
  </si>
  <si>
    <t>Se realiza el seguimiento a los planes de mejoramiento quedando pendientes algunos temas como el índice de información clasificada y reservada, aprobación de riesgos de seguridad y activos de información se aprobó la conformación de los roles de oficial de seguridad de la información y oficial de protección de datos para que funcionen en la estructura de la jefatura de la OAP, esta aprobación se realizó por parte del comité de gestión y desempeño.</t>
  </si>
  <si>
    <t xml:space="preserve">
Se han desarrollado tres (3) webinares y correos masivos con tips que generan cultura en seguridad de la información; no obstante el valor calculado se encuentra por debajo de los limites esperados en virtud a que la cantidad de personal convocado es inferior a lo esperado. </t>
  </si>
  <si>
    <t xml:space="preserve">Con el proposito de fortalecer la participación de los funcionarios, se incluyo dentro del plan de sensibilización del componente de uso y apropiación, las temáticas correspondientes a seguridad de la información. Con ello se asegura mayor participación para aumentar el porcentaje del personal capacitado de la entidad. </t>
  </si>
  <si>
    <t>Se han desarrollado tres (3) webinares y correos masivos con tips que generan cultura en seguridad de la información.</t>
  </si>
  <si>
    <t xml:space="preserve">Se realiza la creación, actualización y depuración de cuentas referentes a los requerimientos realizados por la herramienta ARANDA, durante el año en curso y se mantiene la depuración constante para el correcto funcionamiento de los usuarios pertenecientes al ministerio y la sincronización de estos con las cuentas de correo en OFFICE 365. </t>
  </si>
  <si>
    <t xml:space="preserve">
El comportamiento de la medición del presente indicador se encuentra por debajo de los limites esperados, en virtud a que actualmente se encuentra en proceso de actualización el modelo para la gestión de incidentes de seguridad con la incorporación de la directiva presidencial 002, decreto 338 de 2021 y la resolución 0500 de 2021. </t>
  </si>
  <si>
    <t xml:space="preserve">
Dentro del plan de mejoramiento del proceso se encuentra relacionada la actualización del procedimiento para la gestión de incidentes de seguridad de la información que tiene como proposito el fortalecimiento del mismo para la atención, gestión y control de estos eventos. Se incluye la parametrización dentro del sistema de servicios (GEMA) de la entidad, la categorización para el reporte de los incidentes de seguridad de la información.</t>
  </si>
  <si>
    <t xml:space="preserve">El comportamiento de la medición del presente indicador se encuentra por debajo de los limites esperados, en virtud a que actualmente se encuentra en proceso de actualización el modelo para la gestión de incidentes de seguridad con la incorporación de la directiva presidencial 002, decreto 338 de 2021 y la resolución 0500 de 2021. </t>
  </si>
  <si>
    <t>Se tomaron acciones por lo cual se se junto con el referente o adminsitrador del correo y el proveedor. 
Se debe replantear la estratégia para que sean reportados los incidentes de seguridad.  
Se incorporaron instrumentos en el SGC para fortalecer el procedimiento de gestión de incidentes.</t>
  </si>
  <si>
    <t xml:space="preserve">
Se evidencia una deficiencia en el promedio debido a la falta de gestion de la plataforma y estrategias utilizadas en el tercer trimestre del año. Gracias a la gestion del personal contratado apartir de la fecha con conocimientos y buenas practicas se remedio la operación y se estabilizo la operacion. </t>
  </si>
  <si>
    <t xml:space="preserve">1. Se recomienda a la alta dirección  la asignación de los recursos y el personal para mantener la operación de la infraestructura tecnológica. </t>
  </si>
  <si>
    <t xml:space="preserve">
Dada la situación del país, en relación con la pandemia y el trabajo en casa, el comportamiento de las impresiones, es diferencial ya en 2019 se tenía a todo el personal en el Ministerio, a comparación del consumo en el 2022 el retorno gradual ha incrementado considerablemente los  temas de impresion, pero se mantiene la buena practica del manejo de documentos digitales.</t>
  </si>
  <si>
    <t xml:space="preserve">El comportamiento del indicador fue del 146% cumpliendo la meta del indicador del 90% y, superándolo en 56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primer trimestre de la vigencia 2022 se deberían haber proferido 15 decisiones de fondo, meta que fue cumplida al 100%, toda vez que a la fecha se han proferido un total de 22 decisiones de fondo, cuyo detalle, para el primer trimestre de la anualidad que trascurre, se discrimina a continuación: 
ENERO-2022: 1) Expediente Disciplinario No. 1510-18: Terminación y Archivo. 2) Expediente Disciplinario No. 1599-20: Terminación y Archivo. 3) Expediente Disciplinario No. 1633-21: Terminación y Archivo. 4) Expediente Disciplinario No. 1597-20: Terminación y Archivo. 5) Expediente Disciplinario No. 1638-21: Indagación Preliminar. 6) Expediente Disciplinario No. 1664-21: Indagación Preliminar. 7) Expediente Disciplinario No. 1564-18: Terminación y Archivo. 8) Expediente Disciplinario No. 1666-21: Abstención. 9) Expediente Disciplinario No. 1640-21: Indagación Preliminar. 10) Expediente Disciplinario No. 1611-21: Terminación y Archivo.
FEBRERO-2022: 1) Expediente Disciplinario No. 1644-21: Terminación y Archivo. 2) Expediente Disciplinario No. 1645-21: Terminación y Archivo. 3) Expediente Disciplinario No. 1596-20: Terminación y Archivo.
MARZO-2022: 1) Expediente Disciplinario No. 1532-18: Terminación y Archivo. 2) Expediente Disciplinario No. 1541-18: Prorroga de Investigación. 3) Expediente Disciplinario No. 1613-21: Terminación y Archivo. 4)Expediente Disciplinario No. 1671-22: Auto Inhibitorio. 5) Expediente Disciplinario No. 1641-22: Auto Inhibitorio. 6) Expediente Disciplinario No. 1665-21: Auto Inhibitorio. 7) Expediente Disciplinario No. 1631-21: Prorroga de Investigación. 8) Expediente Disciplinario No. 1593-20: Prorroga de Investigación. 9) Expediente Disciplinario No. 1585-19: Prorroga de Investigación. 
En resumen, la gestión surtida fue:
Enero: 10 autos proferidos
Febrero: 3 autos proferidos.
Marzo: 9 autos proferidos.
</t>
  </si>
  <si>
    <r>
      <rPr>
        <sz val="9"/>
        <color rgb="FF000000"/>
        <rFont val="Arial Narrow"/>
        <family val="2"/>
      </rPr>
      <t xml:space="preserve">El comportamiento del indicador fue del 113% cumpliendo la meta del indicador del 90% y, superándolo en 23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segundo trimestre de la vigencia 2022 se deberían haber proferido 15 decisiones de fondo, meta que fue cumplida al 100%, toda vez que a la fecha se han proferido un total de 17 decisiones de fondo, cuyo detalle, para el segundo trimestre de la anualidad que trascurre, se discrimina a continuación: 
</t>
    </r>
    <r>
      <rPr>
        <b/>
        <sz val="9"/>
        <color rgb="FF000000"/>
        <rFont val="Arial Narrow"/>
        <family val="2"/>
      </rPr>
      <t xml:space="preserve">
ABRIL-2022: </t>
    </r>
    <r>
      <rPr>
        <sz val="9"/>
        <color rgb="FF000000"/>
        <rFont val="Arial Narrow"/>
        <family val="2"/>
      </rPr>
      <t xml:space="preserve">1) Expediente Disciplinario No. 1570-18: Terminación y Archivo. 2) Expediente Disciplinario No. 1647-21: Terminación y Archivo. 3) Expediente Disciplinario No. 1661-21: Indagación Previa. 4) Expediente Disciplinario No. 1673-22: Indagación Previa.
</t>
    </r>
    <r>
      <rPr>
        <b/>
        <sz val="9"/>
        <color rgb="FF000000"/>
        <rFont val="Arial Narrow"/>
        <family val="2"/>
      </rPr>
      <t>MAYO-2022:</t>
    </r>
    <r>
      <rPr>
        <sz val="9"/>
        <color rgb="FF000000"/>
        <rFont val="Arial Narrow"/>
        <family val="2"/>
      </rPr>
      <t xml:space="preserve"> 1) Expediente Disciplinario No. 1649-21: Terminación y Archivo. 2) Expediente Disciplinario No. 1674-22: Indagación Previa. 3) Expediente Disciplinario No. 1621-21: Indagación Previa. 4) Expediente Disciplinario No. 1668-22: Inhibitorio. 5) Expediente Disciplinario No. 1663-21: Indagación Previa. 6) Expediente Disciplinario No. 1651-21: Terminación y Archivo. 7) Expediente Disciplinario No. 1670-22: Indagación Previa. 8) Expediente Disciplinario No. 1672-22: Indagación Previa.
</t>
    </r>
    <r>
      <rPr>
        <b/>
        <sz val="9"/>
        <color rgb="FF000000"/>
        <rFont val="Arial Narrow"/>
        <family val="2"/>
      </rPr>
      <t>JUNIO-2022:</t>
    </r>
    <r>
      <rPr>
        <sz val="9"/>
        <color rgb="FF000000"/>
        <rFont val="Arial Narrow"/>
        <family val="2"/>
      </rPr>
      <t xml:space="preserve"> 1) Expediente Disciplinario No. 1669-22: Inhibitorio. 2) Expediente Disciplinario No. 1667-22: Indagación Previa. 3) Expediente Disciplinario No. 1557-18: Remisión por Competencia - Juzgamiento. 4) Expediente Disciplinario No. 1520-18: Remisión por Competencia - Juzgamiento. 5) Expediente Disciplinario No. 1616-21: Remisión por Competencia - Juzgamiento.
En resumen, la gestión surtida fue:
Abril: 4 autos proferidos
Mayo:  8 autos proferidos.
Junio: 5 autos proferidos.</t>
    </r>
  </si>
  <si>
    <r>
      <t xml:space="preserve">El comportamiento del indicador fue del 126% cumpliendo la meta del indicador del 90% y, superándolo en 36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tercer trimestre de la vigencia 2022 se deberían haber proferido 15 decisiones de fondo, meta que fue cumplida al 100%, toda vez que a la fecha se han proferido un total de 19 decisiones de fondo, cuyo detalle, para el tercer trimestre de la anualidad que trascurre, se discrimina a continuación: 
</t>
    </r>
    <r>
      <rPr>
        <b/>
        <sz val="9"/>
        <color theme="1"/>
        <rFont val="Arial Narrow"/>
        <family val="2"/>
      </rPr>
      <t>JULIO-2022</t>
    </r>
    <r>
      <rPr>
        <sz val="9"/>
        <color theme="1"/>
        <rFont val="Arial Narrow"/>
        <family val="2"/>
      </rPr>
      <t xml:space="preserve">: 1) Expediente Disciplinario No. 1530-18: Terminación y Archivo. 2) Expediente Disciplinario No. 1589-19: Terminación y Archivo 3) Expediente Disciplinario No. 1623-21: Terminación y Archivo. 4) Expediente Disciplinario No. 1646-21: Terminación y Archivo. 5) Expediente Disciplinario No. 1648-21: Terminación y Archivo. 6) Expediente Disciplinario No. 1650-21: Terminación y Archivo. 7) Expediente Disciplinario No. 1675-22: Inhibitorio.
</t>
    </r>
    <r>
      <rPr>
        <b/>
        <sz val="9"/>
        <color theme="1"/>
        <rFont val="Arial Narrow"/>
        <family val="2"/>
      </rPr>
      <t>AGOSTO-2022</t>
    </r>
    <r>
      <rPr>
        <sz val="9"/>
        <color theme="1"/>
        <rFont val="Arial Narrow"/>
        <family val="2"/>
      </rPr>
      <t xml:space="preserve">: 1) Expediente Disciplinario No. 1587-19: Auto de Terminación y Archivo. 2) Expediente Disciplinario No. 1574-19: Auto de Terminación y Archivo. 3) Expediente Disciplinario No. 1680-22: Auto de Acumulación al Exp. 1673-22. 4) Expediente Disciplinario No. 1682-22: Auto de Indagación Previa 5) Expediente Disciplinario No. 1677-22: Auto de Apertura de Investigación Disciplinaria 6) Expediente Disciplinario No. 1676-22: Auto de Apertura de Investigación Disciplinaria. 7) Expediente Disciplinario No. 1605-20: Auto de Acumulación al Exp. 1588-19 y apertura de Investigación Disciplinaria. 8) Expediente Disciplinario No. 1606-20: Auto de Acumulación al Exp. 1588-19 y apertura de Investigación Disciplinaria. 9) Expediente Disciplinario No. 1609-20: Auto de Acumulación al Exp. 1588-19 y apertura de Investigación Disciplinaria. 10) Expediente Disciplinario No. 1610-21: Auto de Acumulación al Exp. 1588-19 y apertura de Investigación Disciplinaria. 11) Expediente Disciplinario No. 1622-21: Auto de Acumulación al Exp. 1588-19 y apertura de Investigación Disciplinaria. 12) Expediente Disciplinario No. 1625-21: Auto de Acumulación al Exp. 1588-19 y apertura de Investigación Disciplinaria.
</t>
    </r>
    <r>
      <rPr>
        <b/>
        <sz val="9"/>
        <color theme="1"/>
        <rFont val="Arial Narrow"/>
        <family val="2"/>
      </rPr>
      <t>SEPTIEMBRE-2022:</t>
    </r>
    <r>
      <rPr>
        <sz val="9"/>
        <color theme="1"/>
        <rFont val="Arial Narrow"/>
        <family val="2"/>
      </rPr>
      <t xml:space="preserve"> Teniendo en cuenta que, mediante Resolución 1725 del 23 de agosto de 2022 se nombró al Doctor Ramon Eduardo Villamizar Maldonado en el cargo de Secretario General del Ministerio de Ambiente y Desarrollo Sostenible y que conforme las exigencias de la Ley 1952 de 2019 su perfil profesional no cumplía con el requisito de estudio para conocer los asuntos de carácter disciplinario, la Secretaria General se encontraba en estudio de hallar la mejor opción para tramitar los proyectos que fueron proyectados por el equipo de trabajo y revisados por la coordinadora para el mes de septiembre de 2022, los cuales se relacionan: 1) Expediente Disciplinario No. 1686-2022: Apertura de Investigación Disciplinaria 2) Expediente Disciplinario No. 1679-2022: Apertura de Investigación Disciplinaria 3) Expediente Disciplinario No. 1629-2021: Apertura de Investigación Disciplinaria.
En resumen, la gestión surtida fue:
Julio: 7 autos proferidos
Agosto:  12 autos proferidos.
Septiembre: 0 autos proferidos.</t>
    </r>
  </si>
  <si>
    <t>El comportamiento del indicador fue del 113% cumpliendo la meta del indicador del 90% y, superándolo en 23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cuarto trimestre de la vigencia 2022 se deberían haber proferido 15 decisiones de fondo, meta que fue cumplida al 100%, toda vez que a la fecha se han proferido un total de 17 decisiones de fondo, cuyo detalle, para el cuarto trimestre de la anualidad que trascurre, se discrimina a continuación: 
OCTUBRE-2022: Teniendo en cuenta que, mediante Resolución 1725 del 23 de agosto de 2022 se nombró al Doctor Ramon Eduardo Villamizar Maldonado en el cargo de Secretario General del Ministerio de Ambiente y Desarrollo Sostenible y que conforme las exigencias de la Ley 1952 de 2019 su perfil profesional no cumplía con el requisito de estudio para conocer los asuntos de carácter disciplinario, la Secretaría General se encontraba en estudio de hallar la mejor opción para tramitar los proyectos que fueron proyectados por el equipo de trabajo y revisados por la coordinadora para el mes de octubre de 2022, estando pendiente la definición de competencias, los cuales se relacionan: 1) Expediente Disciplinario No. 1683-22: Apertura de Indagación Previa 2) Expediente Disciplinario No. 1685-22: Inhibitorio. 3) Expediente Disciplinario No. 1638-21: Auto de Apertura de Investigación Disciplinaria 4) Expediente Disciplinario No.1661-21: Auto de Terminación y Archivo. 5) Expediente Disciplinario No. 1673-22: Terminación y Archivo 6) Expediente Disciplinario No. 1667-22: Apertura de Investigación Disciplinaria.
NOVIEMBRE-2022: Conforme el estudio de competencias surtidas, con memorando 30002022E3005286 del 10 de noviembre de 2022 se asignó transitoriamente la función disciplinaria y se procedió a tramitar los proyectos de octubre y los presentados en noviembre, como se relacionan: 1) Expediente Disciplinario No. 1683-22: Apertura de Indagación Previa. 2) Expediente Disciplinario 1685-22: Inhibitorio. 3) Expediente Disciplinario No. 1629-21: Auto de Apertura de Investigación Disciplinaria 4) Expediente Disciplinario No. 1686-22: Auto de Apertura de Investigación Disciplinaria 5) Expediente Disciplinario No. 1661-21: Auto de Terminación y Archivo 6) Expediente Disciplinario No. 1679-22: Auto de Apertura de Investigación Disciplinaria.
DICIEMBRE-2022:  1) Expediente Disciplinario No. 1664-22: Apertura de Investigación Disciplinaria. 2) Expediente Disciplinario No. 1638-21: Apertura de Investigación Disciplinaria. 3) Expediente Disciplinario No. 1681-22: Auto de Apertura de Indagación Previa. 4) Expediente Disciplinario No. 1667-22: Auto de Terminación y Archivo. 5) Expediente Disciplinario No. 1689-22: Auto de Apertura de Indagación Previa.
En resumen, la gestión surtida fue:
Octubre: 6 autos proferidos
Noviembre:  6 autos proferidos.
Diciembre:  5 autos proferidos.</t>
  </si>
  <si>
    <t>El presente indicador mide el cumplimiento de las actividades incluidas en el Plan de Acción de la Oficina de Control Interno y que por ende se encuentran programadas dentro del plan de auditorias de la vigencia 2022 así:  Actividades de evaluación y seguimiento (requerimiento legal y evaluaciones independientes), actividades de fomento del enfoque hacia la prevención, actividades de enlace con entes externos de control, actividades de evaluación de riesgos , actividades de apoyo al liderazgo estratégico, sesiones de comités sectoriales de auditoria, seguimiento al MIPG.  El comportamiento del indicador para el siguiente periodo fue:</t>
  </si>
  <si>
    <r>
      <rPr>
        <b/>
        <sz val="9"/>
        <color rgb="FF000000"/>
        <rFont val="Calibri"/>
        <family val="2"/>
      </rPr>
      <t>Avance 1er trimestre</t>
    </r>
    <r>
      <rPr>
        <sz val="9"/>
        <color rgb="FF000000"/>
        <rFont val="Calibri"/>
        <family val="2"/>
      </rPr>
      <t>:  Se realizaron 17 actividades de auditorias entre seguimientos de requerimiento legal y evaluaciones independientes, 1 actividad de fomento del enfoque hacia la prevención, 16 informes estadísticos en relacion a la atención y  seguimiento a los requerimientos de los entes de control (La gestión adelantada por la Oficina correspondió a la administración del flujo de entes de control de 103 requerimientos provenientes de entes externos de control. Así mismo, se atienden de manera oportuna y adicional al flujo de requerimientos, 15 actividades por parte de las dependencias y esta Oficina los requerimientos realizados en el marco de las auditorías vigentes adelantadas por la Contraloría General de la República – CGR),  2. Actividades de evaluación al proceso de Administración de Riesgos, 12 actividades de apoyo sobre el liderazgo estratégico con los informes remitidos a la Alta Dirección, 2 informes de seguimiento al Sistema de Control Interno - MIPG y 2 documentos generados en el marco del Comité Sectorial de Auditoria. Para un total de 52 actividades que coinciden con las programadas en nuestro plan de acción a marzo generando así un porcentaje de avance promedio del 28%, que de acuerdo a lo pro lo progamado se a cumplido con lo previsto (ver seguimiento plan de acción avance acumulado al mes de marzo).</t>
    </r>
  </si>
  <si>
    <r>
      <rPr>
        <b/>
        <sz val="9"/>
        <color rgb="FF000000"/>
        <rFont val="Calibri"/>
        <family val="2"/>
      </rPr>
      <t>Avance 2do trimestre</t>
    </r>
    <r>
      <rPr>
        <sz val="9"/>
        <color rgb="FF000000"/>
        <rFont val="Calibri"/>
        <family val="2"/>
      </rPr>
      <t>:  Se realizaron 21 actividades de auditorias entre seguimientos de requerimiento legal y evaluaciones independientes, 3 actividades de fomento del enfoque hacia la prevención, 11 informes estadísticos en relacion a la atención y  seguimiento a los requerimientos de los entes de control (La gestión adelantada por la Oficina correspondió a la administración del flujo de entes de control de 203 requerimientos provenientes de entes externos de control. Así mismo, se atienden de manera oportuna y adicional al flujo de requerimientos, 24 actividades por parte de las dependencias y esta Oficina los requerimientos realizados en el marco de las auditorías vigentes adelantadas por la Contraloría General de la República – CGR),  2 Actividades de evaluación al proceso de Administración de Riesgos, 12 actividades de apoyo sobre el liderazgo estratégico con los informes remitidos a la Alta Dirección, 1 informe de seguimiento al Sistema de Control Interno - MIPG y 2 actividades en el marco del Comité Sectorial de Auditoria (actividades de citación y divulgación y desarrollo del Comité Sectoria en la ciudad de Bogotá y Villa de Leyva). Para un total de 52 actividades que coinciden con las programadas en nuestro plan de acción a junio generando así un porcentaje de avance promedio del 58%, que de acuerdo a lo progamado se a cumplido con lo previsto (ver seguimiento plan de acción avance acumulado al mes de junio)</t>
    </r>
  </si>
  <si>
    <r>
      <rPr>
        <b/>
        <sz val="9"/>
        <color rgb="FF000000"/>
        <rFont val="Calibri"/>
        <family val="2"/>
      </rPr>
      <t>Avance 3er trimestre</t>
    </r>
    <r>
      <rPr>
        <sz val="9"/>
        <color rgb="FF000000"/>
        <rFont val="Calibri"/>
        <family val="2"/>
      </rPr>
      <t>:  Se realizaron 28 actividades de auditorias entre seguimientos de requerimiento legal y evaluaciones independientes, 3 actividades de fomento del enfoque hacia la prevención, 12 informes estadísticos en relacion a la atención y  seguimiento a los requerimientos de los entes de control (La gestión adelantada por la Oficina correspondió a la administración del flujo de entes de control de 213 requerimientos provenientes de entes externos de control. Así mismo, se atienden de manera oportuna y adicional al flujo de requerimientos, 44 actividades por parte de las dependencias y esta Oficina los requerimientos realizados en el marco de las auditorías vigentes adelantadas por la Contraloría General de la República – CGR),  2 Actividades de evaluación al proceso de Administración de Riesgos, 14 actividades de apoyo sobre el liderazgo estratégico con los informes remitidos a la Alta Dirección, 1 informe de seguimiento al Sistema de Control Interno - MIPG y 2 actividades en el marco del Comité Sectorial de Auditoria (actividades de citación y divulgación y desarrollo del Comité Sectorial en la ciudad de Qubidó- Chocó). Para un total de 62 actividades que coinciden con las programadas en nuestro plan de acción a septiembre generando así un porcentaje de avance promedio del 88%, que de acuerdo a lo progamado se a cumplido con lo previsto (ver seguimiento plan de acción avance acumulado al mes de septiembre)</t>
    </r>
  </si>
  <si>
    <r>
      <rPr>
        <b/>
        <sz val="9"/>
        <color rgb="FF000000"/>
        <rFont val="Calibri"/>
        <family val="2"/>
      </rPr>
      <t>Avance 4to trimestre</t>
    </r>
    <r>
      <rPr>
        <sz val="9"/>
        <color rgb="FF000000"/>
        <rFont val="Calibri"/>
        <family val="2"/>
      </rPr>
      <t>:  Se realizaron 18 actividades de auditorias entre seguimientos de requerimiento legal y evaluaciones independientes, 1 actividad de fomento del enfoque hacia la prevención, 10 informes estadísticos en relacion a la atención y  seguimiento a los requerimientos de los entes de control (La gestión adelantada por la Oficina correspondió a la administración del flujo de entes de control de 208 requerimientos provenientes de entes externos de control. Así mismo, se atienden de manera oportuna y adicional al flujo de requerimientos, 22 actividades por parte de las dependencias y esta Oficina los requerimientos realizados en el marco de las auditorías vigentes adelantadas por la Contraloría General de la República – CGR),  1 Actividades de evaluación al proceso de Administración de Riesgos, 4 actividades de apoyo sobre el liderazgo estratégico con los informes remitidos a la Alta Dirección, 2 informe de seguimiento al Sistema de Control Interno - MIPG y 1 actividades en el marco del Comité Sectorial de Auditoria (actividades de citación y divulgación y desarrollo del Comité Sectorial en la ciudad de Qubidó- Chocó). Para un total de 59 actividades que coinciden con las programadas en nuestro plan de acción a septiembre generando así un porcentaje de avance promedio del 100%, que de acuerdo a lo progamado se a cumplido con lo previsto (ver seguimiento plan de acción avance acumulado al mes de diciembre de 2022)</t>
    </r>
  </si>
  <si>
    <t xml:space="preserve">Teniendo en cuenta que este indicador mide la oportunidad de la presentación de informes de requerimiento legal para la vigencia 2022,  la Oficina de control Interno durante el año tiene que presentar aproximadamente 80 informes que tienen exigencia de fechas puntuales de entrega; por lo anterior a continuacion se relacionan los avances trimestrales de esta presentación:
</t>
  </si>
  <si>
    <r>
      <rPr>
        <b/>
        <sz val="9"/>
        <color rgb="FF000000"/>
        <rFont val="Calibri"/>
        <family val="2"/>
      </rPr>
      <t>Avance 1er trimestre</t>
    </r>
    <r>
      <rPr>
        <sz val="9"/>
        <color rgb="FF000000"/>
        <rFont val="Calibri"/>
        <family val="2"/>
      </rPr>
      <t>:  Se desarrollaron 30 actividades en referencia a informes de requerimiento legal y evaluación independiente oportunamente, generando así un cumplimiento de 38% respecto de lo programado con corte a marzo. (ver plan de auditorias vigencia 2022)</t>
    </r>
  </si>
  <si>
    <r>
      <rPr>
        <b/>
        <sz val="9"/>
        <color rgb="FF000000"/>
        <rFont val="Calibri"/>
        <family val="2"/>
      </rPr>
      <t>Avance 2do trimestre</t>
    </r>
    <r>
      <rPr>
        <sz val="9"/>
        <color rgb="FF000000"/>
        <rFont val="Calibri"/>
        <family val="2"/>
      </rPr>
      <t xml:space="preserve">:  Se desarrollaron 25 actividades en referencia a informes de requerimiento legal y evaluación independiente oportunamente, generando así un cumplimiento acumulado del 68% respecto de lo programado con corte a junio. (ver seguimiento Plan de Auditorias vigencia 2022). </t>
    </r>
  </si>
  <si>
    <r>
      <rPr>
        <b/>
        <sz val="9"/>
        <color rgb="FF000000"/>
        <rFont val="Calibri"/>
        <family val="2"/>
      </rPr>
      <t>Avance 3er trimestre</t>
    </r>
    <r>
      <rPr>
        <sz val="9"/>
        <color rgb="FF000000"/>
        <rFont val="Calibri"/>
        <family val="2"/>
      </rPr>
      <t xml:space="preserve">:  Se desarrollaron 27 actividades en referencia a informes de requerimiento legal y evaluación independiente oportunamente, generando así un cumplimiento acumulado del 88% respecto de lo programado con corte a septiembre. (ver seguimiento Plan de Auditorias vigencia 2022). </t>
    </r>
  </si>
  <si>
    <r>
      <rPr>
        <b/>
        <sz val="9"/>
        <color rgb="FF000000"/>
        <rFont val="Calibri"/>
        <family val="2"/>
      </rPr>
      <t>Avance 4to trimestre</t>
    </r>
    <r>
      <rPr>
        <sz val="9"/>
        <color rgb="FF000000"/>
        <rFont val="Calibri"/>
        <family val="2"/>
      </rPr>
      <t xml:space="preserve">: Se desarrollaron 18 actividades en referencia a informes de requerimiento legal y evaluación independiente oportunamente, generando así un cumplimiento acumulado del 100% respecto de lo programado con corte a diciembre. (ver seguimiento Plan de Auditorias vigencia 2022). </t>
    </r>
  </si>
  <si>
    <t>MISIÓN Y VISIÓN</t>
  </si>
  <si>
    <t>POLITICA DEL SISTEMA INTEGRADO DE GESTIÓN</t>
  </si>
  <si>
    <t xml:space="preserve">               BSC</t>
  </si>
  <si>
    <t xml:space="preserve">PARTES INTERESADAS </t>
  </si>
  <si>
    <t>1. Formular y adoptar oportunamente políticas públicas ambientales e instrumentos normativos, así como realizar su acompañamiento y gestión para el Sector Ambiente y Desarrollo Sostenible, de acuerdo con las directrices establecidas por el Gobierno Nacional.</t>
  </si>
  <si>
    <t xml:space="preserve">2. Gestionar de manera articulada los requerimientos de las partes
interesadas, que permitan garantizar la planeación y el fortalecimiento institucional.  </t>
  </si>
  <si>
    <t xml:space="preserve">3. Garantizar la difusión de la información del ejercicio misional hacia partes interesadas y de la gestión institucional a través de los canales de comunicación internos y externos.  </t>
  </si>
  <si>
    <t xml:space="preserve">APRENDIZAJE  Y CRECIMIENTO </t>
  </si>
  <si>
    <t xml:space="preserve">4. Fortalecer la gestión estratégica del talento y de seguridad y salud en el trabajo </t>
  </si>
  <si>
    <t xml:space="preserve">PROCESOS INTERNOS </t>
  </si>
  <si>
    <t>5. Fortalecer los mecanismos de autocontrol y de evaluación para la mejora continua.</t>
  </si>
  <si>
    <t>6. Garantizar la gestión de la seguridad de la información (confidencialidad, integridad u disponibilidad) y de los servicios de Tecnología de Ia Información de acuerdo a las directrices establecidas por el Gobierno Nacional.</t>
  </si>
  <si>
    <t xml:space="preserve">7. Mejorar el desempeño ambiental Institucional, en cumplimiento de los requisitos legales y otros requisitos. </t>
  </si>
  <si>
    <t>RECURSOS</t>
  </si>
  <si>
    <t>8. Ejecutar y gestionar eficientemente los recursos requeridos para el cumplimiento de los fines institucionales</t>
  </si>
  <si>
    <t>MINISTERIO DE AMBIENTE Y DESARROLLO SOSTENIBLE</t>
  </si>
  <si>
    <t>OBJETIVOS</t>
  </si>
  <si>
    <t>Desempeño obtenido  por objetivo</t>
  </si>
  <si>
    <t>Factor de ponderación</t>
  </si>
  <si>
    <t>Promedio ponderado 
obtenido</t>
  </si>
  <si>
    <t>1. Formular y adoptar oportunamente políticas públicas ambientales e instrumentos normativos, así como realizar su acompañamiento y gestión para el Sector Ambiente y Desarrollo Sostenible, de acuerdo con las directrices establecidas por el Gobierno     Nacional.</t>
  </si>
  <si>
    <t>ACCIONES DE MEJORA (Llenar esta columna en caso de que el desempeño de la política este en rojo)</t>
  </si>
  <si>
    <t xml:space="preserve">2. Gestionar de manera de articulada los requerimientos de las partes
interesadas, que permitan garantizar la planeación y el fortalecimiento institucional.  </t>
  </si>
  <si>
    <t xml:space="preserve">7 Fortalecer la gestión estratégica del talento y de seguridad y salud en el trabajo </t>
  </si>
  <si>
    <t>4. Fortalecer los mecanismos de autocontrol y de evaluación para la mejora continua.</t>
  </si>
  <si>
    <t>5. Garantizar la gestión de la seguridad de la información (confidencialidad, integridad u disponibilidad) y de los servicios de Tecnología de Ia Información de acuerdo a las directrices establecidas por el Gobierno Nacional.</t>
  </si>
  <si>
    <t xml:space="preserve">6. Mejorar el desempeño ambiental Institucional, en cumplimiento de los requisitos legales y otros requisitos. </t>
  </si>
  <si>
    <t>Promedio Ponderado</t>
  </si>
  <si>
    <t xml:space="preserve">Partes Interesadas </t>
  </si>
  <si>
    <t>1. Formular y adoptar oportunamente políticas y regulaciones para el sector ambiental, de acuerdo con las directrices del Gobierno Nacional</t>
  </si>
  <si>
    <t>2. Atender eficaz y eficientemente los requerimientos de las partes interesadas, para el desarrollo y fortalecimiento del sector ambiental</t>
  </si>
  <si>
    <t>3. Permitir y facilitar el control social sobre la gestión del Ministerio</t>
  </si>
  <si>
    <t xml:space="preserve">Aprendizaje y Crecimiento </t>
  </si>
  <si>
    <t>4. Promover programas para la provisión, capacitación, evaluación y desarrollo del talento humano con el objeto de garantizar el cumplimiento misional</t>
  </si>
  <si>
    <t>Procesos Internos</t>
  </si>
  <si>
    <t>5. Implementar los procesos que garanticen el logro de la misión institucional, fortaleciendo los mecanismos de autocontrol y de evaluación para su mejora continua</t>
  </si>
  <si>
    <t>6. Gestión de controles para garantizar la seguridad de la información (confidencialidad, integridad, disponibilidad)</t>
  </si>
  <si>
    <t>7. Implementar y mejorar los subsistemas de gestión ambiental y de seguridad y salud en el trabajo del MADS</t>
  </si>
  <si>
    <t>8. Obtener y ejecutar eficientemente los recursos requeridos para el cumplimiento de los fines institucionales</t>
  </si>
  <si>
    <t>perspectiva</t>
  </si>
  <si>
    <t xml:space="preserve">Cumplimiento de meta </t>
  </si>
  <si>
    <t>Promedio</t>
  </si>
  <si>
    <t>ACCIONES DE MEJORA (Llenar esta columna en caso de que el promedio de reporte este en rojo)</t>
  </si>
  <si>
    <t xml:space="preserve">Promedio Ponderado </t>
  </si>
  <si>
    <t>Observaciones:</t>
  </si>
  <si>
    <t xml:space="preserve">2. Gestionar de manera de articulada los requerimientos de las partes interesadas, que permitan garantizar la planeación y el fortalecimiento institucional.  </t>
  </si>
  <si>
    <t>Promedio de reporte</t>
  </si>
  <si>
    <t>redactar positivo</t>
  </si>
  <si>
    <t>revisar tendencia</t>
  </si>
  <si>
    <t>promedio</t>
  </si>
  <si>
    <t>Datos grafica Objetivo 1</t>
  </si>
  <si>
    <t>Datos grafica Objetivo 2</t>
  </si>
  <si>
    <t>Datos grafica Objetivo 3</t>
  </si>
  <si>
    <t>Datos grafica Objetivo 4</t>
  </si>
  <si>
    <t>Datos grafica Objetivo 5</t>
  </si>
  <si>
    <t>Datos grafica Objetivo 6</t>
  </si>
  <si>
    <t>Datos grafica Objetivo 7</t>
  </si>
  <si>
    <t>Datos Grafica Objetivo 8</t>
  </si>
  <si>
    <t>PROMEDIO</t>
  </si>
  <si>
    <t>Meta objetivo</t>
  </si>
  <si>
    <t>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</si>
</sst>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m/yyyy"/>
    <numFmt numFmtId="165" formatCode="0.0%"/>
    <numFmt numFmtId="166" formatCode="0.000"/>
    <numFmt numFmtId="167" formatCode="_ [$€-2]\ * #,##0.00_ ;_ [$€-2]\ * \-#,##0.00_ ;_ [$€-2]\ * &quot;-&quot;??_ "/>
    <numFmt numFmtId="168" formatCode="[$-240A]d&quot; de &quot;mmmm&quot; de &quot;yyyy"/>
    <numFmt numFmtId="169" formatCode="0.0"/>
  </numFmts>
  <fonts count="115">
    <font>
      <sz val="12"/>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color theme="0"/>
      <name val="Arial Narrow"/>
      <family val="2"/>
    </font>
    <font>
      <sz val="12"/>
      <color theme="0"/>
      <name val="Arial Narrow"/>
      <family val="2"/>
    </font>
    <font>
      <b/>
      <sz val="8"/>
      <color theme="1"/>
      <name val="Arial"/>
      <family val="2"/>
    </font>
    <font>
      <sz val="12"/>
      <color theme="1"/>
      <name val="Calibri"/>
      <family val="2"/>
    </font>
    <font>
      <sz val="9"/>
      <color theme="1"/>
      <name val="Arial"/>
      <family val="2"/>
    </font>
    <font>
      <sz val="9"/>
      <color theme="0"/>
      <name val="Arial"/>
      <family val="2"/>
    </font>
    <font>
      <sz val="9"/>
      <color rgb="FFFF0000"/>
      <name val="Arial"/>
      <family val="2"/>
    </font>
    <font>
      <sz val="9"/>
      <color rgb="FF000000"/>
      <name val="Arial"/>
      <family val="2"/>
    </font>
    <font>
      <sz val="6"/>
      <color theme="1"/>
      <name val="Arial"/>
      <family val="2"/>
    </font>
    <font>
      <sz val="10"/>
      <color theme="1"/>
      <name val="Arial"/>
      <family val="2"/>
    </font>
    <font>
      <sz val="14"/>
      <color theme="0"/>
      <name val="Arial"/>
      <family val="2"/>
    </font>
    <font>
      <b/>
      <sz val="10"/>
      <color theme="0"/>
      <name val="Arial"/>
      <family val="2"/>
    </font>
    <font>
      <sz val="10"/>
      <color theme="0"/>
      <name val="Arial"/>
      <family val="2"/>
    </font>
    <font>
      <sz val="10"/>
      <color rgb="FFFF0000"/>
      <name val="Arial"/>
      <family val="2"/>
    </font>
    <font>
      <sz val="10"/>
      <color rgb="FF00B800"/>
      <name val="Arial"/>
      <family val="2"/>
    </font>
    <font>
      <sz val="10"/>
      <color rgb="FF000000"/>
      <name val="Arial"/>
      <family val="2"/>
    </font>
    <font>
      <sz val="9"/>
      <color theme="1"/>
      <name val="Arial Narrow"/>
      <family val="2"/>
    </font>
    <font>
      <sz val="12"/>
      <color rgb="FF000000"/>
      <name val="Arial Narrow"/>
      <family val="2"/>
    </font>
    <font>
      <b/>
      <sz val="12"/>
      <color theme="0"/>
      <name val="Arial Narrow"/>
      <family val="2"/>
    </font>
    <font>
      <b/>
      <sz val="16"/>
      <color theme="0"/>
      <name val="Arial Narrow"/>
      <family val="2"/>
    </font>
    <font>
      <sz val="10"/>
      <color theme="1"/>
      <name val="Arial Narrow"/>
      <family val="2"/>
    </font>
    <font>
      <b/>
      <sz val="11"/>
      <color theme="1"/>
      <name val="Arial Narrow"/>
      <family val="2"/>
    </font>
    <font>
      <sz val="12"/>
      <color theme="1"/>
      <name val="Arial Narrow"/>
      <family val="2"/>
    </font>
    <font>
      <b/>
      <sz val="10"/>
      <color theme="1"/>
      <name val="Arial Narrow"/>
      <family val="2"/>
    </font>
    <font>
      <b/>
      <sz val="9"/>
      <color theme="1"/>
      <name val="Arial Narrow"/>
      <family val="2"/>
    </font>
    <font>
      <sz val="9"/>
      <color theme="0"/>
      <name val="Arial Narrow"/>
      <family val="2"/>
    </font>
    <font>
      <sz val="9"/>
      <color rgb="FF000000"/>
      <name val="&quot;Arial Narrow&quot;"/>
    </font>
    <font>
      <b/>
      <sz val="12"/>
      <color rgb="FFFFFFFF"/>
      <name val="Arial Narrow"/>
      <family val="2"/>
    </font>
    <font>
      <u/>
      <sz val="11"/>
      <color theme="10"/>
      <name val="Calibri"/>
      <family val="2"/>
    </font>
    <font>
      <sz val="9"/>
      <color rgb="FF000000"/>
      <name val="Arial Narrow"/>
      <family val="2"/>
    </font>
    <font>
      <sz val="9"/>
      <color theme="1"/>
      <name val="&quot;Arial Narrow&quot;"/>
    </font>
    <font>
      <b/>
      <sz val="8"/>
      <color theme="1"/>
      <name val="Arial Narrow"/>
      <family val="2"/>
    </font>
    <font>
      <b/>
      <sz val="9"/>
      <color rgb="FF000000"/>
      <name val="&quot;Arial Narrow&quot;"/>
    </font>
    <font>
      <sz val="9"/>
      <color rgb="FFFFFFFF"/>
      <name val="Arial Narrow"/>
      <family val="2"/>
    </font>
    <font>
      <b/>
      <sz val="11"/>
      <color theme="1"/>
      <name val="&quot;Arial Narrow&quot;"/>
    </font>
    <font>
      <sz val="11"/>
      <color theme="1"/>
      <name val="Arial Narrow"/>
      <family val="2"/>
    </font>
    <font>
      <sz val="9"/>
      <color theme="1"/>
      <name val="Calibri"/>
      <family val="2"/>
    </font>
    <font>
      <sz val="11"/>
      <color rgb="FF000000"/>
      <name val="Arial Narrow"/>
      <family val="2"/>
    </font>
    <font>
      <sz val="9"/>
      <color rgb="FF000000"/>
      <name val="&quot;docs-Arial Narrow&quot;"/>
    </font>
    <font>
      <sz val="11"/>
      <color theme="1"/>
      <name val="Calibri"/>
      <family val="2"/>
    </font>
    <font>
      <b/>
      <sz val="24"/>
      <color theme="1"/>
      <name val="Calibri"/>
      <family val="2"/>
    </font>
    <font>
      <b/>
      <sz val="30"/>
      <color theme="1"/>
      <name val="Calibri"/>
      <family val="2"/>
    </font>
    <font>
      <b/>
      <sz val="36"/>
      <color theme="1"/>
      <name val="Calibri"/>
      <family val="2"/>
    </font>
    <font>
      <sz val="18"/>
      <color theme="1"/>
      <name val="Calibri"/>
      <family val="2"/>
    </font>
    <font>
      <sz val="14"/>
      <color theme="1"/>
      <name val="Calibri"/>
      <family val="2"/>
    </font>
    <font>
      <u/>
      <sz val="11"/>
      <color theme="0"/>
      <name val="Calibri"/>
      <family val="2"/>
    </font>
    <font>
      <sz val="11"/>
      <color rgb="FFFF0000"/>
      <name val="Calibri"/>
      <family val="2"/>
    </font>
    <font>
      <sz val="22"/>
      <color theme="1"/>
      <name val="Calibri"/>
      <family val="2"/>
    </font>
    <font>
      <u/>
      <sz val="48"/>
      <color theme="0"/>
      <name val="Calibri"/>
      <family val="2"/>
    </font>
    <font>
      <sz val="20"/>
      <color theme="1"/>
      <name val="Calibri"/>
      <family val="2"/>
    </font>
    <font>
      <u/>
      <sz val="12"/>
      <color theme="0"/>
      <name val="Arial"/>
      <family val="2"/>
    </font>
    <font>
      <u/>
      <sz val="12"/>
      <color rgb="FF0000FF"/>
      <name val="Arial"/>
      <family val="2"/>
    </font>
    <font>
      <sz val="9"/>
      <name val="Arial"/>
      <family val="2"/>
    </font>
    <font>
      <sz val="12"/>
      <color theme="1"/>
      <name val="Arial"/>
      <family val="2"/>
    </font>
    <font>
      <sz val="11"/>
      <color theme="1"/>
      <name val="Arial"/>
      <family val="2"/>
    </font>
    <font>
      <sz val="9"/>
      <color indexed="81"/>
      <name val="Tahoma"/>
      <family val="2"/>
    </font>
    <font>
      <b/>
      <sz val="9"/>
      <color indexed="81"/>
      <name val="Tahoma"/>
      <family val="2"/>
    </font>
    <font>
      <sz val="12"/>
      <name val="Arial Narrow"/>
      <family val="2"/>
    </font>
    <font>
      <sz val="14"/>
      <color theme="1"/>
      <name val="Arial Narrow"/>
      <family val="2"/>
    </font>
    <font>
      <sz val="14"/>
      <name val="Arial Narrow"/>
      <family val="2"/>
    </font>
    <font>
      <sz val="14"/>
      <name val="Arial"/>
      <family val="2"/>
    </font>
    <font>
      <b/>
      <sz val="14"/>
      <color theme="0"/>
      <name val="Calibri"/>
      <family val="2"/>
    </font>
    <font>
      <sz val="11"/>
      <color theme="0"/>
      <name val="Arial Narrow"/>
      <family val="2"/>
    </font>
    <font>
      <sz val="9"/>
      <name val="Arial Narrow"/>
      <family val="2"/>
    </font>
    <font>
      <sz val="11"/>
      <name val="Arial Narrow"/>
      <family val="2"/>
    </font>
    <font>
      <sz val="10"/>
      <name val="Arial Narrow"/>
      <family val="2"/>
    </font>
    <font>
      <b/>
      <sz val="12"/>
      <color theme="1"/>
      <name val="Calibri"/>
      <family val="2"/>
    </font>
    <font>
      <sz val="12"/>
      <color theme="1"/>
      <name val="Arial"/>
      <family val="2"/>
    </font>
    <font>
      <sz val="15"/>
      <name val="Arial Narrow"/>
      <family val="2"/>
    </font>
    <font>
      <sz val="24"/>
      <name val="Arial Narrow"/>
      <family val="2"/>
    </font>
    <font>
      <sz val="26"/>
      <name val="Arial Narrow"/>
      <family val="2"/>
    </font>
    <font>
      <b/>
      <sz val="36"/>
      <color theme="9" tint="-0.249977111117893"/>
      <name val="Calibri"/>
      <family val="2"/>
    </font>
    <font>
      <sz val="12"/>
      <color theme="9" tint="-0.249977111117893"/>
      <name val="Arial"/>
      <family val="2"/>
    </font>
    <font>
      <b/>
      <sz val="10"/>
      <color rgb="FFE6EFFC"/>
      <name val="Arial"/>
      <family val="2"/>
    </font>
    <font>
      <b/>
      <sz val="9"/>
      <color theme="0"/>
      <name val="Arial"/>
      <family val="2"/>
    </font>
    <font>
      <sz val="10"/>
      <color theme="0"/>
      <name val="Arial Narrow"/>
      <family val="2"/>
    </font>
    <font>
      <u/>
      <sz val="11"/>
      <color theme="10"/>
      <name val="Calibri"/>
      <family val="2"/>
      <scheme val="minor"/>
    </font>
    <font>
      <sz val="11"/>
      <color rgb="FF000000"/>
      <name val="Calibri"/>
      <family val="2"/>
      <scheme val="minor"/>
    </font>
    <font>
      <sz val="10"/>
      <name val="Arial"/>
      <family val="2"/>
    </font>
    <font>
      <sz val="12"/>
      <color theme="1"/>
      <name val="Arial"/>
      <family val="2"/>
    </font>
    <font>
      <sz val="12"/>
      <color theme="1"/>
      <name val="Arial"/>
      <family val="2"/>
    </font>
    <font>
      <sz val="12"/>
      <color theme="1"/>
      <name val="Calibri"/>
      <family val="2"/>
      <scheme val="minor"/>
    </font>
    <font>
      <b/>
      <sz val="11"/>
      <name val="Arial Narrow"/>
      <family val="2"/>
    </font>
    <font>
      <b/>
      <sz val="11"/>
      <color theme="0"/>
      <name val="Arial Narrow"/>
      <family val="2"/>
    </font>
    <font>
      <b/>
      <sz val="9"/>
      <name val="Arial Narrow"/>
      <family val="2"/>
    </font>
    <font>
      <sz val="11"/>
      <color rgb="FFFF0000"/>
      <name val="Arial Narrow"/>
      <family val="2"/>
    </font>
    <font>
      <sz val="9"/>
      <color rgb="FFFF0000"/>
      <name val="Arial Narrow"/>
      <family val="2"/>
    </font>
    <font>
      <b/>
      <sz val="9"/>
      <color rgb="FF000000"/>
      <name val="Arial Narrow"/>
      <family val="2"/>
    </font>
    <font>
      <sz val="11"/>
      <name val="Arial"/>
      <family val="2"/>
    </font>
    <font>
      <sz val="10"/>
      <color theme="1"/>
      <name val="Cambria"/>
      <family val="1"/>
    </font>
    <font>
      <sz val="10"/>
      <name val="Cambria"/>
      <family val="1"/>
    </font>
    <font>
      <sz val="10"/>
      <color indexed="8"/>
      <name val="Arial Narrow"/>
      <family val="2"/>
    </font>
    <font>
      <b/>
      <sz val="10"/>
      <color indexed="8"/>
      <name val="Arial Narrow"/>
      <family val="2"/>
    </font>
    <font>
      <sz val="12"/>
      <color theme="0"/>
      <name val="Arial"/>
      <family val="2"/>
    </font>
    <font>
      <b/>
      <sz val="10"/>
      <color rgb="FFFFFFFF"/>
      <name val="&quot;Arial Narrow&quot;"/>
    </font>
    <font>
      <b/>
      <sz val="10"/>
      <color theme="0"/>
      <name val="Arial Narrow"/>
      <family val="2"/>
    </font>
    <font>
      <b/>
      <sz val="9"/>
      <color theme="0"/>
      <name val="Arial Narrow"/>
      <family val="2"/>
    </font>
    <font>
      <b/>
      <sz val="12"/>
      <color theme="0"/>
      <name val="Arial"/>
      <family val="2"/>
    </font>
    <font>
      <b/>
      <sz val="9"/>
      <color rgb="FFFFFFFF"/>
      <name val="Arial Narrow"/>
      <family val="2"/>
    </font>
    <font>
      <b/>
      <sz val="12"/>
      <name val="Arial"/>
      <family val="2"/>
    </font>
    <font>
      <b/>
      <sz val="10"/>
      <name val="Arial Narrow"/>
      <family val="2"/>
    </font>
    <font>
      <u/>
      <sz val="9"/>
      <color theme="1"/>
      <name val="Arial Narrow"/>
      <family val="2"/>
    </font>
    <font>
      <u/>
      <sz val="9"/>
      <color rgb="FF000000"/>
      <name val="Arial Narrow"/>
      <family val="2"/>
    </font>
    <font>
      <sz val="9"/>
      <color rgb="FF000000"/>
      <name val="Calibri"/>
      <family val="2"/>
    </font>
    <font>
      <b/>
      <sz val="9"/>
      <color rgb="FF000000"/>
      <name val="Calibri"/>
      <family val="2"/>
    </font>
    <font>
      <sz val="9"/>
      <color theme="1"/>
      <name val="Arial"/>
      <family val="2"/>
    </font>
    <font>
      <b/>
      <sz val="11"/>
      <color rgb="FF000000"/>
      <name val="Arial Narrow"/>
      <family val="2"/>
    </font>
    <font>
      <sz val="8"/>
      <color theme="1"/>
      <name val="Arial"/>
      <family val="2"/>
    </font>
  </fonts>
  <fills count="51">
    <fill>
      <patternFill patternType="none"/>
    </fill>
    <fill>
      <patternFill patternType="gray125"/>
    </fill>
    <fill>
      <patternFill patternType="solid">
        <fgColor theme="0"/>
        <bgColor theme="0"/>
      </patternFill>
    </fill>
    <fill>
      <patternFill patternType="solid">
        <fgColor rgb="FF4472C4"/>
        <bgColor rgb="FF4472C4"/>
      </patternFill>
    </fill>
    <fill>
      <patternFill patternType="solid">
        <fgColor rgb="FF2E75B5"/>
        <bgColor rgb="FF2E75B5"/>
      </patternFill>
    </fill>
    <fill>
      <patternFill patternType="solid">
        <fgColor rgb="FFDEEAF6"/>
        <bgColor rgb="FFDEEAF6"/>
      </patternFill>
    </fill>
    <fill>
      <patternFill patternType="solid">
        <fgColor rgb="FF0066FF"/>
        <bgColor rgb="FF0066FF"/>
      </patternFill>
    </fill>
    <fill>
      <patternFill patternType="solid">
        <fgColor rgb="FF368321"/>
        <bgColor rgb="FF368321"/>
      </patternFill>
    </fill>
    <fill>
      <patternFill patternType="solid">
        <fgColor rgb="FFFF9900"/>
        <bgColor rgb="FFFF9900"/>
      </patternFill>
    </fill>
    <fill>
      <patternFill patternType="solid">
        <fgColor rgb="FF7030A0"/>
        <bgColor rgb="FF7030A0"/>
      </patternFill>
    </fill>
    <fill>
      <patternFill patternType="solid">
        <fgColor rgb="FFFFFFFF"/>
        <bgColor rgb="FFFFFFFF"/>
      </patternFill>
    </fill>
    <fill>
      <patternFill patternType="solid">
        <fgColor rgb="FFE2EFD9"/>
        <bgColor rgb="FFE2EFD9"/>
      </patternFill>
    </fill>
    <fill>
      <patternFill patternType="solid">
        <fgColor rgb="FFE6EFFD"/>
        <bgColor rgb="FFE6EFFD"/>
      </patternFill>
    </fill>
    <fill>
      <patternFill patternType="solid">
        <fgColor rgb="FFFF5050"/>
        <bgColor rgb="FFFF5050"/>
      </patternFill>
    </fill>
    <fill>
      <patternFill patternType="solid">
        <fgColor rgb="FF66FF66"/>
        <bgColor rgb="FF66FF66"/>
      </patternFill>
    </fill>
    <fill>
      <patternFill patternType="solid">
        <fgColor rgb="FF00B0F0"/>
        <bgColor rgb="FF00B0F0"/>
      </patternFill>
    </fill>
    <fill>
      <patternFill patternType="solid">
        <fgColor rgb="FF00359E"/>
        <bgColor rgb="FF00359E"/>
      </patternFill>
    </fill>
    <fill>
      <patternFill patternType="solid">
        <fgColor rgb="FFFFFF66"/>
        <bgColor rgb="FFFFFF66"/>
      </patternFill>
    </fill>
    <fill>
      <patternFill patternType="solid">
        <fgColor rgb="FFC55A11"/>
        <bgColor rgb="FFC55A11"/>
      </patternFill>
    </fill>
    <fill>
      <patternFill patternType="solid">
        <fgColor rgb="FF548135"/>
        <bgColor rgb="FF548135"/>
      </patternFill>
    </fill>
    <fill>
      <patternFill patternType="solid">
        <fgColor rgb="FF002060"/>
        <bgColor rgb="FF002060"/>
      </patternFill>
    </fill>
    <fill>
      <patternFill patternType="solid">
        <fgColor rgb="FFC7E6A4"/>
        <bgColor rgb="FFC7E6A4"/>
      </patternFill>
    </fill>
    <fill>
      <patternFill patternType="solid">
        <fgColor rgb="FFE6EFFC"/>
        <bgColor indexed="64"/>
      </patternFill>
    </fill>
    <fill>
      <patternFill patternType="solid">
        <fgColor theme="0"/>
        <bgColor indexed="64"/>
      </patternFill>
    </fill>
    <fill>
      <patternFill patternType="solid">
        <fgColor theme="0"/>
        <bgColor rgb="FFFFFFFF"/>
      </patternFill>
    </fill>
    <fill>
      <patternFill patternType="solid">
        <fgColor rgb="FF4471C4"/>
        <bgColor rgb="FF002060"/>
      </patternFill>
    </fill>
    <fill>
      <patternFill patternType="solid">
        <fgColor theme="0"/>
        <bgColor rgb="FFC7E6A4"/>
      </patternFill>
    </fill>
    <fill>
      <patternFill patternType="solid">
        <fgColor theme="0"/>
        <bgColor rgb="FF0066FF"/>
      </patternFill>
    </fill>
    <fill>
      <patternFill patternType="solid">
        <fgColor rgb="FFE6EFFC"/>
        <bgColor rgb="FFE6EFFD"/>
      </patternFill>
    </fill>
    <fill>
      <patternFill patternType="solid">
        <fgColor theme="4" tint="0.79998168889431442"/>
        <bgColor indexed="64"/>
      </patternFill>
    </fill>
    <fill>
      <patternFill patternType="solid">
        <fgColor theme="0"/>
        <bgColor rgb="FFE6EFFD"/>
      </patternFill>
    </fill>
    <fill>
      <patternFill patternType="solid">
        <fgColor indexed="9"/>
        <bgColor indexed="64"/>
      </patternFill>
    </fill>
    <fill>
      <patternFill patternType="solid">
        <fgColor theme="0"/>
        <bgColor rgb="FFE2EFD9"/>
      </patternFill>
    </fill>
    <fill>
      <patternFill patternType="solid">
        <fgColor rgb="FFE6EFFD"/>
        <bgColor rgb="FFC7E6A4"/>
      </patternFill>
    </fill>
    <fill>
      <patternFill patternType="solid">
        <fgColor rgb="FF154A8A"/>
        <bgColor rgb="FF4472C4"/>
      </patternFill>
    </fill>
    <fill>
      <patternFill patternType="solid">
        <fgColor rgb="FF154A8A"/>
        <bgColor indexed="64"/>
      </patternFill>
    </fill>
    <fill>
      <patternFill patternType="solid">
        <fgColor rgb="FFE1E1E1"/>
        <bgColor rgb="FFE6EFFD"/>
      </patternFill>
    </fill>
    <fill>
      <patternFill patternType="solid">
        <fgColor rgb="FFE1E1E1"/>
        <bgColor indexed="64"/>
      </patternFill>
    </fill>
    <fill>
      <patternFill patternType="solid">
        <fgColor rgb="FF154A8A"/>
        <bgColor rgb="FF2E75B5"/>
      </patternFill>
    </fill>
    <fill>
      <patternFill patternType="solid">
        <fgColor rgb="FFE1E1E1"/>
        <bgColor rgb="FFBDD6EE"/>
      </patternFill>
    </fill>
    <fill>
      <patternFill patternType="solid">
        <fgColor rgb="FF154A8A"/>
        <bgColor rgb="FFBDD6EE"/>
      </patternFill>
    </fill>
    <fill>
      <patternFill patternType="solid">
        <fgColor rgb="FFE1E1E1"/>
        <bgColor rgb="FFDEEAF6"/>
      </patternFill>
    </fill>
    <fill>
      <patternFill patternType="solid">
        <fgColor rgb="FF154A8A"/>
        <bgColor rgb="FFE6EFFD"/>
      </patternFill>
    </fill>
    <fill>
      <patternFill patternType="solid">
        <fgColor theme="0"/>
        <bgColor rgb="FF2E75B5"/>
      </patternFill>
    </fill>
    <fill>
      <patternFill patternType="solid">
        <fgColor rgb="FF154A8A"/>
        <bgColor rgb="FF002060"/>
      </patternFill>
    </fill>
    <fill>
      <patternFill patternType="solid">
        <fgColor rgb="FF154A8A"/>
        <bgColor rgb="FFADB9CA"/>
      </patternFill>
    </fill>
    <fill>
      <patternFill patternType="solid">
        <fgColor rgb="FFE1E1E1"/>
        <bgColor rgb="FFF4B083"/>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rgb="FFC7E6A4"/>
      </patternFill>
    </fill>
    <fill>
      <patternFill patternType="solid">
        <fgColor rgb="FFFFFFFF"/>
        <bgColor indexed="64"/>
      </patternFill>
    </fill>
  </fills>
  <borders count="142">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right/>
      <top style="thin">
        <color rgb="FF000000"/>
      </top>
      <bottom/>
      <diagonal/>
    </border>
    <border>
      <left/>
      <right style="thin">
        <color rgb="FF000000"/>
      </right>
      <top style="thin">
        <color rgb="FF000000"/>
      </top>
      <bottom/>
      <diagonal/>
    </border>
    <border>
      <left/>
      <right style="medium">
        <color rgb="FF000000"/>
      </right>
      <top/>
      <bottom style="thin">
        <color rgb="FF000000"/>
      </bottom>
      <diagonal/>
    </border>
    <border>
      <left/>
      <right style="thin">
        <color rgb="FF000000"/>
      </right>
      <top/>
      <bottom style="medium">
        <color rgb="FF000000"/>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bottom style="medium">
        <color rgb="FF000000"/>
      </bottom>
      <diagonal/>
    </border>
    <border>
      <left style="medium">
        <color rgb="FF000000"/>
      </left>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bottom style="thin">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medium">
        <color rgb="FF000000"/>
      </bottom>
      <diagonal/>
    </border>
    <border>
      <left style="medium">
        <color indexed="64"/>
      </left>
      <right/>
      <top/>
      <bottom/>
      <diagonal/>
    </border>
    <border>
      <left/>
      <right style="medium">
        <color indexed="64"/>
      </right>
      <top style="thin">
        <color rgb="FF000000"/>
      </top>
      <bottom/>
      <diagonal/>
    </border>
    <border>
      <left/>
      <right style="medium">
        <color indexed="64"/>
      </right>
      <top/>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bottom style="medium">
        <color indexed="64"/>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indexed="64"/>
      </right>
      <top style="thin">
        <color indexed="64"/>
      </top>
      <bottom/>
      <diagonal/>
    </border>
    <border>
      <left/>
      <right style="thin">
        <color indexed="64"/>
      </right>
      <top style="thin">
        <color rgb="FF000000"/>
      </top>
      <bottom/>
      <diagonal/>
    </border>
    <border>
      <left style="thin">
        <color indexed="64"/>
      </left>
      <right style="medium">
        <color indexed="64"/>
      </right>
      <top style="thin">
        <color indexed="64"/>
      </top>
      <bottom style="thin">
        <color indexed="64"/>
      </bottom>
      <diagonal/>
    </border>
    <border>
      <left style="thin">
        <color rgb="FF000000"/>
      </left>
      <right/>
      <top style="medium">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bottom style="thin">
        <color indexed="64"/>
      </bottom>
      <diagonal/>
    </border>
  </borders>
  <cellStyleXfs count="25">
    <xf numFmtId="0" fontId="0" fillId="0" borderId="0"/>
    <xf numFmtId="9" fontId="74" fillId="0" borderId="0" applyFont="0" applyFill="0" applyBorder="0" applyAlignment="0" applyProtection="0"/>
    <xf numFmtId="0" fontId="5" fillId="0" borderId="46"/>
    <xf numFmtId="0" fontId="83" fillId="0" borderId="46" applyNumberFormat="0" applyFill="0" applyBorder="0" applyAlignment="0" applyProtection="0"/>
    <xf numFmtId="0" fontId="4" fillId="0" borderId="46"/>
    <xf numFmtId="9" fontId="60" fillId="0" borderId="46" applyFont="0" applyFill="0" applyBorder="0" applyAlignment="0" applyProtection="0"/>
    <xf numFmtId="0" fontId="4" fillId="0" borderId="46"/>
    <xf numFmtId="0" fontId="4" fillId="0" borderId="46"/>
    <xf numFmtId="0" fontId="84" fillId="0" borderId="46"/>
    <xf numFmtId="0" fontId="60" fillId="0" borderId="46"/>
    <xf numFmtId="43" fontId="84" fillId="0" borderId="46" applyFont="0" applyFill="0" applyBorder="0" applyAlignment="0" applyProtection="0"/>
    <xf numFmtId="9" fontId="84" fillId="0" borderId="46" applyFont="0" applyFill="0" applyBorder="0" applyAlignment="0" applyProtection="0"/>
    <xf numFmtId="0" fontId="3" fillId="0" borderId="46"/>
    <xf numFmtId="0" fontId="86" fillId="0" borderId="46"/>
    <xf numFmtId="167" fontId="85" fillId="0" borderId="46"/>
    <xf numFmtId="0" fontId="2" fillId="0" borderId="46"/>
    <xf numFmtId="0" fontId="2" fillId="0" borderId="46"/>
    <xf numFmtId="0" fontId="2" fillId="0" borderId="46"/>
    <xf numFmtId="0" fontId="87" fillId="0" borderId="46"/>
    <xf numFmtId="0" fontId="88" fillId="0" borderId="46"/>
    <xf numFmtId="0" fontId="1" fillId="0" borderId="46"/>
    <xf numFmtId="0" fontId="60" fillId="0" borderId="46"/>
    <xf numFmtId="9" fontId="1" fillId="0" borderId="46" applyFont="0" applyFill="0" applyBorder="0" applyAlignment="0" applyProtection="0"/>
    <xf numFmtId="0" fontId="87" fillId="0" borderId="46"/>
    <xf numFmtId="0" fontId="87" fillId="0" borderId="46"/>
  </cellStyleXfs>
  <cellXfs count="1241">
    <xf numFmtId="0" fontId="0" fillId="0" borderId="0" xfId="0"/>
    <xf numFmtId="0" fontId="11" fillId="5" borderId="4" xfId="0" applyFont="1" applyFill="1" applyBorder="1" applyAlignment="1">
      <alignment horizontal="left" vertical="center" wrapText="1"/>
    </xf>
    <xf numFmtId="0" fontId="12" fillId="6"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164" fontId="11" fillId="5" borderId="5" xfId="0" applyNumberFormat="1" applyFont="1" applyFill="1" applyBorder="1" applyAlignment="1">
      <alignment horizontal="center" vertical="center" wrapText="1"/>
    </xf>
    <xf numFmtId="9" fontId="11" fillId="5" borderId="5"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 fontId="11" fillId="5" borderId="5" xfId="0" applyNumberFormat="1" applyFont="1" applyFill="1" applyBorder="1" applyAlignment="1">
      <alignment horizontal="center" vertical="center" wrapText="1"/>
    </xf>
    <xf numFmtId="0" fontId="12" fillId="7" borderId="4" xfId="0" applyFont="1" applyFill="1" applyBorder="1" applyAlignment="1">
      <alignment horizontal="center" vertical="center" wrapText="1"/>
    </xf>
    <xf numFmtId="0" fontId="11" fillId="5" borderId="4" xfId="0" applyFont="1" applyFill="1" applyBorder="1" applyAlignment="1">
      <alignment vertical="center" wrapText="1"/>
    </xf>
    <xf numFmtId="0" fontId="11" fillId="8" borderId="4" xfId="0" applyFont="1" applyFill="1" applyBorder="1" applyAlignment="1">
      <alignment horizontal="center" vertical="center" wrapText="1"/>
    </xf>
    <xf numFmtId="0" fontId="14" fillId="5" borderId="4" xfId="0" applyFont="1" applyFill="1" applyBorder="1" applyAlignment="1">
      <alignment horizontal="left" vertical="center" wrapText="1"/>
    </xf>
    <xf numFmtId="9" fontId="14" fillId="5" borderId="4" xfId="0" applyNumberFormat="1" applyFont="1" applyFill="1" applyBorder="1" applyAlignment="1">
      <alignment horizontal="center" vertical="center" wrapText="1"/>
    </xf>
    <xf numFmtId="1" fontId="14" fillId="5" borderId="5" xfId="0" applyNumberFormat="1"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5" borderId="4" xfId="0" applyNumberFormat="1" applyFont="1" applyFill="1" applyBorder="1" applyAlignment="1">
      <alignment horizontal="left" vertical="center" wrapText="1"/>
    </xf>
    <xf numFmtId="1" fontId="14" fillId="5" borderId="4" xfId="0" applyNumberFormat="1" applyFont="1" applyFill="1" applyBorder="1" applyAlignment="1">
      <alignment horizontal="center" vertical="center" wrapText="1"/>
    </xf>
    <xf numFmtId="0" fontId="13" fillId="5" borderId="4"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left" vertical="center" wrapText="1"/>
    </xf>
    <xf numFmtId="9" fontId="23" fillId="0" borderId="11" xfId="0" applyNumberFormat="1" applyFont="1" applyBorder="1" applyAlignment="1">
      <alignment horizontal="center" vertical="center"/>
    </xf>
    <xf numFmtId="0" fontId="23" fillId="13" borderId="4" xfId="0" applyFont="1" applyFill="1" applyBorder="1" applyAlignment="1">
      <alignment horizontal="center" vertical="center" wrapText="1"/>
    </xf>
    <xf numFmtId="0" fontId="23" fillId="14" borderId="4" xfId="0" applyFont="1" applyFill="1" applyBorder="1" applyAlignment="1">
      <alignment horizontal="center" vertical="center" wrapText="1"/>
    </xf>
    <xf numFmtId="0" fontId="23" fillId="0" borderId="0" xfId="0" applyFont="1"/>
    <xf numFmtId="0" fontId="31" fillId="12" borderId="4" xfId="0" applyFont="1" applyFill="1" applyBorder="1" applyAlignment="1">
      <alignment horizontal="center" vertical="center" wrapText="1"/>
    </xf>
    <xf numFmtId="0" fontId="32" fillId="0" borderId="0" xfId="0" applyFont="1"/>
    <xf numFmtId="9" fontId="32" fillId="0" borderId="0" xfId="0" applyNumberFormat="1" applyFont="1"/>
    <xf numFmtId="9" fontId="23" fillId="0" borderId="4" xfId="0" applyNumberFormat="1" applyFont="1" applyBorder="1" applyAlignment="1">
      <alignment horizontal="center" vertical="center"/>
    </xf>
    <xf numFmtId="9" fontId="36" fillId="2" borderId="15" xfId="0" applyNumberFormat="1" applyFont="1" applyFill="1" applyBorder="1" applyAlignment="1">
      <alignment horizontal="center" vertical="center" wrapText="1"/>
    </xf>
    <xf numFmtId="0" fontId="36" fillId="2" borderId="4" xfId="0" applyFont="1" applyFill="1" applyBorder="1" applyAlignment="1">
      <alignment horizontal="left" vertical="center" wrapText="1"/>
    </xf>
    <xf numFmtId="9" fontId="36" fillId="2" borderId="4" xfId="0" applyNumberFormat="1" applyFont="1" applyFill="1" applyBorder="1" applyAlignment="1">
      <alignment horizontal="center" vertical="center" wrapText="1"/>
    </xf>
    <xf numFmtId="168" fontId="31" fillId="12" borderId="4" xfId="0" applyNumberFormat="1" applyFont="1" applyFill="1" applyBorder="1" applyAlignment="1">
      <alignment horizontal="center" vertical="center"/>
    </xf>
    <xf numFmtId="17" fontId="23" fillId="0" borderId="4" xfId="0" applyNumberFormat="1" applyFont="1" applyBorder="1" applyAlignment="1">
      <alignment horizontal="center" vertical="center"/>
    </xf>
    <xf numFmtId="9" fontId="33" fillId="0" borderId="8" xfId="0" applyNumberFormat="1" applyFont="1" applyBorder="1" applyAlignment="1">
      <alignment horizontal="center"/>
    </xf>
    <xf numFmtId="9" fontId="33" fillId="0" borderId="4" xfId="0" applyNumberFormat="1" applyFont="1" applyBorder="1" applyAlignment="1">
      <alignment horizontal="center"/>
    </xf>
    <xf numFmtId="0" fontId="23" fillId="10" borderId="20" xfId="0" applyFont="1" applyFill="1" applyBorder="1"/>
    <xf numFmtId="0" fontId="27" fillId="2" borderId="4" xfId="0" applyFont="1" applyFill="1" applyBorder="1" applyAlignment="1">
      <alignment horizontal="center" vertical="center"/>
    </xf>
    <xf numFmtId="0" fontId="33" fillId="10" borderId="0" xfId="0" applyFont="1" applyFill="1"/>
    <xf numFmtId="0" fontId="40" fillId="0" borderId="0" xfId="0" applyFont="1"/>
    <xf numFmtId="9" fontId="40" fillId="0" borderId="0" xfId="0" applyNumberFormat="1" applyFont="1"/>
    <xf numFmtId="0" fontId="23" fillId="0" borderId="24" xfId="0" applyFont="1" applyBorder="1"/>
    <xf numFmtId="0" fontId="23" fillId="0" borderId="25" xfId="0" applyFont="1" applyBorder="1"/>
    <xf numFmtId="0" fontId="23" fillId="0" borderId="26" xfId="0" applyFont="1" applyBorder="1"/>
    <xf numFmtId="17" fontId="23" fillId="0" borderId="27" xfId="0" applyNumberFormat="1" applyFont="1" applyBorder="1" applyAlignment="1">
      <alignment horizontal="center" vertical="center"/>
    </xf>
    <xf numFmtId="0" fontId="36" fillId="0" borderId="4" xfId="0" applyFont="1" applyBorder="1" applyAlignment="1">
      <alignment horizontal="center"/>
    </xf>
    <xf numFmtId="0" fontId="36" fillId="0" borderId="8" xfId="0" applyFont="1" applyBorder="1" applyAlignment="1">
      <alignment horizontal="center"/>
    </xf>
    <xf numFmtId="9" fontId="36" fillId="0" borderId="3" xfId="0" applyNumberFormat="1" applyFont="1" applyBorder="1" applyAlignment="1">
      <alignment horizontal="center"/>
    </xf>
    <xf numFmtId="9" fontId="36" fillId="0" borderId="4" xfId="0" applyNumberFormat="1" applyFont="1" applyBorder="1" applyAlignment="1">
      <alignment horizontal="center"/>
    </xf>
    <xf numFmtId="9" fontId="36" fillId="0" borderId="8" xfId="0" applyNumberFormat="1" applyFont="1" applyBorder="1" applyAlignment="1">
      <alignment horizontal="center"/>
    </xf>
    <xf numFmtId="0" fontId="23" fillId="10" borderId="29" xfId="0" applyFont="1" applyFill="1" applyBorder="1"/>
    <xf numFmtId="165" fontId="23" fillId="0" borderId="11" xfId="0" applyNumberFormat="1" applyFont="1" applyBorder="1" applyAlignment="1">
      <alignment horizontal="center" vertical="center"/>
    </xf>
    <xf numFmtId="10" fontId="23" fillId="0" borderId="11" xfId="0" applyNumberFormat="1" applyFont="1" applyBorder="1" applyAlignment="1">
      <alignment horizontal="center" vertical="center"/>
    </xf>
    <xf numFmtId="10" fontId="33" fillId="0" borderId="4" xfId="0" applyNumberFormat="1" applyFont="1" applyBorder="1" applyAlignment="1">
      <alignment horizontal="center"/>
    </xf>
    <xf numFmtId="10" fontId="33" fillId="0" borderId="8" xfId="0" applyNumberFormat="1" applyFont="1" applyBorder="1" applyAlignment="1">
      <alignment horizontal="center"/>
    </xf>
    <xf numFmtId="0" fontId="46" fillId="0" borderId="0" xfId="0" applyFont="1"/>
    <xf numFmtId="0" fontId="46" fillId="0" borderId="0" xfId="0" applyFont="1" applyAlignment="1">
      <alignment horizontal="center"/>
    </xf>
    <xf numFmtId="0" fontId="51" fillId="0" borderId="0" xfId="0" applyFont="1"/>
    <xf numFmtId="0" fontId="53" fillId="0" borderId="0" xfId="0" applyFont="1"/>
    <xf numFmtId="165" fontId="46" fillId="0" borderId="4" xfId="0" applyNumberFormat="1" applyFont="1" applyBorder="1"/>
    <xf numFmtId="165" fontId="0" fillId="0" borderId="4" xfId="0" applyNumberFormat="1" applyBorder="1"/>
    <xf numFmtId="9" fontId="23" fillId="21" borderId="4" xfId="0" applyNumberFormat="1" applyFont="1" applyFill="1" applyBorder="1" applyAlignment="1">
      <alignment horizontal="center" vertical="center" wrapText="1"/>
    </xf>
    <xf numFmtId="9" fontId="0" fillId="0" borderId="54" xfId="0" applyNumberFormat="1" applyBorder="1"/>
    <xf numFmtId="0" fontId="46" fillId="0" borderId="4" xfId="0" applyFont="1" applyBorder="1"/>
    <xf numFmtId="9" fontId="0" fillId="0" borderId="54" xfId="0" applyNumberFormat="1" applyBorder="1" applyAlignment="1">
      <alignment horizontal="center" vertical="center"/>
    </xf>
    <xf numFmtId="0" fontId="46" fillId="0" borderId="4" xfId="0" applyFont="1" applyBorder="1" applyAlignment="1">
      <alignment wrapText="1"/>
    </xf>
    <xf numFmtId="9" fontId="0" fillId="0" borderId="56" xfId="0" applyNumberFormat="1" applyBorder="1"/>
    <xf numFmtId="0" fontId="46" fillId="0" borderId="52" xfId="0" applyFont="1" applyBorder="1" applyAlignment="1">
      <alignment vertical="center" wrapText="1"/>
    </xf>
    <xf numFmtId="9" fontId="0" fillId="0" borderId="57" xfId="0" applyNumberFormat="1" applyBorder="1"/>
    <xf numFmtId="0" fontId="46" fillId="0" borderId="57" xfId="0" applyFont="1" applyBorder="1" applyAlignment="1">
      <alignment vertical="center" wrapText="1"/>
    </xf>
    <xf numFmtId="9" fontId="0" fillId="0" borderId="27" xfId="0" applyNumberFormat="1" applyBorder="1"/>
    <xf numFmtId="9" fontId="46" fillId="0" borderId="54" xfId="0" applyNumberFormat="1" applyFont="1" applyBorder="1"/>
    <xf numFmtId="9" fontId="0" fillId="0" borderId="27" xfId="0" applyNumberFormat="1" applyBorder="1" applyAlignment="1">
      <alignment horizontal="center" vertical="center"/>
    </xf>
    <xf numFmtId="165" fontId="0" fillId="0" borderId="27" xfId="0" applyNumberFormat="1" applyBorder="1"/>
    <xf numFmtId="9" fontId="0" fillId="0" borderId="53" xfId="0" applyNumberFormat="1" applyBorder="1"/>
    <xf numFmtId="9" fontId="0" fillId="0" borderId="58" xfId="0" applyNumberFormat="1" applyBorder="1"/>
    <xf numFmtId="9" fontId="46" fillId="0" borderId="59" xfId="0" applyNumberFormat="1" applyFont="1" applyBorder="1"/>
    <xf numFmtId="9" fontId="0" fillId="0" borderId="58" xfId="0" applyNumberFormat="1" applyBorder="1" applyAlignment="1">
      <alignment horizontal="center" vertical="center"/>
    </xf>
    <xf numFmtId="9" fontId="0" fillId="0" borderId="59" xfId="0" applyNumberFormat="1" applyBorder="1"/>
    <xf numFmtId="9" fontId="0" fillId="0" borderId="59" xfId="0" applyNumberFormat="1" applyBorder="1" applyAlignment="1">
      <alignment horizontal="center" vertical="center"/>
    </xf>
    <xf numFmtId="165" fontId="0" fillId="0" borderId="58" xfId="0" applyNumberFormat="1" applyBorder="1"/>
    <xf numFmtId="0" fontId="8" fillId="2" borderId="19" xfId="0" applyFont="1" applyFill="1" applyBorder="1" applyAlignment="1">
      <alignment horizontal="center" vertical="center" wrapText="1"/>
    </xf>
    <xf numFmtId="0" fontId="0" fillId="0" borderId="19" xfId="0" applyBorder="1" applyAlignment="1">
      <alignment horizontal="center"/>
    </xf>
    <xf numFmtId="0" fontId="23" fillId="11" borderId="46" xfId="0" applyFont="1" applyFill="1" applyBorder="1"/>
    <xf numFmtId="0" fontId="23" fillId="0" borderId="20" xfId="0" applyFont="1" applyBorder="1"/>
    <xf numFmtId="0" fontId="23" fillId="0" borderId="23" xfId="0" applyFont="1" applyBorder="1"/>
    <xf numFmtId="0" fontId="23" fillId="10" borderId="46" xfId="0" applyFont="1" applyFill="1" applyBorder="1"/>
    <xf numFmtId="0" fontId="23" fillId="0" borderId="32" xfId="0" applyFont="1" applyBorder="1"/>
    <xf numFmtId="0" fontId="23" fillId="10" borderId="32" xfId="0" applyFont="1" applyFill="1" applyBorder="1"/>
    <xf numFmtId="9" fontId="23" fillId="0" borderId="5" xfId="0" applyNumberFormat="1" applyFont="1" applyBorder="1" applyAlignment="1">
      <alignment horizontal="center" vertical="center"/>
    </xf>
    <xf numFmtId="0" fontId="32" fillId="2" borderId="23" xfId="0" applyFont="1" applyFill="1" applyBorder="1"/>
    <xf numFmtId="0" fontId="33" fillId="10" borderId="23" xfId="0" applyFont="1" applyFill="1" applyBorder="1"/>
    <xf numFmtId="0" fontId="23" fillId="0" borderId="41" xfId="0" applyFont="1" applyBorder="1"/>
    <xf numFmtId="0" fontId="23" fillId="0" borderId="29" xfId="0" applyFont="1" applyBorder="1"/>
    <xf numFmtId="0" fontId="23" fillId="0" borderId="43" xfId="0" applyFont="1" applyBorder="1"/>
    <xf numFmtId="0" fontId="23" fillId="0" borderId="44" xfId="0" applyFont="1" applyBorder="1"/>
    <xf numFmtId="0" fontId="23" fillId="0" borderId="45" xfId="0" applyFont="1" applyBorder="1"/>
    <xf numFmtId="0" fontId="23" fillId="10" borderId="41" xfId="0" applyFont="1" applyFill="1" applyBorder="1"/>
    <xf numFmtId="9" fontId="36" fillId="0" borderId="5" xfId="0" applyNumberFormat="1" applyFont="1" applyBorder="1" applyAlignment="1">
      <alignment horizontal="center"/>
    </xf>
    <xf numFmtId="0" fontId="10" fillId="0" borderId="32" xfId="0" applyFont="1" applyBorder="1"/>
    <xf numFmtId="0" fontId="23" fillId="0" borderId="5" xfId="0" applyFont="1" applyBorder="1" applyAlignment="1">
      <alignment horizontal="center" vertical="center"/>
    </xf>
    <xf numFmtId="0" fontId="47" fillId="2" borderId="46" xfId="0" applyFont="1" applyFill="1" applyBorder="1" applyAlignment="1">
      <alignment vertical="center"/>
    </xf>
    <xf numFmtId="0" fontId="53" fillId="0" borderId="29" xfId="0" applyFont="1" applyBorder="1"/>
    <xf numFmtId="0" fontId="46" fillId="0" borderId="41" xfId="0" applyFont="1" applyBorder="1"/>
    <xf numFmtId="0" fontId="46" fillId="0" borderId="29" xfId="0" applyFont="1" applyBorder="1"/>
    <xf numFmtId="0" fontId="52" fillId="0" borderId="0" xfId="0" applyFont="1"/>
    <xf numFmtId="9" fontId="0" fillId="0" borderId="15" xfId="0" applyNumberFormat="1" applyBorder="1"/>
    <xf numFmtId="0" fontId="10" fillId="0" borderId="0" xfId="0" applyFont="1"/>
    <xf numFmtId="9" fontId="23" fillId="0" borderId="7" xfId="0" applyNumberFormat="1" applyFont="1" applyBorder="1" applyAlignment="1">
      <alignment horizontal="center" vertical="center"/>
    </xf>
    <xf numFmtId="0" fontId="27" fillId="2" borderId="60" xfId="0" applyFont="1" applyFill="1" applyBorder="1" applyAlignment="1">
      <alignment horizontal="center" vertical="center"/>
    </xf>
    <xf numFmtId="0" fontId="28" fillId="12" borderId="60" xfId="0" applyFont="1" applyFill="1" applyBorder="1" applyAlignment="1">
      <alignment horizontal="center" vertical="center" wrapText="1" readingOrder="1"/>
    </xf>
    <xf numFmtId="9" fontId="36" fillId="2" borderId="60" xfId="0" applyNumberFormat="1" applyFont="1" applyFill="1" applyBorder="1" applyAlignment="1">
      <alignment horizontal="center" vertical="center" wrapText="1"/>
    </xf>
    <xf numFmtId="0" fontId="36" fillId="2" borderId="60" xfId="0" applyFont="1" applyFill="1" applyBorder="1" applyAlignment="1">
      <alignment horizontal="left" vertical="center" wrapText="1"/>
    </xf>
    <xf numFmtId="9" fontId="23" fillId="0" borderId="60" xfId="0" applyNumberFormat="1" applyFont="1" applyBorder="1" applyAlignment="1">
      <alignment horizontal="center" vertical="center"/>
    </xf>
    <xf numFmtId="0" fontId="23" fillId="0" borderId="60" xfId="0" applyFont="1" applyBorder="1"/>
    <xf numFmtId="168" fontId="31" fillId="12" borderId="60" xfId="0" applyNumberFormat="1" applyFont="1" applyFill="1" applyBorder="1" applyAlignment="1">
      <alignment horizontal="center" vertical="center"/>
    </xf>
    <xf numFmtId="17" fontId="23" fillId="0" borderId="60" xfId="0" applyNumberFormat="1" applyFont="1" applyBorder="1" applyAlignment="1">
      <alignment horizontal="center" vertical="center"/>
    </xf>
    <xf numFmtId="0" fontId="0" fillId="0" borderId="60" xfId="0" applyBorder="1"/>
    <xf numFmtId="0" fontId="23" fillId="10" borderId="60" xfId="0" applyFont="1" applyFill="1" applyBorder="1"/>
    <xf numFmtId="9" fontId="23" fillId="0" borderId="60" xfId="0" applyNumberFormat="1" applyFont="1" applyBorder="1" applyAlignment="1">
      <alignment horizontal="center" vertical="center" wrapText="1"/>
    </xf>
    <xf numFmtId="0" fontId="23" fillId="0" borderId="73" xfId="0" applyFont="1" applyBorder="1"/>
    <xf numFmtId="0" fontId="23" fillId="0" borderId="46" xfId="0" applyFont="1" applyBorder="1"/>
    <xf numFmtId="0" fontId="23" fillId="0" borderId="74" xfId="0" applyFont="1" applyBorder="1"/>
    <xf numFmtId="0" fontId="32" fillId="0" borderId="46" xfId="0" applyFont="1" applyBorder="1"/>
    <xf numFmtId="0" fontId="23" fillId="0" borderId="75" xfId="0" applyFont="1" applyBorder="1"/>
    <xf numFmtId="17" fontId="23" fillId="0" borderId="70" xfId="0" applyNumberFormat="1" applyFont="1" applyBorder="1" applyAlignment="1">
      <alignment horizontal="center" vertical="center"/>
    </xf>
    <xf numFmtId="9" fontId="32" fillId="0" borderId="46" xfId="0" applyNumberFormat="1" applyFont="1" applyBorder="1"/>
    <xf numFmtId="0" fontId="23" fillId="10" borderId="73" xfId="0" applyFont="1" applyFill="1" applyBorder="1"/>
    <xf numFmtId="0" fontId="23" fillId="10" borderId="74" xfId="0" applyFont="1" applyFill="1" applyBorder="1"/>
    <xf numFmtId="0" fontId="23" fillId="0" borderId="82" xfId="0" applyFont="1" applyBorder="1"/>
    <xf numFmtId="0" fontId="31" fillId="12" borderId="82" xfId="0" applyFont="1" applyFill="1" applyBorder="1" applyAlignment="1">
      <alignment horizontal="center" vertical="center" wrapText="1"/>
    </xf>
    <xf numFmtId="9" fontId="23" fillId="0" borderId="82" xfId="0" applyNumberFormat="1" applyFont="1" applyBorder="1" applyAlignment="1">
      <alignment horizontal="center" vertical="center"/>
    </xf>
    <xf numFmtId="9" fontId="33" fillId="0" borderId="82" xfId="0" applyNumberFormat="1" applyFont="1" applyBorder="1" applyAlignment="1">
      <alignment horizontal="center"/>
    </xf>
    <xf numFmtId="0" fontId="23" fillId="13" borderId="83" xfId="0" applyFont="1" applyFill="1" applyBorder="1" applyAlignment="1">
      <alignment horizontal="center" vertical="center" wrapText="1"/>
    </xf>
    <xf numFmtId="9" fontId="23" fillId="0" borderId="83" xfId="0" applyNumberFormat="1" applyFont="1" applyBorder="1" applyAlignment="1">
      <alignment horizontal="center" vertical="center"/>
    </xf>
    <xf numFmtId="0" fontId="23" fillId="14" borderId="83" xfId="0" applyFont="1" applyFill="1" applyBorder="1" applyAlignment="1">
      <alignment horizontal="center" vertical="center" wrapText="1"/>
    </xf>
    <xf numFmtId="0" fontId="23" fillId="0" borderId="77" xfId="0" applyFont="1" applyBorder="1"/>
    <xf numFmtId="0" fontId="23" fillId="0" borderId="78" xfId="0" applyFont="1" applyBorder="1"/>
    <xf numFmtId="0" fontId="23" fillId="0" borderId="81" xfId="0" applyFont="1" applyBorder="1"/>
    <xf numFmtId="0" fontId="23" fillId="0" borderId="83" xfId="0" applyFont="1" applyBorder="1"/>
    <xf numFmtId="17" fontId="23" fillId="0" borderId="87" xfId="0" applyNumberFormat="1" applyFont="1" applyBorder="1" applyAlignment="1">
      <alignment horizontal="center" vertical="center"/>
    </xf>
    <xf numFmtId="0" fontId="0" fillId="0" borderId="73" xfId="0" applyBorder="1"/>
    <xf numFmtId="0" fontId="32" fillId="2" borderId="75" xfId="0" applyFont="1" applyFill="1" applyBorder="1"/>
    <xf numFmtId="0" fontId="23" fillId="0" borderId="88" xfId="0" applyFont="1" applyBorder="1"/>
    <xf numFmtId="0" fontId="23" fillId="0" borderId="89" xfId="0" applyFont="1" applyBorder="1"/>
    <xf numFmtId="0" fontId="23" fillId="0" borderId="65" xfId="0" applyFont="1" applyBorder="1"/>
    <xf numFmtId="0" fontId="23" fillId="0" borderId="66" xfId="0" applyFont="1" applyBorder="1"/>
    <xf numFmtId="0" fontId="23" fillId="10" borderId="75" xfId="0" applyFont="1" applyFill="1" applyBorder="1"/>
    <xf numFmtId="0" fontId="10" fillId="0" borderId="73" xfId="0" applyFont="1" applyBorder="1"/>
    <xf numFmtId="0" fontId="23" fillId="0" borderId="82" xfId="0" applyFont="1" applyBorder="1" applyAlignment="1">
      <alignment horizontal="center" vertical="center"/>
    </xf>
    <xf numFmtId="0" fontId="23" fillId="23" borderId="46" xfId="0" applyFont="1" applyFill="1" applyBorder="1"/>
    <xf numFmtId="0" fontId="32" fillId="23" borderId="46" xfId="0" applyFont="1" applyFill="1" applyBorder="1"/>
    <xf numFmtId="9" fontId="32" fillId="23" borderId="46" xfId="0" applyNumberFormat="1" applyFont="1" applyFill="1" applyBorder="1"/>
    <xf numFmtId="0" fontId="23" fillId="23" borderId="93" xfId="0" applyFont="1" applyFill="1" applyBorder="1"/>
    <xf numFmtId="0" fontId="23" fillId="23" borderId="94" xfId="0" applyFont="1" applyFill="1" applyBorder="1"/>
    <xf numFmtId="0" fontId="23" fillId="23" borderId="95" xfId="0" applyFont="1" applyFill="1" applyBorder="1"/>
    <xf numFmtId="0" fontId="32" fillId="23" borderId="96" xfId="0" applyFont="1" applyFill="1" applyBorder="1"/>
    <xf numFmtId="0" fontId="23" fillId="23" borderId="97" xfId="0" applyFont="1" applyFill="1" applyBorder="1"/>
    <xf numFmtId="9" fontId="32" fillId="23" borderId="96" xfId="0" applyNumberFormat="1" applyFont="1" applyFill="1" applyBorder="1"/>
    <xf numFmtId="0" fontId="23" fillId="23" borderId="96" xfId="0" applyFont="1" applyFill="1" applyBorder="1"/>
    <xf numFmtId="0" fontId="23" fillId="23" borderId="98" xfId="0" applyFont="1" applyFill="1" applyBorder="1"/>
    <xf numFmtId="0" fontId="23" fillId="23" borderId="99" xfId="0" applyFont="1" applyFill="1" applyBorder="1"/>
    <xf numFmtId="0" fontId="23" fillId="23" borderId="100" xfId="0" applyFont="1" applyFill="1" applyBorder="1"/>
    <xf numFmtId="0" fontId="23" fillId="24" borderId="82" xfId="0" applyFont="1" applyFill="1" applyBorder="1"/>
    <xf numFmtId="0" fontId="23" fillId="24" borderId="102" xfId="0" applyFont="1" applyFill="1" applyBorder="1"/>
    <xf numFmtId="0" fontId="23" fillId="24" borderId="103" xfId="0" applyFont="1" applyFill="1" applyBorder="1"/>
    <xf numFmtId="0" fontId="23" fillId="0" borderId="93" xfId="0" applyFont="1" applyBorder="1"/>
    <xf numFmtId="0" fontId="23" fillId="0" borderId="94" xfId="0" applyFont="1" applyBorder="1"/>
    <xf numFmtId="0" fontId="23" fillId="0" borderId="95" xfId="0" applyFont="1" applyBorder="1"/>
    <xf numFmtId="0" fontId="32" fillId="0" borderId="96" xfId="0" applyFont="1" applyBorder="1"/>
    <xf numFmtId="0" fontId="23" fillId="0" borderId="97" xfId="0" applyFont="1" applyBorder="1"/>
    <xf numFmtId="9" fontId="32" fillId="0" borderId="96" xfId="0" applyNumberFormat="1" applyFont="1" applyBorder="1"/>
    <xf numFmtId="0" fontId="23" fillId="0" borderId="96" xfId="0" applyFont="1" applyBorder="1"/>
    <xf numFmtId="0" fontId="23" fillId="0" borderId="98" xfId="0" applyFont="1" applyBorder="1"/>
    <xf numFmtId="0" fontId="23" fillId="0" borderId="99" xfId="0" applyFont="1" applyBorder="1"/>
    <xf numFmtId="0" fontId="23" fillId="0" borderId="100" xfId="0" applyFont="1" applyBorder="1"/>
    <xf numFmtId="0" fontId="23" fillId="0" borderId="4" xfId="0" applyFont="1" applyBorder="1" applyAlignment="1">
      <alignment horizontal="center" vertical="center"/>
    </xf>
    <xf numFmtId="9" fontId="23" fillId="0" borderId="11" xfId="0" applyNumberFormat="1" applyFont="1" applyBorder="1" applyAlignment="1">
      <alignment horizontal="center" vertical="center" wrapText="1"/>
    </xf>
    <xf numFmtId="0" fontId="60" fillId="0" borderId="27" xfId="0" applyFont="1" applyBorder="1" applyAlignment="1">
      <alignment horizontal="left" vertical="center" wrapText="1"/>
    </xf>
    <xf numFmtId="0" fontId="29" fillId="0" borderId="60" xfId="0" applyFont="1" applyBorder="1" applyAlignment="1">
      <alignment horizontal="left" vertical="center" wrapText="1"/>
    </xf>
    <xf numFmtId="165" fontId="29" fillId="0" borderId="60" xfId="0" applyNumberFormat="1" applyFont="1" applyBorder="1"/>
    <xf numFmtId="0" fontId="29" fillId="0" borderId="60" xfId="0" applyFont="1" applyBorder="1" applyAlignment="1">
      <alignment horizontal="center" vertical="center" wrapText="1"/>
    </xf>
    <xf numFmtId="165" fontId="29" fillId="0" borderId="60" xfId="0" applyNumberFormat="1" applyFont="1" applyBorder="1" applyAlignment="1">
      <alignment horizontal="center"/>
    </xf>
    <xf numFmtId="9" fontId="29" fillId="0" borderId="60" xfId="0" applyNumberFormat="1" applyFont="1" applyBorder="1" applyAlignment="1">
      <alignment horizontal="center"/>
    </xf>
    <xf numFmtId="165" fontId="42" fillId="0" borderId="60" xfId="0" applyNumberFormat="1" applyFont="1" applyBorder="1" applyAlignment="1">
      <alignment horizontal="center"/>
    </xf>
    <xf numFmtId="9" fontId="42" fillId="2" borderId="60" xfId="0" applyNumberFormat="1" applyFont="1" applyFill="1" applyBorder="1" applyAlignment="1">
      <alignment horizontal="center"/>
    </xf>
    <xf numFmtId="165" fontId="29" fillId="0" borderId="60" xfId="0" applyNumberFormat="1" applyFont="1" applyBorder="1" applyAlignment="1">
      <alignment horizontal="center" vertical="center"/>
    </xf>
    <xf numFmtId="9" fontId="29" fillId="0" borderId="60" xfId="0" applyNumberFormat="1" applyFont="1" applyBorder="1" applyAlignment="1">
      <alignment horizontal="center" vertical="center"/>
    </xf>
    <xf numFmtId="0" fontId="42" fillId="0" borderId="60" xfId="0" applyFont="1" applyBorder="1" applyAlignment="1">
      <alignment vertical="center"/>
    </xf>
    <xf numFmtId="9" fontId="42" fillId="0" borderId="60" xfId="0" applyNumberFormat="1" applyFont="1" applyBorder="1" applyAlignment="1">
      <alignment horizontal="center" vertical="center"/>
    </xf>
    <xf numFmtId="10" fontId="42" fillId="0" borderId="60" xfId="0" applyNumberFormat="1" applyFont="1" applyBorder="1" applyAlignment="1">
      <alignment horizontal="center" vertical="center"/>
    </xf>
    <xf numFmtId="9" fontId="0" fillId="0" borderId="60" xfId="0" applyNumberFormat="1" applyBorder="1" applyAlignment="1">
      <alignment horizontal="center" vertical="center"/>
    </xf>
    <xf numFmtId="0" fontId="46" fillId="0" borderId="60" xfId="0" applyFont="1" applyBorder="1"/>
    <xf numFmtId="9" fontId="64" fillId="0" borderId="60" xfId="0" applyNumberFormat="1" applyFont="1" applyBorder="1" applyAlignment="1">
      <alignment horizontal="center" vertical="center"/>
    </xf>
    <xf numFmtId="0" fontId="71" fillId="0" borderId="60" xfId="0" applyFont="1" applyBorder="1" applyAlignment="1">
      <alignment horizontal="center" vertical="center" wrapText="1"/>
    </xf>
    <xf numFmtId="0" fontId="71" fillId="0" borderId="60" xfId="0" applyFont="1" applyBorder="1" applyAlignment="1">
      <alignment horizontal="center" vertical="center"/>
    </xf>
    <xf numFmtId="9" fontId="70" fillId="26" borderId="60" xfId="0" applyNumberFormat="1" applyFont="1" applyFill="1" applyBorder="1" applyAlignment="1">
      <alignment horizontal="center" vertical="center" wrapText="1"/>
    </xf>
    <xf numFmtId="2" fontId="70" fillId="26" borderId="60" xfId="0" applyNumberFormat="1" applyFont="1" applyFill="1" applyBorder="1" applyAlignment="1">
      <alignment horizontal="center" vertical="center" wrapText="1"/>
    </xf>
    <xf numFmtId="9" fontId="27" fillId="26" borderId="60" xfId="0" applyNumberFormat="1" applyFont="1" applyFill="1" applyBorder="1" applyAlignment="1">
      <alignment horizontal="center" vertical="center" wrapText="1"/>
    </xf>
    <xf numFmtId="9" fontId="27" fillId="21" borderId="60" xfId="0" applyNumberFormat="1" applyFont="1" applyFill="1" applyBorder="1" applyAlignment="1">
      <alignment horizontal="center" vertical="center" wrapText="1"/>
    </xf>
    <xf numFmtId="9" fontId="27" fillId="0" borderId="60" xfId="0" applyNumberFormat="1" applyFont="1" applyBorder="1" applyAlignment="1">
      <alignment horizontal="center" vertical="center"/>
    </xf>
    <xf numFmtId="0" fontId="42" fillId="0" borderId="60" xfId="0" applyFont="1" applyBorder="1"/>
    <xf numFmtId="0" fontId="42" fillId="0" borderId="60" xfId="0" applyFont="1" applyBorder="1" applyAlignment="1">
      <alignment wrapText="1"/>
    </xf>
    <xf numFmtId="9" fontId="27" fillId="0" borderId="60" xfId="0" applyNumberFormat="1" applyFont="1" applyBorder="1"/>
    <xf numFmtId="9" fontId="23" fillId="26" borderId="60" xfId="0" applyNumberFormat="1" applyFont="1" applyFill="1" applyBorder="1" applyAlignment="1">
      <alignment horizontal="center" vertical="center" wrapText="1"/>
    </xf>
    <xf numFmtId="0" fontId="0" fillId="0" borderId="0" xfId="0" applyAlignment="1">
      <alignment horizontal="center"/>
    </xf>
    <xf numFmtId="9" fontId="23" fillId="0" borderId="60" xfId="1" applyFont="1" applyBorder="1" applyAlignment="1">
      <alignment horizontal="center" vertical="center"/>
    </xf>
    <xf numFmtId="0" fontId="6" fillId="0" borderId="44" xfId="0" applyFont="1" applyBorder="1"/>
    <xf numFmtId="0" fontId="66" fillId="0" borderId="0" xfId="0" applyFont="1"/>
    <xf numFmtId="0" fontId="66" fillId="16" borderId="43" xfId="0" applyFont="1" applyFill="1" applyBorder="1" applyAlignment="1">
      <alignment vertical="center" wrapText="1"/>
    </xf>
    <xf numFmtId="0" fontId="66" fillId="16" borderId="44" xfId="0" applyFont="1" applyFill="1" applyBorder="1" applyAlignment="1">
      <alignment vertical="center" wrapText="1"/>
    </xf>
    <xf numFmtId="9" fontId="76" fillId="2" borderId="45" xfId="0" applyNumberFormat="1" applyFont="1" applyFill="1" applyBorder="1" applyAlignment="1">
      <alignment vertical="center" wrapText="1"/>
    </xf>
    <xf numFmtId="0" fontId="71" fillId="16" borderId="43" xfId="0" applyFont="1" applyFill="1" applyBorder="1" applyAlignment="1">
      <alignment vertical="center" wrapText="1"/>
    </xf>
    <xf numFmtId="0" fontId="71" fillId="16" borderId="44" xfId="0" applyFont="1" applyFill="1" applyBorder="1" applyAlignment="1">
      <alignment vertical="center" wrapText="1"/>
    </xf>
    <xf numFmtId="0" fontId="71" fillId="18" borderId="43" xfId="0" applyFont="1" applyFill="1" applyBorder="1" applyAlignment="1">
      <alignment vertical="center" wrapText="1"/>
    </xf>
    <xf numFmtId="0" fontId="71" fillId="18" borderId="44" xfId="0" applyFont="1" applyFill="1" applyBorder="1" applyAlignment="1">
      <alignment vertical="center" wrapText="1"/>
    </xf>
    <xf numFmtId="0" fontId="71" fillId="17" borderId="43" xfId="0" applyFont="1" applyFill="1" applyBorder="1" applyAlignment="1">
      <alignment vertical="center" wrapText="1"/>
    </xf>
    <xf numFmtId="0" fontId="71" fillId="17" borderId="44" xfId="0" applyFont="1" applyFill="1" applyBorder="1" applyAlignment="1">
      <alignment vertical="center" wrapText="1"/>
    </xf>
    <xf numFmtId="0" fontId="71" fillId="19" borderId="43" xfId="0" applyFont="1" applyFill="1" applyBorder="1" applyAlignment="1">
      <alignment vertical="center" wrapText="1"/>
    </xf>
    <xf numFmtId="0" fontId="71" fillId="19" borderId="44" xfId="0" applyFont="1" applyFill="1" applyBorder="1" applyAlignment="1">
      <alignment vertical="center" wrapText="1"/>
    </xf>
    <xf numFmtId="9" fontId="77" fillId="2" borderId="45" xfId="0" applyNumberFormat="1" applyFont="1" applyFill="1" applyBorder="1" applyAlignment="1">
      <alignment vertical="center" wrapText="1"/>
    </xf>
    <xf numFmtId="49" fontId="11" fillId="5" borderId="4" xfId="0" applyNumberFormat="1" applyFont="1" applyFill="1" applyBorder="1" applyAlignment="1">
      <alignment horizontal="center" vertical="center" wrapText="1"/>
    </xf>
    <xf numFmtId="0" fontId="0" fillId="0" borderId="0" xfId="0" applyAlignment="1">
      <alignment wrapText="1"/>
    </xf>
    <xf numFmtId="0" fontId="70" fillId="0" borderId="46" xfId="0" applyFont="1" applyBorder="1"/>
    <xf numFmtId="0" fontId="16" fillId="0" borderId="0" xfId="0" applyFont="1" applyAlignment="1">
      <alignment horizontal="center" vertical="center" wrapText="1"/>
    </xf>
    <xf numFmtId="0" fontId="19" fillId="6" borderId="60" xfId="0" applyFont="1" applyFill="1" applyBorder="1" applyAlignment="1">
      <alignment horizontal="center" wrapText="1"/>
    </xf>
    <xf numFmtId="0" fontId="16" fillId="0" borderId="60" xfId="0" applyFont="1" applyBorder="1" applyAlignment="1">
      <alignment horizontal="left" vertical="center" wrapText="1"/>
    </xf>
    <xf numFmtId="0" fontId="19" fillId="6" borderId="60" xfId="0" applyFont="1" applyFill="1" applyBorder="1" applyAlignment="1">
      <alignment horizontal="left" vertical="center" wrapText="1"/>
    </xf>
    <xf numFmtId="9" fontId="16" fillId="0" borderId="60" xfId="0" applyNumberFormat="1" applyFont="1" applyBorder="1" applyAlignment="1">
      <alignment horizontal="center" vertical="center"/>
    </xf>
    <xf numFmtId="9" fontId="16" fillId="0" borderId="60" xfId="0" applyNumberFormat="1" applyFont="1" applyBorder="1" applyAlignment="1">
      <alignment vertical="center" wrapText="1"/>
    </xf>
    <xf numFmtId="9" fontId="20" fillId="0" borderId="60" xfId="0" applyNumberFormat="1" applyFont="1" applyBorder="1" applyAlignment="1">
      <alignment horizontal="center" vertical="center"/>
    </xf>
    <xf numFmtId="9" fontId="21" fillId="0" borderId="60" xfId="0" applyNumberFormat="1" applyFont="1" applyBorder="1" applyAlignment="1">
      <alignment horizontal="center" vertical="center"/>
    </xf>
    <xf numFmtId="0" fontId="16" fillId="0" borderId="60" xfId="0" applyFont="1" applyBorder="1" applyAlignment="1">
      <alignment vertical="center" wrapText="1"/>
    </xf>
    <xf numFmtId="49" fontId="16" fillId="0" borderId="60" xfId="0" applyNumberFormat="1" applyFont="1" applyBorder="1" applyAlignment="1">
      <alignment horizontal="center" vertical="center"/>
    </xf>
    <xf numFmtId="0" fontId="19" fillId="7" borderId="60" xfId="0" applyFont="1" applyFill="1" applyBorder="1" applyAlignment="1">
      <alignment horizontal="center" wrapText="1"/>
    </xf>
    <xf numFmtId="0" fontId="19" fillId="7" borderId="60" xfId="0" applyFont="1" applyFill="1" applyBorder="1" applyAlignment="1">
      <alignment horizontal="left" vertical="center" wrapText="1"/>
    </xf>
    <xf numFmtId="0" fontId="22" fillId="8" borderId="60" xfId="0" applyFont="1" applyFill="1" applyBorder="1" applyAlignment="1">
      <alignment horizontal="center" wrapText="1"/>
    </xf>
    <xf numFmtId="0" fontId="22" fillId="8" borderId="60" xfId="0" applyFont="1" applyFill="1" applyBorder="1" applyAlignment="1">
      <alignment horizontal="left" vertical="center" wrapText="1"/>
    </xf>
    <xf numFmtId="0" fontId="22" fillId="8" borderId="60" xfId="0" applyFont="1" applyFill="1" applyBorder="1" applyAlignment="1">
      <alignment horizontal="center" vertical="center" wrapText="1"/>
    </xf>
    <xf numFmtId="1" fontId="16" fillId="0" borderId="60" xfId="0" applyNumberFormat="1" applyFont="1" applyBorder="1" applyAlignment="1">
      <alignment horizontal="left" vertical="center" wrapText="1"/>
    </xf>
    <xf numFmtId="165" fontId="20" fillId="0" borderId="60" xfId="0" applyNumberFormat="1" applyFont="1" applyBorder="1" applyAlignment="1">
      <alignment horizontal="center" vertical="center"/>
    </xf>
    <xf numFmtId="165" fontId="21" fillId="0" borderId="60" xfId="0" applyNumberFormat="1" applyFont="1" applyBorder="1" applyAlignment="1">
      <alignment horizontal="center" vertical="center"/>
    </xf>
    <xf numFmtId="1" fontId="16" fillId="10" borderId="60" xfId="0" applyNumberFormat="1" applyFont="1" applyFill="1" applyBorder="1" applyAlignment="1">
      <alignment horizontal="left" vertical="center" wrapText="1"/>
    </xf>
    <xf numFmtId="0" fontId="16" fillId="10" borderId="60" xfId="0" applyFont="1" applyFill="1" applyBorder="1" applyAlignment="1">
      <alignment horizontal="left" vertical="center" wrapText="1"/>
    </xf>
    <xf numFmtId="166" fontId="20" fillId="0" borderId="60" xfId="0" applyNumberFormat="1" applyFont="1" applyBorder="1" applyAlignment="1">
      <alignment horizontal="center" vertical="center"/>
    </xf>
    <xf numFmtId="0" fontId="19" fillId="9" borderId="60" xfId="0" applyFont="1" applyFill="1" applyBorder="1" applyAlignment="1">
      <alignment horizontal="center" wrapText="1"/>
    </xf>
    <xf numFmtId="0" fontId="19" fillId="9" borderId="60" xfId="0" applyFont="1" applyFill="1" applyBorder="1" applyAlignment="1">
      <alignment horizontal="left" vertical="center" wrapText="1"/>
    </xf>
    <xf numFmtId="9" fontId="45" fillId="10" borderId="60" xfId="0" applyNumberFormat="1" applyFont="1" applyFill="1" applyBorder="1" applyAlignment="1">
      <alignment horizontal="center"/>
    </xf>
    <xf numFmtId="0" fontId="20" fillId="0" borderId="60" xfId="0" applyFont="1" applyBorder="1" applyAlignment="1">
      <alignment horizontal="center" vertical="center"/>
    </xf>
    <xf numFmtId="2" fontId="21" fillId="0" borderId="60" xfId="0" applyNumberFormat="1" applyFont="1" applyBorder="1" applyAlignment="1">
      <alignment horizontal="center" vertical="center"/>
    </xf>
    <xf numFmtId="169" fontId="23" fillId="26" borderId="60" xfId="0" applyNumberFormat="1" applyFont="1" applyFill="1" applyBorder="1" applyAlignment="1">
      <alignment horizontal="center" vertical="center" wrapText="1"/>
    </xf>
    <xf numFmtId="9" fontId="23" fillId="21" borderId="60" xfId="0" applyNumberFormat="1" applyFont="1" applyFill="1" applyBorder="1" applyAlignment="1">
      <alignment horizontal="center" vertical="center" wrapText="1"/>
    </xf>
    <xf numFmtId="165" fontId="23" fillId="21" borderId="60" xfId="0" applyNumberFormat="1" applyFont="1" applyFill="1" applyBorder="1" applyAlignment="1">
      <alignment horizontal="center" vertical="center" wrapText="1"/>
    </xf>
    <xf numFmtId="9" fontId="23" fillId="21" borderId="7" xfId="0" applyNumberFormat="1" applyFont="1" applyFill="1" applyBorder="1" applyAlignment="1">
      <alignment horizontal="center" vertical="center" wrapText="1"/>
    </xf>
    <xf numFmtId="9" fontId="0" fillId="0" borderId="17" xfId="0" applyNumberFormat="1" applyBorder="1" applyAlignment="1">
      <alignment horizontal="center" vertical="center"/>
    </xf>
    <xf numFmtId="0" fontId="46" fillId="0" borderId="7" xfId="0" applyFont="1" applyBorder="1"/>
    <xf numFmtId="9" fontId="0" fillId="29" borderId="60" xfId="0" applyNumberFormat="1" applyFill="1" applyBorder="1" applyAlignment="1">
      <alignment horizontal="center" vertical="center"/>
    </xf>
    <xf numFmtId="0" fontId="29" fillId="0" borderId="60" xfId="0" applyFont="1" applyBorder="1" applyAlignment="1">
      <alignment horizontal="justify" vertical="justify" wrapText="1"/>
    </xf>
    <xf numFmtId="9" fontId="0" fillId="0" borderId="54" xfId="0" applyNumberFormat="1" applyBorder="1" applyAlignment="1">
      <alignment horizontal="center"/>
    </xf>
    <xf numFmtId="9" fontId="0" fillId="0" borderId="60" xfId="0" applyNumberFormat="1" applyBorder="1" applyAlignment="1">
      <alignment horizontal="center"/>
    </xf>
    <xf numFmtId="10" fontId="23" fillId="23" borderId="11" xfId="0" applyNumberFormat="1" applyFont="1" applyFill="1" applyBorder="1" applyAlignment="1">
      <alignment horizontal="center" vertical="center"/>
    </xf>
    <xf numFmtId="168" fontId="31" fillId="30" borderId="87" xfId="0" applyNumberFormat="1" applyFont="1" applyFill="1" applyBorder="1" applyAlignment="1">
      <alignment horizontal="center" vertical="center"/>
    </xf>
    <xf numFmtId="0" fontId="23" fillId="30" borderId="60" xfId="0" applyFont="1" applyFill="1" applyBorder="1" applyAlignment="1">
      <alignment horizontal="center" vertical="center" wrapText="1"/>
    </xf>
    <xf numFmtId="0" fontId="46" fillId="23" borderId="60" xfId="0" applyFont="1" applyFill="1" applyBorder="1" applyAlignment="1">
      <alignment horizontal="center" vertical="center" wrapText="1"/>
    </xf>
    <xf numFmtId="0" fontId="57" fillId="6" borderId="60" xfId="0" applyFont="1" applyFill="1" applyBorder="1" applyAlignment="1">
      <alignment horizontal="left" vertical="center" wrapText="1"/>
    </xf>
    <xf numFmtId="165" fontId="61" fillId="0" borderId="60" xfId="0" applyNumberFormat="1" applyFont="1" applyBorder="1" applyAlignment="1">
      <alignment horizontal="center" vertical="center"/>
    </xf>
    <xf numFmtId="0" fontId="57" fillId="18" borderId="60" xfId="0" applyFont="1" applyFill="1" applyBorder="1" applyAlignment="1">
      <alignment horizontal="left" vertical="center" wrapText="1"/>
    </xf>
    <xf numFmtId="0" fontId="58" fillId="17" borderId="60" xfId="0" applyFont="1" applyFill="1" applyBorder="1" applyAlignment="1">
      <alignment horizontal="left" vertical="center" wrapText="1"/>
    </xf>
    <xf numFmtId="0" fontId="57" fillId="19" borderId="60" xfId="0" applyFont="1" applyFill="1" applyBorder="1" applyAlignment="1">
      <alignment horizontal="left" vertical="center" wrapText="1"/>
    </xf>
    <xf numFmtId="165" fontId="61" fillId="0" borderId="60" xfId="0" applyNumberFormat="1" applyFont="1" applyBorder="1" applyAlignment="1">
      <alignment horizontal="center"/>
    </xf>
    <xf numFmtId="10" fontId="23" fillId="0" borderId="4" xfId="0" applyNumberFormat="1" applyFont="1" applyBorder="1" applyAlignment="1">
      <alignment horizontal="center" vertical="center"/>
    </xf>
    <xf numFmtId="9" fontId="70" fillId="0" borderId="60" xfId="5" applyFont="1" applyFill="1" applyBorder="1" applyAlignment="1">
      <alignment horizontal="center" vertical="center"/>
    </xf>
    <xf numFmtId="10" fontId="36" fillId="0" borderId="4" xfId="0" applyNumberFormat="1" applyFont="1" applyBorder="1" applyAlignment="1">
      <alignment horizontal="center"/>
    </xf>
    <xf numFmtId="9" fontId="23" fillId="0" borderId="60" xfId="5" applyFont="1" applyBorder="1" applyAlignment="1">
      <alignment horizontal="center" vertical="center"/>
    </xf>
    <xf numFmtId="17" fontId="23" fillId="0" borderId="64" xfId="0" applyNumberFormat="1" applyFont="1" applyBorder="1" applyAlignment="1">
      <alignment horizontal="center" vertical="center"/>
    </xf>
    <xf numFmtId="10" fontId="23" fillId="0" borderId="60" xfId="5" applyNumberFormat="1" applyFont="1" applyBorder="1" applyAlignment="1">
      <alignment horizontal="center" vertical="center"/>
    </xf>
    <xf numFmtId="0" fontId="70" fillId="0" borderId="60" xfId="0" applyFont="1" applyBorder="1" applyAlignment="1">
      <alignment horizontal="center" vertical="center" wrapText="1"/>
    </xf>
    <xf numFmtId="0" fontId="70" fillId="0" borderId="82" xfId="0" applyFont="1" applyBorder="1" applyAlignment="1">
      <alignment horizontal="center" vertical="center" wrapText="1"/>
    </xf>
    <xf numFmtId="0" fontId="70" fillId="23" borderId="60" xfId="0" applyFont="1" applyFill="1" applyBorder="1" applyAlignment="1">
      <alignment horizontal="center" vertical="center" wrapText="1"/>
    </xf>
    <xf numFmtId="0" fontId="70" fillId="0" borderId="102" xfId="0" applyFont="1" applyBorder="1" applyAlignment="1">
      <alignment horizontal="center" vertical="center" wrapText="1"/>
    </xf>
    <xf numFmtId="9" fontId="11" fillId="0" borderId="60" xfId="0" applyNumberFormat="1" applyFont="1" applyBorder="1" applyAlignment="1">
      <alignment horizontal="center"/>
    </xf>
    <xf numFmtId="9" fontId="36" fillId="0" borderId="4" xfId="0" applyNumberFormat="1" applyFont="1" applyBorder="1" applyAlignment="1">
      <alignment horizontal="center" vertical="center" wrapText="1"/>
    </xf>
    <xf numFmtId="16" fontId="23" fillId="0" borderId="46" xfId="0" applyNumberFormat="1" applyFont="1" applyBorder="1"/>
    <xf numFmtId="17" fontId="23" fillId="0" borderId="15" xfId="0" applyNumberFormat="1" applyFont="1" applyBorder="1" applyAlignment="1">
      <alignment horizontal="center" vertical="center"/>
    </xf>
    <xf numFmtId="9" fontId="23" fillId="0" borderId="20" xfId="0" applyNumberFormat="1" applyFont="1" applyBorder="1" applyAlignment="1">
      <alignment horizontal="center" vertical="center"/>
    </xf>
    <xf numFmtId="9" fontId="23" fillId="0" borderId="8" xfId="0" applyNumberFormat="1" applyFont="1" applyBorder="1" applyAlignment="1">
      <alignment horizontal="center" vertical="center"/>
    </xf>
    <xf numFmtId="9" fontId="23" fillId="0" borderId="4" xfId="23" applyNumberFormat="1" applyFont="1" applyBorder="1" applyAlignment="1">
      <alignment horizontal="center" vertical="center"/>
    </xf>
    <xf numFmtId="10" fontId="23" fillId="0" borderId="4" xfId="23" applyNumberFormat="1" applyFont="1" applyBorder="1" applyAlignment="1">
      <alignment horizontal="center" vertical="center"/>
    </xf>
    <xf numFmtId="0" fontId="31" fillId="33" borderId="4" xfId="0" applyFont="1" applyFill="1" applyBorder="1" applyAlignment="1">
      <alignment horizontal="center" vertical="center" wrapText="1"/>
    </xf>
    <xf numFmtId="9" fontId="23" fillId="0" borderId="4" xfId="13" applyNumberFormat="1" applyFont="1" applyBorder="1" applyAlignment="1">
      <alignment horizontal="center" vertical="center"/>
    </xf>
    <xf numFmtId="9" fontId="40" fillId="0" borderId="46" xfId="0" applyNumberFormat="1" applyFont="1" applyBorder="1"/>
    <xf numFmtId="0" fontId="28" fillId="36" borderId="4" xfId="0" applyFont="1" applyFill="1" applyBorder="1" applyAlignment="1">
      <alignment horizontal="center" vertical="center" wrapText="1" readingOrder="1"/>
    </xf>
    <xf numFmtId="0" fontId="31" fillId="36" borderId="4" xfId="0" applyFont="1" applyFill="1" applyBorder="1" applyAlignment="1">
      <alignment horizontal="center" vertical="center" wrapText="1"/>
    </xf>
    <xf numFmtId="168" fontId="31" fillId="36" borderId="4" xfId="0" applyNumberFormat="1" applyFont="1" applyFill="1" applyBorder="1" applyAlignment="1">
      <alignment horizontal="center" vertical="center"/>
    </xf>
    <xf numFmtId="0" fontId="18" fillId="38" borderId="60" xfId="0" applyFont="1" applyFill="1" applyBorder="1" applyAlignment="1">
      <alignment horizontal="center" vertical="center"/>
    </xf>
    <xf numFmtId="165" fontId="16" fillId="39" borderId="60" xfId="0" applyNumberFormat="1" applyFont="1" applyFill="1" applyBorder="1" applyAlignment="1">
      <alignment horizontal="center" vertical="center"/>
    </xf>
    <xf numFmtId="0" fontId="16" fillId="39" borderId="60" xfId="0" applyFont="1" applyFill="1" applyBorder="1" applyAlignment="1">
      <alignment horizontal="center" vertical="center"/>
    </xf>
    <xf numFmtId="9" fontId="16" fillId="39" borderId="60" xfId="0" applyNumberFormat="1" applyFont="1" applyFill="1" applyBorder="1" applyAlignment="1">
      <alignment horizontal="center" vertical="center"/>
    </xf>
    <xf numFmtId="2" fontId="16" fillId="39" borderId="60" xfId="0" applyNumberFormat="1" applyFont="1" applyFill="1" applyBorder="1" applyAlignment="1">
      <alignment horizontal="center" vertical="center"/>
    </xf>
    <xf numFmtId="10" fontId="16" fillId="39" borderId="60" xfId="0" applyNumberFormat="1" applyFont="1" applyFill="1" applyBorder="1" applyAlignment="1">
      <alignment horizontal="center" vertical="center"/>
    </xf>
    <xf numFmtId="165" fontId="10" fillId="39" borderId="60" xfId="0" applyNumberFormat="1" applyFont="1" applyFill="1" applyBorder="1"/>
    <xf numFmtId="0" fontId="9" fillId="38" borderId="4" xfId="0" applyFont="1" applyFill="1" applyBorder="1" applyAlignment="1">
      <alignment horizontal="center" vertical="center" wrapText="1"/>
    </xf>
    <xf numFmtId="0" fontId="11" fillId="41" borderId="4" xfId="0" applyFont="1" applyFill="1" applyBorder="1" applyAlignment="1">
      <alignment horizontal="left" vertical="center" wrapText="1"/>
    </xf>
    <xf numFmtId="0" fontId="14" fillId="41" borderId="4" xfId="0" applyFont="1" applyFill="1" applyBorder="1" applyAlignment="1">
      <alignment horizontal="center" vertical="center" wrapText="1"/>
    </xf>
    <xf numFmtId="0" fontId="14" fillId="41" borderId="4" xfId="0" applyFont="1" applyFill="1" applyBorder="1" applyAlignment="1">
      <alignment horizontal="left" vertical="center" wrapText="1"/>
    </xf>
    <xf numFmtId="1" fontId="11" fillId="41" borderId="4" xfId="0" applyNumberFormat="1" applyFont="1" applyFill="1" applyBorder="1" applyAlignment="1">
      <alignment horizontal="left" vertical="center" wrapText="1"/>
    </xf>
    <xf numFmtId="0" fontId="11" fillId="41" borderId="4" xfId="0" applyFont="1" applyFill="1" applyBorder="1" applyAlignment="1">
      <alignment horizontal="center" vertical="center" wrapText="1"/>
    </xf>
    <xf numFmtId="9" fontId="11" fillId="41" borderId="4" xfId="0" applyNumberFormat="1" applyFont="1" applyFill="1" applyBorder="1" applyAlignment="1">
      <alignment horizontal="center" vertical="center" wrapText="1"/>
    </xf>
    <xf numFmtId="164" fontId="11" fillId="41" borderId="4" xfId="0" applyNumberFormat="1" applyFont="1" applyFill="1" applyBorder="1" applyAlignment="1">
      <alignment horizontal="center" vertical="center" wrapText="1"/>
    </xf>
    <xf numFmtId="164" fontId="11" fillId="41" borderId="5" xfId="0" applyNumberFormat="1" applyFont="1" applyFill="1" applyBorder="1" applyAlignment="1">
      <alignment horizontal="center" vertical="center" wrapText="1"/>
    </xf>
    <xf numFmtId="1" fontId="11" fillId="41" borderId="5" xfId="0" applyNumberFormat="1" applyFont="1" applyFill="1" applyBorder="1" applyAlignment="1">
      <alignment horizontal="center" vertical="center" wrapText="1"/>
    </xf>
    <xf numFmtId="1" fontId="11" fillId="41" borderId="4" xfId="0" applyNumberFormat="1" applyFont="1" applyFill="1" applyBorder="1" applyAlignment="1">
      <alignment horizontal="center" vertical="center" wrapText="1"/>
    </xf>
    <xf numFmtId="9" fontId="14" fillId="41" borderId="4" xfId="0" applyNumberFormat="1" applyFont="1" applyFill="1" applyBorder="1" applyAlignment="1">
      <alignment horizontal="center" vertical="center" wrapText="1"/>
    </xf>
    <xf numFmtId="1" fontId="14" fillId="41" borderId="5" xfId="0" applyNumberFormat="1" applyFont="1" applyFill="1" applyBorder="1" applyAlignment="1">
      <alignment horizontal="center" vertical="center" wrapText="1"/>
    </xf>
    <xf numFmtId="1" fontId="14" fillId="41" borderId="4" xfId="0" applyNumberFormat="1" applyFont="1" applyFill="1" applyBorder="1" applyAlignment="1">
      <alignment horizontal="center" vertical="center" wrapText="1"/>
    </xf>
    <xf numFmtId="1" fontId="13" fillId="41" borderId="4" xfId="0" applyNumberFormat="1" applyFont="1" applyFill="1" applyBorder="1" applyAlignment="1">
      <alignment horizontal="center" vertical="center" wrapText="1"/>
    </xf>
    <xf numFmtId="0" fontId="28" fillId="36" borderId="60" xfId="0" applyFont="1" applyFill="1" applyBorder="1" applyAlignment="1">
      <alignment horizontal="center" vertical="center" wrapText="1" readingOrder="1"/>
    </xf>
    <xf numFmtId="168" fontId="31" fillId="36" borderId="60" xfId="0" applyNumberFormat="1" applyFont="1" applyFill="1" applyBorder="1" applyAlignment="1">
      <alignment horizontal="center" vertical="center"/>
    </xf>
    <xf numFmtId="0" fontId="31" fillId="36" borderId="82" xfId="0" applyFont="1" applyFill="1" applyBorder="1" applyAlignment="1">
      <alignment horizontal="center" vertical="center" wrapText="1"/>
    </xf>
    <xf numFmtId="0" fontId="28" fillId="36" borderId="70" xfId="0" applyFont="1" applyFill="1" applyBorder="1" applyAlignment="1">
      <alignment horizontal="center" vertical="center" wrapText="1" readingOrder="1"/>
    </xf>
    <xf numFmtId="168" fontId="31" fillId="36" borderId="70" xfId="0" applyNumberFormat="1" applyFont="1" applyFill="1" applyBorder="1" applyAlignment="1">
      <alignment horizontal="center" vertical="center"/>
    </xf>
    <xf numFmtId="0" fontId="38" fillId="36" borderId="4" xfId="0" applyFont="1" applyFill="1" applyBorder="1" applyAlignment="1">
      <alignment horizontal="center" vertical="center"/>
    </xf>
    <xf numFmtId="0" fontId="23" fillId="37" borderId="60" xfId="0" applyFont="1" applyFill="1" applyBorder="1" applyAlignment="1">
      <alignment horizontal="center" wrapText="1"/>
    </xf>
    <xf numFmtId="0" fontId="23" fillId="37" borderId="87" xfId="0" applyFont="1" applyFill="1" applyBorder="1" applyAlignment="1">
      <alignment horizontal="center" wrapText="1"/>
    </xf>
    <xf numFmtId="0" fontId="28" fillId="36" borderId="86" xfId="0" applyFont="1" applyFill="1" applyBorder="1" applyAlignment="1">
      <alignment horizontal="center" vertical="center" wrapText="1" readingOrder="1"/>
    </xf>
    <xf numFmtId="168" fontId="31" fillId="36" borderId="7" xfId="0" applyNumberFormat="1" applyFont="1" applyFill="1" applyBorder="1" applyAlignment="1">
      <alignment horizontal="center" vertical="center"/>
    </xf>
    <xf numFmtId="165" fontId="31" fillId="36" borderId="7" xfId="0" applyNumberFormat="1" applyFont="1" applyFill="1" applyBorder="1" applyAlignment="1">
      <alignment horizontal="center" vertical="center" wrapText="1"/>
    </xf>
    <xf numFmtId="0" fontId="30" fillId="36" borderId="4" xfId="0" applyFont="1" applyFill="1" applyBorder="1" applyAlignment="1">
      <alignment horizontal="center" vertical="center" wrapText="1" readingOrder="1"/>
    </xf>
    <xf numFmtId="0" fontId="31" fillId="36" borderId="4" xfId="0" applyFont="1" applyFill="1" applyBorder="1" applyAlignment="1">
      <alignment horizontal="center" vertical="center" wrapText="1" readingOrder="1"/>
    </xf>
    <xf numFmtId="0" fontId="30" fillId="36" borderId="70" xfId="0" applyFont="1" applyFill="1" applyBorder="1" applyAlignment="1">
      <alignment horizontal="center" vertical="center" wrapText="1" readingOrder="1"/>
    </xf>
    <xf numFmtId="0" fontId="31" fillId="36" borderId="60"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81" fillId="44" borderId="60" xfId="0" applyFont="1" applyFill="1" applyBorder="1" applyAlignment="1">
      <alignment horizontal="center" vertical="center"/>
    </xf>
    <xf numFmtId="0" fontId="81" fillId="44" borderId="60" xfId="0" applyFont="1" applyFill="1" applyBorder="1" applyAlignment="1">
      <alignment horizontal="center" wrapText="1"/>
    </xf>
    <xf numFmtId="0" fontId="81" fillId="44" borderId="60" xfId="0" applyFont="1" applyFill="1" applyBorder="1" applyAlignment="1">
      <alignment horizontal="center" vertical="center" wrapText="1"/>
    </xf>
    <xf numFmtId="0" fontId="80" fillId="44" borderId="109" xfId="0" applyFont="1" applyFill="1" applyBorder="1" applyAlignment="1">
      <alignment horizontal="center" vertical="center" wrapText="1"/>
    </xf>
    <xf numFmtId="0" fontId="80" fillId="44" borderId="106" xfId="0" applyFont="1" applyFill="1" applyBorder="1" applyAlignment="1">
      <alignment horizontal="center" vertical="center" wrapText="1"/>
    </xf>
    <xf numFmtId="0" fontId="80" fillId="44" borderId="107" xfId="0" applyFont="1" applyFill="1" applyBorder="1" applyAlignment="1">
      <alignment horizontal="center" vertical="center" wrapText="1"/>
    </xf>
    <xf numFmtId="0" fontId="80" fillId="44" borderId="46" xfId="0" applyFont="1" applyFill="1" applyBorder="1" applyAlignment="1">
      <alignment horizontal="center" vertical="center" wrapText="1"/>
    </xf>
    <xf numFmtId="0" fontId="81" fillId="44" borderId="47" xfId="0" applyFont="1" applyFill="1" applyBorder="1" applyAlignment="1">
      <alignment horizontal="center" vertical="center"/>
    </xf>
    <xf numFmtId="0" fontId="81" fillId="44" borderId="48" xfId="0" applyFont="1" applyFill="1" applyBorder="1" applyAlignment="1">
      <alignment horizontal="center" wrapText="1"/>
    </xf>
    <xf numFmtId="0" fontId="81" fillId="44" borderId="49" xfId="0" applyFont="1" applyFill="1" applyBorder="1" applyAlignment="1">
      <alignment horizontal="center" vertical="center" wrapText="1"/>
    </xf>
    <xf numFmtId="0" fontId="81" fillId="44" borderId="46" xfId="0" applyFont="1" applyFill="1" applyBorder="1" applyAlignment="1">
      <alignment horizontal="center" wrapText="1"/>
    </xf>
    <xf numFmtId="0" fontId="18" fillId="44" borderId="60" xfId="0" applyFont="1" applyFill="1" applyBorder="1" applyAlignment="1">
      <alignment horizontal="center" vertical="center"/>
    </xf>
    <xf numFmtId="0" fontId="18" fillId="44" borderId="60" xfId="0" applyFont="1" applyFill="1" applyBorder="1" applyAlignment="1">
      <alignment horizontal="center" vertical="center" wrapText="1"/>
    </xf>
    <xf numFmtId="0" fontId="18" fillId="44" borderId="60" xfId="0" applyFont="1" applyFill="1" applyBorder="1" applyAlignment="1">
      <alignment horizontal="center" wrapText="1"/>
    </xf>
    <xf numFmtId="0" fontId="19" fillId="35" borderId="60" xfId="0" applyFont="1" applyFill="1" applyBorder="1" applyAlignment="1">
      <alignment vertical="center" wrapText="1"/>
    </xf>
    <xf numFmtId="0" fontId="19" fillId="45" borderId="60" xfId="0" applyFont="1" applyFill="1" applyBorder="1" applyAlignment="1">
      <alignment vertical="center"/>
    </xf>
    <xf numFmtId="0" fontId="19" fillId="45" borderId="60" xfId="0" applyFont="1" applyFill="1" applyBorder="1" applyAlignment="1">
      <alignment horizontal="center" vertical="center" wrapText="1"/>
    </xf>
    <xf numFmtId="0" fontId="19" fillId="45" borderId="60" xfId="0" applyFont="1" applyFill="1" applyBorder="1" applyAlignment="1">
      <alignment horizontal="center" vertical="center"/>
    </xf>
    <xf numFmtId="0" fontId="19" fillId="35" borderId="60" xfId="0" applyFont="1" applyFill="1" applyBorder="1" applyAlignment="1">
      <alignment horizontal="center" vertical="center" wrapText="1"/>
    </xf>
    <xf numFmtId="0" fontId="19" fillId="45" borderId="60" xfId="0" applyFont="1" applyFill="1" applyBorder="1" applyAlignment="1">
      <alignment vertical="center" wrapText="1"/>
    </xf>
    <xf numFmtId="0" fontId="82" fillId="45" borderId="60" xfId="0" applyFont="1" applyFill="1" applyBorder="1" applyAlignment="1">
      <alignment horizontal="center" vertical="center" wrapText="1"/>
    </xf>
    <xf numFmtId="0" fontId="82" fillId="45" borderId="60" xfId="0" applyFont="1" applyFill="1" applyBorder="1" applyAlignment="1">
      <alignment horizontal="center" vertical="center"/>
    </xf>
    <xf numFmtId="0" fontId="82" fillId="35" borderId="60" xfId="0" applyFont="1" applyFill="1" applyBorder="1" applyAlignment="1">
      <alignment horizontal="center" vertical="center" wrapText="1"/>
    </xf>
    <xf numFmtId="0" fontId="69" fillId="45" borderId="60" xfId="0" applyFont="1" applyFill="1" applyBorder="1" applyAlignment="1">
      <alignment horizontal="center" vertical="center" wrapText="1"/>
    </xf>
    <xf numFmtId="0" fontId="69" fillId="45" borderId="60" xfId="0" applyFont="1" applyFill="1" applyBorder="1" applyAlignment="1">
      <alignment horizontal="center" vertical="center"/>
    </xf>
    <xf numFmtId="0" fontId="69" fillId="35" borderId="60" xfId="0" applyFont="1" applyFill="1" applyBorder="1" applyAlignment="1">
      <alignment horizontal="center" vertical="center" wrapText="1"/>
    </xf>
    <xf numFmtId="0" fontId="8" fillId="45" borderId="60" xfId="0" applyFont="1" applyFill="1" applyBorder="1" applyAlignment="1">
      <alignment horizontal="center" vertical="center" wrapText="1"/>
    </xf>
    <xf numFmtId="168" fontId="31" fillId="33" borderId="119" xfId="0" applyNumberFormat="1" applyFont="1" applyFill="1" applyBorder="1" applyAlignment="1">
      <alignment horizontal="center" vertical="center"/>
    </xf>
    <xf numFmtId="17" fontId="23" fillId="0" borderId="119" xfId="0" applyNumberFormat="1" applyFont="1" applyBorder="1" applyAlignment="1">
      <alignment horizontal="center" vertical="center"/>
    </xf>
    <xf numFmtId="17" fontId="23" fillId="47" borderId="119" xfId="0" applyNumberFormat="1" applyFont="1" applyFill="1" applyBorder="1" applyAlignment="1">
      <alignment horizontal="center" vertical="center"/>
    </xf>
    <xf numFmtId="9" fontId="23" fillId="47" borderId="60" xfId="5" applyFont="1" applyFill="1" applyBorder="1" applyAlignment="1">
      <alignment horizontal="center" vertical="center"/>
    </xf>
    <xf numFmtId="9" fontId="23" fillId="47" borderId="4" xfId="0" applyNumberFormat="1" applyFont="1" applyFill="1" applyBorder="1" applyAlignment="1">
      <alignment horizontal="center" vertical="center"/>
    </xf>
    <xf numFmtId="9" fontId="23" fillId="48" borderId="60" xfId="0" applyNumberFormat="1" applyFont="1" applyFill="1" applyBorder="1" applyAlignment="1">
      <alignment horizontal="center" vertical="center" wrapText="1"/>
    </xf>
    <xf numFmtId="9" fontId="70" fillId="49" borderId="60" xfId="0" applyNumberFormat="1" applyFont="1" applyFill="1" applyBorder="1" applyAlignment="1">
      <alignment horizontal="center" vertical="center" wrapText="1"/>
    </xf>
    <xf numFmtId="49" fontId="23" fillId="49" borderId="60" xfId="0" applyNumberFormat="1" applyFont="1" applyFill="1" applyBorder="1" applyAlignment="1">
      <alignment horizontal="center" vertical="center" wrapText="1"/>
    </xf>
    <xf numFmtId="0" fontId="0" fillId="0" borderId="46" xfId="0" applyBorder="1"/>
    <xf numFmtId="0" fontId="28" fillId="37" borderId="60" xfId="0" applyFont="1" applyFill="1" applyBorder="1" applyAlignment="1">
      <alignment horizontal="center" vertical="center" wrapText="1" readingOrder="1"/>
    </xf>
    <xf numFmtId="168" fontId="31" fillId="37" borderId="4" xfId="0" applyNumberFormat="1" applyFont="1" applyFill="1" applyBorder="1" applyAlignment="1">
      <alignment horizontal="center" vertical="center"/>
    </xf>
    <xf numFmtId="0" fontId="32" fillId="0" borderId="24" xfId="0" applyFont="1" applyBorder="1"/>
    <xf numFmtId="0" fontId="32" fillId="0" borderId="25" xfId="0" applyFont="1" applyBorder="1"/>
    <xf numFmtId="9" fontId="32" fillId="0" borderId="29" xfId="0" applyNumberFormat="1" applyFont="1" applyBorder="1"/>
    <xf numFmtId="0" fontId="31" fillId="37" borderId="15" xfId="0" applyFont="1" applyFill="1" applyBorder="1" applyAlignment="1">
      <alignment horizontal="center" vertical="center" wrapText="1"/>
    </xf>
    <xf numFmtId="9" fontId="23" fillId="0" borderId="15" xfId="0" applyNumberFormat="1" applyFont="1" applyBorder="1" applyAlignment="1">
      <alignment horizontal="center" vertical="center"/>
    </xf>
    <xf numFmtId="9" fontId="33" fillId="0" borderId="15" xfId="0" applyNumberFormat="1" applyFont="1" applyBorder="1" applyAlignment="1">
      <alignment horizontal="center"/>
    </xf>
    <xf numFmtId="0" fontId="0" fillId="0" borderId="15" xfId="0" applyBorder="1"/>
    <xf numFmtId="0" fontId="28" fillId="37" borderId="123" xfId="0" applyFont="1" applyFill="1" applyBorder="1" applyAlignment="1">
      <alignment horizontal="center" vertical="center" wrapText="1" readingOrder="1"/>
    </xf>
    <xf numFmtId="0" fontId="28" fillId="37" borderId="125" xfId="0" applyFont="1" applyFill="1" applyBorder="1" applyAlignment="1">
      <alignment horizontal="center" vertical="center" wrapText="1" readingOrder="1"/>
    </xf>
    <xf numFmtId="9" fontId="23" fillId="0" borderId="126" xfId="0" applyNumberFormat="1" applyFont="1" applyBorder="1" applyAlignment="1">
      <alignment horizontal="center" vertical="center"/>
    </xf>
    <xf numFmtId="0" fontId="23" fillId="13" borderId="126" xfId="0" applyFont="1" applyFill="1" applyBorder="1" applyAlignment="1">
      <alignment horizontal="center" vertical="center" wrapText="1"/>
    </xf>
    <xf numFmtId="0" fontId="23" fillId="14" borderId="126" xfId="0" applyFont="1" applyFill="1" applyBorder="1" applyAlignment="1">
      <alignment horizontal="center" vertical="center" wrapText="1"/>
    </xf>
    <xf numFmtId="17" fontId="23" fillId="0" borderId="8" xfId="0" applyNumberFormat="1" applyFont="1" applyBorder="1" applyAlignment="1">
      <alignment horizontal="center" vertical="center"/>
    </xf>
    <xf numFmtId="9" fontId="23" fillId="0" borderId="1" xfId="0" applyNumberFormat="1" applyFont="1" applyBorder="1" applyAlignment="1">
      <alignment horizontal="center" vertical="center"/>
    </xf>
    <xf numFmtId="0" fontId="0" fillId="0" borderId="2" xfId="0" applyBorder="1"/>
    <xf numFmtId="17" fontId="23" fillId="0" borderId="83" xfId="0" applyNumberFormat="1" applyFont="1" applyBorder="1" applyAlignment="1">
      <alignment horizontal="center" vertical="center"/>
    </xf>
    <xf numFmtId="9" fontId="23" fillId="0" borderId="93" xfId="0" applyNumberFormat="1" applyFont="1" applyBorder="1" applyAlignment="1">
      <alignment horizontal="center" vertical="center"/>
    </xf>
    <xf numFmtId="0" fontId="32" fillId="0" borderId="29" xfId="0" applyFont="1" applyBorder="1"/>
    <xf numFmtId="0" fontId="31" fillId="36" borderId="15" xfId="0" applyFont="1" applyFill="1" applyBorder="1" applyAlignment="1">
      <alignment horizontal="center" vertical="center" wrapText="1"/>
    </xf>
    <xf numFmtId="0" fontId="0" fillId="0" borderId="14" xfId="0" applyBorder="1"/>
    <xf numFmtId="0" fontId="0" fillId="0" borderId="19" xfId="0" applyBorder="1"/>
    <xf numFmtId="0" fontId="0" fillId="0" borderId="20" xfId="0" applyBorder="1"/>
    <xf numFmtId="0" fontId="0" fillId="0" borderId="32" xfId="0" applyBorder="1"/>
    <xf numFmtId="0" fontId="0" fillId="0" borderId="23" xfId="0" applyBorder="1"/>
    <xf numFmtId="0" fontId="0" fillId="0" borderId="1" xfId="0" applyBorder="1"/>
    <xf numFmtId="0" fontId="0" fillId="0" borderId="3" xfId="0" applyBorder="1"/>
    <xf numFmtId="2" fontId="23" fillId="0" borderId="15" xfId="0" applyNumberFormat="1" applyFont="1" applyBorder="1" applyAlignment="1">
      <alignment horizontal="center" vertical="center"/>
    </xf>
    <xf numFmtId="0" fontId="23" fillId="0" borderId="15" xfId="0" applyFont="1" applyBorder="1" applyAlignment="1">
      <alignment horizontal="center" vertical="center"/>
    </xf>
    <xf numFmtId="49" fontId="23" fillId="0" borderId="4" xfId="0" applyNumberFormat="1" applyFont="1" applyBorder="1" applyAlignment="1">
      <alignment horizontal="center" vertical="center"/>
    </xf>
    <xf numFmtId="17" fontId="23" fillId="0" borderId="84" xfId="0" applyNumberFormat="1" applyFont="1" applyBorder="1" applyAlignment="1">
      <alignment horizontal="center" vertical="center"/>
    </xf>
    <xf numFmtId="9" fontId="23" fillId="0" borderId="98" xfId="0" applyNumberFormat="1" applyFont="1" applyBorder="1" applyAlignment="1">
      <alignment horizontal="center" vertical="center"/>
    </xf>
    <xf numFmtId="9" fontId="0" fillId="0" borderId="0" xfId="0" applyNumberFormat="1"/>
    <xf numFmtId="10" fontId="0" fillId="0" borderId="0" xfId="0" applyNumberFormat="1"/>
    <xf numFmtId="0" fontId="27" fillId="2" borderId="7" xfId="0" applyFont="1" applyFill="1" applyBorder="1" applyAlignment="1">
      <alignment horizontal="center" vertical="center"/>
    </xf>
    <xf numFmtId="0" fontId="28" fillId="36" borderId="15" xfId="0" applyFont="1" applyFill="1" applyBorder="1" applyAlignment="1">
      <alignment horizontal="center" vertical="center" wrapText="1" readingOrder="1"/>
    </xf>
    <xf numFmtId="9" fontId="36" fillId="2" borderId="14" xfId="0" applyNumberFormat="1" applyFont="1" applyFill="1" applyBorder="1" applyAlignment="1">
      <alignment horizontal="center" vertical="center" wrapText="1"/>
    </xf>
    <xf numFmtId="0" fontId="23" fillId="13" borderId="13" xfId="0" applyFont="1" applyFill="1" applyBorder="1" applyAlignment="1">
      <alignment horizontal="center" vertical="center" wrapText="1"/>
    </xf>
    <xf numFmtId="0" fontId="23" fillId="14" borderId="13" xfId="0" applyFont="1" applyFill="1" applyBorder="1" applyAlignment="1">
      <alignment horizontal="center" vertical="center" wrapText="1"/>
    </xf>
    <xf numFmtId="165" fontId="0" fillId="0" borderId="0" xfId="0" applyNumberFormat="1"/>
    <xf numFmtId="0" fontId="28" fillId="36" borderId="27" xfId="0" applyFont="1" applyFill="1" applyBorder="1" applyAlignment="1">
      <alignment horizontal="center" vertical="center" wrapText="1" readingOrder="1"/>
    </xf>
    <xf numFmtId="0" fontId="28" fillId="36" borderId="58" xfId="0" applyFont="1" applyFill="1" applyBorder="1" applyAlignment="1">
      <alignment horizontal="center" vertical="center" wrapText="1" readingOrder="1"/>
    </xf>
    <xf numFmtId="0" fontId="23" fillId="13" borderId="11" xfId="0" applyFont="1" applyFill="1" applyBorder="1" applyAlignment="1">
      <alignment horizontal="center" vertical="center" wrapText="1"/>
    </xf>
    <xf numFmtId="0" fontId="23" fillId="14" borderId="11" xfId="0" applyFont="1" applyFill="1" applyBorder="1" applyAlignment="1">
      <alignment horizontal="center" vertical="center" wrapText="1"/>
    </xf>
    <xf numFmtId="0" fontId="27" fillId="2" borderId="59" xfId="0" applyFont="1" applyFill="1" applyBorder="1" applyAlignment="1">
      <alignment horizontal="center" vertical="center"/>
    </xf>
    <xf numFmtId="0" fontId="27" fillId="2" borderId="17" xfId="0" applyFont="1" applyFill="1" applyBorder="1" applyAlignment="1">
      <alignment horizontal="center" vertical="center"/>
    </xf>
    <xf numFmtId="165" fontId="23" fillId="50" borderId="4" xfId="0" applyNumberFormat="1" applyFont="1" applyFill="1" applyBorder="1" applyAlignment="1">
      <alignment horizontal="center" vertical="center"/>
    </xf>
    <xf numFmtId="0" fontId="40" fillId="0" borderId="46" xfId="0" applyFont="1" applyBorder="1"/>
    <xf numFmtId="9" fontId="40" fillId="0" borderId="46" xfId="5" applyFont="1" applyBorder="1" applyAlignment="1">
      <alignment horizontal="center" vertical="center"/>
    </xf>
    <xf numFmtId="9" fontId="23" fillId="0" borderId="4" xfId="2" applyNumberFormat="1" applyFont="1" applyBorder="1" applyAlignment="1">
      <alignment horizontal="center" vertical="center"/>
    </xf>
    <xf numFmtId="168" fontId="31" fillId="36" borderId="64" xfId="0" applyNumberFormat="1" applyFont="1" applyFill="1" applyBorder="1" applyAlignment="1">
      <alignment horizontal="center" vertical="center"/>
    </xf>
    <xf numFmtId="0" fontId="112" fillId="0" borderId="0" xfId="0" applyFont="1"/>
    <xf numFmtId="17" fontId="23" fillId="0" borderId="140" xfId="0" applyNumberFormat="1" applyFont="1" applyBorder="1" applyAlignment="1">
      <alignment horizontal="center" vertical="center"/>
    </xf>
    <xf numFmtId="9" fontId="23" fillId="0" borderId="6" xfId="0" applyNumberFormat="1" applyFont="1" applyBorder="1" applyAlignment="1">
      <alignment horizontal="center" vertical="center" wrapText="1"/>
    </xf>
    <xf numFmtId="9" fontId="36" fillId="2" borderId="51" xfId="0" applyNumberFormat="1" applyFont="1" applyFill="1" applyBorder="1" applyAlignment="1">
      <alignment horizontal="center" vertical="center" wrapText="1"/>
    </xf>
    <xf numFmtId="9" fontId="36" fillId="2" borderId="11" xfId="0" applyNumberFormat="1" applyFont="1" applyFill="1" applyBorder="1" applyAlignment="1">
      <alignment horizontal="left" vertical="center" wrapText="1"/>
    </xf>
    <xf numFmtId="9" fontId="36" fillId="2" borderId="11" xfId="0" applyNumberFormat="1" applyFont="1" applyFill="1" applyBorder="1" applyAlignment="1">
      <alignment horizontal="center" vertical="center" wrapText="1"/>
    </xf>
    <xf numFmtId="0" fontId="28" fillId="36" borderId="8" xfId="0" applyFont="1" applyFill="1" applyBorder="1" applyAlignment="1">
      <alignment horizontal="center" vertical="center" wrapText="1" readingOrder="1"/>
    </xf>
    <xf numFmtId="0" fontId="23" fillId="0" borderId="46" xfId="0" applyFont="1" applyBorder="1" applyAlignment="1">
      <alignment wrapText="1"/>
    </xf>
    <xf numFmtId="165" fontId="23" fillId="0" borderId="4" xfId="0" applyNumberFormat="1" applyFont="1" applyBorder="1" applyAlignment="1">
      <alignment horizontal="center" vertical="center"/>
    </xf>
    <xf numFmtId="9" fontId="23" fillId="0" borderId="0" xfId="0" applyNumberFormat="1" applyFont="1"/>
    <xf numFmtId="9" fontId="23" fillId="0" borderId="4" xfId="2" applyNumberFormat="1" applyFont="1" applyBorder="1" applyAlignment="1">
      <alignment horizontal="center"/>
    </xf>
    <xf numFmtId="9" fontId="23" fillId="0" borderId="83" xfId="5" applyFont="1" applyBorder="1" applyAlignment="1">
      <alignment horizontal="center" vertical="center"/>
    </xf>
    <xf numFmtId="9" fontId="23" fillId="0" borderId="84" xfId="5" applyFont="1" applyBorder="1" applyAlignment="1">
      <alignment horizontal="center" vertical="center"/>
    </xf>
    <xf numFmtId="0" fontId="27" fillId="2" borderId="54" xfId="0" applyFont="1" applyFill="1" applyBorder="1" applyAlignment="1">
      <alignment horizontal="center" vertical="center"/>
    </xf>
    <xf numFmtId="0" fontId="0" fillId="0" borderId="0" xfId="0" applyAlignment="1">
      <alignment vertical="center"/>
    </xf>
    <xf numFmtId="0" fontId="114" fillId="0" borderId="0" xfId="0" applyFont="1" applyAlignment="1">
      <alignment wrapText="1"/>
    </xf>
    <xf numFmtId="0" fontId="11" fillId="0" borderId="46" xfId="0" applyFont="1" applyBorder="1"/>
    <xf numFmtId="0" fontId="11" fillId="0" borderId="0" xfId="0" applyFont="1"/>
    <xf numFmtId="0" fontId="0" fillId="0" borderId="46" xfId="0" applyBorder="1" applyAlignment="1">
      <alignment horizontal="center"/>
    </xf>
    <xf numFmtId="0" fontId="29" fillId="2" borderId="24" xfId="0" applyFont="1" applyFill="1" applyBorder="1" applyAlignment="1">
      <alignment horizontal="center" vertical="center" wrapText="1"/>
    </xf>
    <xf numFmtId="0" fontId="29" fillId="2" borderId="108"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5" fillId="34" borderId="55" xfId="0" applyFont="1" applyFill="1" applyBorder="1" applyAlignment="1">
      <alignment horizontal="center" vertical="center" wrapText="1" readingOrder="1"/>
    </xf>
    <xf numFmtId="0" fontId="25" fillId="34" borderId="138" xfId="0" applyFont="1" applyFill="1" applyBorder="1" applyAlignment="1">
      <alignment horizontal="center" vertical="center" wrapText="1" readingOrder="1"/>
    </xf>
    <xf numFmtId="0" fontId="25" fillId="34" borderId="9" xfId="0" applyFont="1" applyFill="1" applyBorder="1" applyAlignment="1">
      <alignment horizontal="center" vertical="center" wrapText="1" readingOrder="1"/>
    </xf>
    <xf numFmtId="0" fontId="26" fillId="2" borderId="107" xfId="0" applyFont="1" applyFill="1" applyBorder="1" applyAlignment="1">
      <alignment horizontal="center" vertical="center" wrapText="1" readingOrder="1"/>
    </xf>
    <xf numFmtId="0" fontId="26" fillId="2" borderId="135" xfId="0" applyFont="1" applyFill="1" applyBorder="1" applyAlignment="1">
      <alignment horizontal="center" vertical="center" wrapText="1" readingOrder="1"/>
    </xf>
    <xf numFmtId="0" fontId="27" fillId="36" borderId="15" xfId="0" applyFont="1" applyFill="1" applyBorder="1" applyAlignment="1">
      <alignment horizontal="center" vertical="center"/>
    </xf>
    <xf numFmtId="0" fontId="27" fillId="36" borderId="13" xfId="0" applyFont="1" applyFill="1" applyBorder="1" applyAlignment="1">
      <alignment horizontal="center" vertical="center"/>
    </xf>
    <xf numFmtId="0" fontId="27" fillId="36" borderId="5" xfId="0" applyFont="1" applyFill="1" applyBorder="1" applyAlignment="1">
      <alignment horizontal="center" vertical="center"/>
    </xf>
    <xf numFmtId="0" fontId="98" fillId="2" borderId="50" xfId="0" applyFont="1" applyFill="1" applyBorder="1" applyAlignment="1">
      <alignment horizontal="center" vertical="center"/>
    </xf>
    <xf numFmtId="0" fontId="98" fillId="2" borderId="31" xfId="0" applyFont="1" applyFill="1" applyBorder="1" applyAlignment="1">
      <alignment horizontal="center" vertical="center"/>
    </xf>
    <xf numFmtId="0" fontId="98" fillId="2" borderId="51" xfId="0" applyFont="1" applyFill="1" applyBorder="1" applyAlignment="1">
      <alignment horizontal="center" vertical="center"/>
    </xf>
    <xf numFmtId="0" fontId="98" fillId="2" borderId="30" xfId="0" applyFont="1" applyFill="1" applyBorder="1" applyAlignment="1">
      <alignment horizontal="center" vertical="center"/>
    </xf>
    <xf numFmtId="0" fontId="25" fillId="2" borderId="73" xfId="0" applyFont="1" applyFill="1" applyBorder="1" applyAlignment="1">
      <alignment horizontal="center"/>
    </xf>
    <xf numFmtId="0" fontId="6" fillId="0" borderId="46" xfId="0" applyFont="1" applyBorder="1"/>
    <xf numFmtId="0" fontId="6" fillId="0" borderId="75" xfId="0" applyFont="1" applyBorder="1"/>
    <xf numFmtId="0" fontId="28" fillId="36" borderId="134" xfId="0" applyFont="1" applyFill="1" applyBorder="1" applyAlignment="1">
      <alignment horizontal="center" vertical="center"/>
    </xf>
    <xf numFmtId="0" fontId="6" fillId="37" borderId="138" xfId="0" applyFont="1" applyFill="1" applyBorder="1"/>
    <xf numFmtId="0" fontId="29" fillId="2" borderId="36" xfId="0" applyFont="1" applyFill="1" applyBorder="1" applyAlignment="1">
      <alignment horizontal="center" vertical="center"/>
    </xf>
    <xf numFmtId="0" fontId="6" fillId="0" borderId="37" xfId="0" applyFont="1" applyBorder="1"/>
    <xf numFmtId="0" fontId="6" fillId="0" borderId="38" xfId="0" applyFont="1" applyBorder="1"/>
    <xf numFmtId="0" fontId="28" fillId="36" borderId="53" xfId="0" applyFont="1" applyFill="1" applyBorder="1" applyAlignment="1">
      <alignment horizontal="center" vertical="center"/>
    </xf>
    <xf numFmtId="0" fontId="6" fillId="37" borderId="5" xfId="0" applyFont="1" applyFill="1" applyBorder="1"/>
    <xf numFmtId="167" fontId="23" fillId="0" borderId="1" xfId="0" applyNumberFormat="1" applyFont="1" applyBorder="1" applyAlignment="1">
      <alignment horizontal="left" vertical="center" wrapText="1"/>
    </xf>
    <xf numFmtId="0" fontId="6" fillId="0" borderId="3" xfId="0" applyFont="1" applyBorder="1"/>
    <xf numFmtId="0" fontId="28" fillId="36" borderId="1" xfId="0" applyFont="1" applyFill="1" applyBorder="1" applyAlignment="1">
      <alignment horizontal="center" vertical="center"/>
    </xf>
    <xf numFmtId="0" fontId="6" fillId="37" borderId="3" xfId="0" applyFont="1" applyFill="1" applyBorder="1"/>
    <xf numFmtId="167" fontId="23" fillId="0" borderId="1" xfId="0" applyNumberFormat="1" applyFont="1" applyBorder="1" applyAlignment="1">
      <alignment horizontal="left" vertical="center"/>
    </xf>
    <xf numFmtId="0" fontId="6" fillId="0" borderId="21" xfId="0" applyFont="1" applyBorder="1"/>
    <xf numFmtId="167" fontId="23" fillId="0" borderId="15" xfId="0" applyNumberFormat="1" applyFont="1" applyBorder="1" applyAlignment="1">
      <alignment horizontal="left" vertical="center" wrapText="1"/>
    </xf>
    <xf numFmtId="0" fontId="6" fillId="0" borderId="10" xfId="0" applyFont="1" applyBorder="1"/>
    <xf numFmtId="0" fontId="23" fillId="10" borderId="76" xfId="0" applyFont="1" applyFill="1" applyBorder="1" applyAlignment="1">
      <alignment horizontal="left" vertical="top" wrapText="1"/>
    </xf>
    <xf numFmtId="0" fontId="6" fillId="0" borderId="19" xfId="0" applyFont="1" applyBorder="1"/>
    <xf numFmtId="0" fontId="6" fillId="0" borderId="20" xfId="0" applyFont="1" applyBorder="1"/>
    <xf numFmtId="0" fontId="6" fillId="0" borderId="73" xfId="0" applyFont="1" applyBorder="1"/>
    <xf numFmtId="0" fontId="0" fillId="0" borderId="46" xfId="0" applyBorder="1"/>
    <xf numFmtId="0" fontId="6" fillId="0" borderId="23" xfId="0" applyFont="1" applyBorder="1"/>
    <xf numFmtId="0" fontId="6" fillId="0" borderId="77" xfId="0" applyFont="1" applyBorder="1"/>
    <xf numFmtId="0" fontId="6" fillId="0" borderId="78" xfId="0" applyFont="1" applyBorder="1"/>
    <xf numFmtId="0" fontId="6" fillId="0" borderId="79" xfId="0" applyFont="1" applyBorder="1"/>
    <xf numFmtId="0" fontId="6" fillId="0" borderId="5" xfId="0" applyFont="1" applyBorder="1"/>
    <xf numFmtId="0" fontId="28" fillId="36" borderId="15" xfId="0" applyFont="1" applyFill="1" applyBorder="1" applyAlignment="1">
      <alignment horizontal="center" vertical="center"/>
    </xf>
    <xf numFmtId="0" fontId="30" fillId="36" borderId="7" xfId="0" applyFont="1" applyFill="1" applyBorder="1" applyAlignment="1">
      <alignment horizontal="center" vertical="center" wrapText="1" readingOrder="1"/>
    </xf>
    <xf numFmtId="0" fontId="6" fillId="37" borderId="12" xfId="0" applyFont="1" applyFill="1" applyBorder="1"/>
    <xf numFmtId="9" fontId="36" fillId="2" borderId="17" xfId="0" applyNumberFormat="1" applyFont="1" applyFill="1" applyBorder="1" applyAlignment="1">
      <alignment horizontal="center" vertical="center"/>
    </xf>
    <xf numFmtId="0" fontId="6" fillId="0" borderId="18" xfId="0" applyFont="1" applyBorder="1"/>
    <xf numFmtId="0" fontId="31" fillId="42" borderId="76" xfId="0" applyFont="1" applyFill="1" applyBorder="1" applyAlignment="1">
      <alignment horizontal="center"/>
    </xf>
    <xf numFmtId="0" fontId="6" fillId="35" borderId="19" xfId="0" applyFont="1" applyFill="1" applyBorder="1"/>
    <xf numFmtId="0" fontId="6" fillId="35" borderId="74" xfId="0" applyFont="1" applyFill="1" applyBorder="1"/>
    <xf numFmtId="0" fontId="31" fillId="36" borderId="76" xfId="0" applyFont="1" applyFill="1" applyBorder="1" applyAlignment="1">
      <alignment horizontal="center"/>
    </xf>
    <xf numFmtId="0" fontId="6" fillId="37" borderId="19" xfId="0" applyFont="1" applyFill="1" applyBorder="1"/>
    <xf numFmtId="0" fontId="6" fillId="37" borderId="20" xfId="0" applyFont="1" applyFill="1" applyBorder="1"/>
    <xf numFmtId="0" fontId="31" fillId="36" borderId="14" xfId="0" applyFont="1" applyFill="1" applyBorder="1" applyAlignment="1">
      <alignment horizontal="center"/>
    </xf>
    <xf numFmtId="0" fontId="6" fillId="37" borderId="74" xfId="0" applyFont="1" applyFill="1" applyBorder="1"/>
    <xf numFmtId="0" fontId="29" fillId="2" borderId="14" xfId="0" applyFont="1" applyFill="1" applyBorder="1" applyAlignment="1">
      <alignment horizontal="center" vertical="center" wrapText="1"/>
    </xf>
    <xf numFmtId="0" fontId="6" fillId="0" borderId="1" xfId="0" applyFont="1" applyBorder="1"/>
    <xf numFmtId="0" fontId="6" fillId="0" borderId="2" xfId="0" applyFont="1" applyBorder="1"/>
    <xf numFmtId="0" fontId="7" fillId="34" borderId="15" xfId="0" applyFont="1" applyFill="1" applyBorder="1" applyAlignment="1">
      <alignment horizontal="center" vertical="center"/>
    </xf>
    <xf numFmtId="0" fontId="6" fillId="35" borderId="13" xfId="0" applyFont="1" applyFill="1" applyBorder="1"/>
    <xf numFmtId="0" fontId="6" fillId="35" borderId="5" xfId="0" applyFont="1" applyFill="1" applyBorder="1"/>
    <xf numFmtId="0" fontId="0" fillId="0" borderId="14" xfId="0" applyBorder="1" applyAlignment="1">
      <alignment horizontal="center"/>
    </xf>
    <xf numFmtId="0" fontId="0" fillId="37" borderId="15" xfId="0" applyFill="1" applyBorder="1" applyAlignment="1">
      <alignment horizontal="center"/>
    </xf>
    <xf numFmtId="0" fontId="6" fillId="37" borderId="13" xfId="0" applyFont="1" applyFill="1" applyBorder="1"/>
    <xf numFmtId="165" fontId="19" fillId="40" borderId="15" xfId="0" applyNumberFormat="1" applyFont="1" applyFill="1" applyBorder="1" applyAlignment="1">
      <alignment horizontal="center" vertical="center"/>
    </xf>
    <xf numFmtId="0" fontId="100" fillId="35" borderId="13" xfId="0" applyFont="1" applyFill="1" applyBorder="1"/>
    <xf numFmtId="0" fontId="100" fillId="35" borderId="5" xfId="0" applyFont="1" applyFill="1" applyBorder="1"/>
    <xf numFmtId="0" fontId="19" fillId="38" borderId="60" xfId="0" applyFont="1" applyFill="1" applyBorder="1" applyAlignment="1">
      <alignment horizontal="center" vertical="center" wrapText="1"/>
    </xf>
    <xf numFmtId="0" fontId="19" fillId="38" borderId="60" xfId="0" applyFont="1" applyFill="1" applyBorder="1" applyAlignment="1">
      <alignment horizontal="center" vertical="center"/>
    </xf>
    <xf numFmtId="0" fontId="18" fillId="38" borderId="60" xfId="0" applyFont="1" applyFill="1" applyBorder="1" applyAlignment="1">
      <alignment horizontal="center" vertical="center"/>
    </xf>
    <xf numFmtId="0" fontId="23" fillId="10" borderId="93" xfId="0" applyFont="1" applyFill="1" applyBorder="1" applyAlignment="1">
      <alignment horizontal="justify" vertical="center" wrapText="1"/>
    </xf>
    <xf numFmtId="0" fontId="23" fillId="10" borderId="94" xfId="0" applyFont="1" applyFill="1" applyBorder="1" applyAlignment="1">
      <alignment horizontal="justify" vertical="center" wrapText="1"/>
    </xf>
    <xf numFmtId="0" fontId="23" fillId="10" borderId="95" xfId="0" applyFont="1" applyFill="1" applyBorder="1" applyAlignment="1">
      <alignment horizontal="justify" vertical="center" wrapText="1"/>
    </xf>
    <xf numFmtId="0" fontId="23" fillId="10" borderId="96" xfId="0" applyFont="1" applyFill="1" applyBorder="1" applyAlignment="1">
      <alignment horizontal="justify" vertical="center" wrapText="1"/>
    </xf>
    <xf numFmtId="0" fontId="23" fillId="10" borderId="46" xfId="0" applyFont="1" applyFill="1" applyBorder="1" applyAlignment="1">
      <alignment horizontal="justify" vertical="center" wrapText="1"/>
    </xf>
    <xf numFmtId="0" fontId="23" fillId="10" borderId="97" xfId="0" applyFont="1" applyFill="1" applyBorder="1" applyAlignment="1">
      <alignment horizontal="justify" vertical="center" wrapText="1"/>
    </xf>
    <xf numFmtId="0" fontId="23" fillId="10" borderId="98" xfId="0" applyFont="1" applyFill="1" applyBorder="1" applyAlignment="1">
      <alignment horizontal="justify" vertical="center" wrapText="1"/>
    </xf>
    <xf numFmtId="0" fontId="23" fillId="10" borderId="99" xfId="0" applyFont="1" applyFill="1" applyBorder="1" applyAlignment="1">
      <alignment horizontal="justify" vertical="center" wrapText="1"/>
    </xf>
    <xf numFmtId="0" fontId="23" fillId="10" borderId="100" xfId="0" applyFont="1" applyFill="1" applyBorder="1" applyAlignment="1">
      <alignment horizontal="justify" vertical="center" wrapText="1"/>
    </xf>
    <xf numFmtId="0" fontId="70" fillId="0" borderId="98" xfId="0" applyFont="1" applyBorder="1" applyAlignment="1">
      <alignment horizontal="justify" vertical="top" wrapText="1"/>
    </xf>
    <xf numFmtId="0" fontId="70" fillId="0" borderId="99" xfId="0" applyFont="1" applyBorder="1" applyAlignment="1">
      <alignment horizontal="justify" vertical="top" wrapText="1"/>
    </xf>
    <xf numFmtId="0" fontId="70" fillId="0" borderId="100" xfId="0" applyFont="1" applyBorder="1" applyAlignment="1">
      <alignment horizontal="justify" vertical="top" wrapText="1"/>
    </xf>
    <xf numFmtId="0" fontId="25" fillId="2" borderId="60" xfId="0" applyFont="1" applyFill="1" applyBorder="1" applyAlignment="1">
      <alignment horizontal="center"/>
    </xf>
    <xf numFmtId="0" fontId="6" fillId="0" borderId="60" xfId="0" applyFont="1" applyBorder="1"/>
    <xf numFmtId="0" fontId="28" fillId="12" borderId="60" xfId="0" applyFont="1" applyFill="1" applyBorder="1" applyAlignment="1">
      <alignment horizontal="center" vertical="center"/>
    </xf>
    <xf numFmtId="0" fontId="29" fillId="2" borderId="60" xfId="0" applyFont="1" applyFill="1" applyBorder="1" applyAlignment="1">
      <alignment horizontal="center" vertical="center"/>
    </xf>
    <xf numFmtId="167" fontId="23" fillId="0" borderId="60" xfId="0" applyNumberFormat="1" applyFont="1" applyBorder="1" applyAlignment="1">
      <alignment horizontal="left" vertical="center" wrapText="1"/>
    </xf>
    <xf numFmtId="167" fontId="23" fillId="0" borderId="60" xfId="0" applyNumberFormat="1" applyFont="1" applyBorder="1" applyAlignment="1">
      <alignment horizontal="left" vertical="center"/>
    </xf>
    <xf numFmtId="0" fontId="31" fillId="12" borderId="84" xfId="0" applyFont="1" applyFill="1" applyBorder="1" applyAlignment="1">
      <alignment horizontal="center"/>
    </xf>
    <xf numFmtId="0" fontId="6" fillId="0" borderId="84" xfId="0" applyFont="1" applyBorder="1"/>
    <xf numFmtId="0" fontId="23" fillId="10" borderId="60" xfId="0" applyFont="1" applyFill="1" applyBorder="1" applyAlignment="1">
      <alignment horizontal="left" vertical="top" wrapText="1"/>
    </xf>
    <xf numFmtId="0" fontId="0" fillId="0" borderId="60" xfId="0" applyBorder="1"/>
    <xf numFmtId="0" fontId="24" fillId="2" borderId="60" xfId="0" applyFont="1" applyFill="1" applyBorder="1" applyAlignment="1">
      <alignment horizontal="center" vertical="center" wrapText="1"/>
    </xf>
    <xf numFmtId="0" fontId="25" fillId="3" borderId="60" xfId="0" applyFont="1" applyFill="1" applyBorder="1" applyAlignment="1">
      <alignment horizontal="center" vertical="center" wrapText="1" readingOrder="1"/>
    </xf>
    <xf numFmtId="0" fontId="26" fillId="2" borderId="60" xfId="0" applyFont="1" applyFill="1" applyBorder="1" applyAlignment="1">
      <alignment horizontal="center" vertical="center" wrapText="1" readingOrder="1"/>
    </xf>
    <xf numFmtId="0" fontId="27" fillId="28" borderId="60" xfId="0" applyFont="1" applyFill="1" applyBorder="1" applyAlignment="1">
      <alignment horizontal="center" vertical="center"/>
    </xf>
    <xf numFmtId="0" fontId="6" fillId="22" borderId="60" xfId="0" applyFont="1" applyFill="1" applyBorder="1"/>
    <xf numFmtId="0" fontId="27" fillId="2" borderId="60" xfId="0" applyFont="1" applyFill="1" applyBorder="1" applyAlignment="1">
      <alignment horizontal="center" vertical="center"/>
    </xf>
    <xf numFmtId="0" fontId="35" fillId="0" borderId="60" xfId="0" applyFont="1" applyBorder="1" applyAlignment="1">
      <alignment horizontal="left" vertical="top" wrapText="1"/>
    </xf>
    <xf numFmtId="0" fontId="30" fillId="12" borderId="60" xfId="0" applyFont="1" applyFill="1" applyBorder="1" applyAlignment="1">
      <alignment horizontal="center" vertical="center" wrapText="1" readingOrder="1"/>
    </xf>
    <xf numFmtId="0" fontId="6" fillId="0" borderId="83" xfId="0" applyFont="1" applyBorder="1"/>
    <xf numFmtId="9" fontId="23" fillId="0" borderId="60" xfId="0" applyNumberFormat="1" applyFont="1" applyBorder="1" applyAlignment="1">
      <alignment horizontal="center" vertical="center"/>
    </xf>
    <xf numFmtId="0" fontId="34" fillId="3" borderId="83" xfId="0" applyFont="1" applyFill="1" applyBorder="1" applyAlignment="1">
      <alignment horizontal="center" vertical="center" wrapText="1" readingOrder="1"/>
    </xf>
    <xf numFmtId="0" fontId="6" fillId="0" borderId="101" xfId="0" applyFont="1" applyBorder="1"/>
    <xf numFmtId="0" fontId="23" fillId="10" borderId="14" xfId="0" applyFont="1" applyFill="1" applyBorder="1" applyAlignment="1">
      <alignment horizontal="left" vertical="top" wrapText="1"/>
    </xf>
    <xf numFmtId="0" fontId="23" fillId="10" borderId="19" xfId="0" applyFont="1" applyFill="1" applyBorder="1" applyAlignment="1">
      <alignment horizontal="left" vertical="top" wrapText="1"/>
    </xf>
    <xf numFmtId="0" fontId="23" fillId="10" borderId="20" xfId="0" applyFont="1" applyFill="1" applyBorder="1" applyAlignment="1">
      <alignment horizontal="left" vertical="top" wrapText="1"/>
    </xf>
    <xf numFmtId="0" fontId="23" fillId="10" borderId="32" xfId="0" applyFont="1" applyFill="1" applyBorder="1" applyAlignment="1">
      <alignment horizontal="left" vertical="top" wrapText="1"/>
    </xf>
    <xf numFmtId="0" fontId="23" fillId="10" borderId="46" xfId="0" applyFont="1" applyFill="1" applyBorder="1" applyAlignment="1">
      <alignment horizontal="left" vertical="top" wrapText="1"/>
    </xf>
    <xf numFmtId="0" fontId="23" fillId="10" borderId="23" xfId="0" applyFont="1" applyFill="1" applyBorder="1" applyAlignment="1">
      <alignment horizontal="left" vertical="top" wrapText="1"/>
    </xf>
    <xf numFmtId="0" fontId="23" fillId="10" borderId="1" xfId="0" applyFont="1" applyFill="1" applyBorder="1" applyAlignment="1">
      <alignment horizontal="left" vertical="top" wrapText="1"/>
    </xf>
    <xf numFmtId="0" fontId="23" fillId="10" borderId="2" xfId="0" applyFont="1" applyFill="1" applyBorder="1" applyAlignment="1">
      <alignment horizontal="left" vertical="top" wrapText="1"/>
    </xf>
    <xf numFmtId="0" fontId="23" fillId="10" borderId="3" xfId="0" applyFont="1" applyFill="1" applyBorder="1" applyAlignment="1">
      <alignment horizontal="left" vertical="top" wrapText="1"/>
    </xf>
    <xf numFmtId="0" fontId="0" fillId="0" borderId="4" xfId="0" applyBorder="1" applyAlignment="1">
      <alignment horizontal="center"/>
    </xf>
    <xf numFmtId="0" fontId="25" fillId="2" borderId="51" xfId="0" applyFont="1" applyFill="1" applyBorder="1" applyAlignment="1">
      <alignment horizontal="center"/>
    </xf>
    <xf numFmtId="0" fontId="25" fillId="2" borderId="30" xfId="0" applyFont="1" applyFill="1" applyBorder="1" applyAlignment="1">
      <alignment horizontal="center"/>
    </xf>
    <xf numFmtId="0" fontId="25" fillId="2" borderId="31" xfId="0" applyFont="1" applyFill="1" applyBorder="1" applyAlignment="1">
      <alignment horizontal="center"/>
    </xf>
    <xf numFmtId="0" fontId="28" fillId="36" borderId="55" xfId="0" applyFont="1" applyFill="1" applyBorder="1" applyAlignment="1">
      <alignment horizontal="center" vertical="center"/>
    </xf>
    <xf numFmtId="0" fontId="28" fillId="36" borderId="9" xfId="0" applyFont="1" applyFill="1" applyBorder="1" applyAlignment="1">
      <alignment horizontal="center" vertical="center"/>
    </xf>
    <xf numFmtId="0" fontId="29" fillId="2" borderId="113" xfId="0" applyFont="1" applyFill="1" applyBorder="1" applyAlignment="1">
      <alignment horizontal="center" vertical="center"/>
    </xf>
    <xf numFmtId="0" fontId="29" fillId="2" borderId="25" xfId="0" applyFont="1" applyFill="1" applyBorder="1" applyAlignment="1">
      <alignment horizontal="center" vertical="center"/>
    </xf>
    <xf numFmtId="0" fontId="29" fillId="2" borderId="108" xfId="0" applyFont="1" applyFill="1" applyBorder="1" applyAlignment="1">
      <alignment horizontal="center" vertical="center"/>
    </xf>
    <xf numFmtId="0" fontId="28" fillId="36" borderId="5" xfId="0" applyFont="1" applyFill="1" applyBorder="1" applyAlignment="1">
      <alignment horizontal="center" vertical="center"/>
    </xf>
    <xf numFmtId="167" fontId="23" fillId="0" borderId="55" xfId="0" applyNumberFormat="1" applyFont="1" applyBorder="1" applyAlignment="1">
      <alignment horizontal="left" vertical="center" wrapText="1"/>
    </xf>
    <xf numFmtId="167" fontId="23" fillId="0" borderId="9" xfId="0" applyNumberFormat="1" applyFont="1" applyBorder="1" applyAlignment="1">
      <alignment horizontal="left" vertical="center" wrapText="1"/>
    </xf>
    <xf numFmtId="167" fontId="23" fillId="0" borderId="55" xfId="0" applyNumberFormat="1" applyFont="1" applyBorder="1" applyAlignment="1">
      <alignment horizontal="left" vertical="center"/>
    </xf>
    <xf numFmtId="167" fontId="23" fillId="0" borderId="9" xfId="0" applyNumberFormat="1" applyFont="1" applyBorder="1" applyAlignment="1">
      <alignment horizontal="left" vertical="center"/>
    </xf>
    <xf numFmtId="0" fontId="6" fillId="0" borderId="82" xfId="0" applyFont="1" applyBorder="1"/>
    <xf numFmtId="0" fontId="0" fillId="0" borderId="83" xfId="0" applyBorder="1"/>
    <xf numFmtId="0" fontId="6" fillId="0" borderId="93" xfId="0" applyFont="1" applyBorder="1"/>
    <xf numFmtId="0" fontId="35" fillId="0" borderId="4" xfId="0" applyFont="1" applyBorder="1" applyAlignment="1">
      <alignment horizontal="left" vertical="top" wrapText="1"/>
    </xf>
    <xf numFmtId="0" fontId="6" fillId="0" borderId="4" xfId="0" applyFont="1" applyBorder="1"/>
    <xf numFmtId="0" fontId="0" fillId="0" borderId="4" xfId="0" applyBorder="1"/>
    <xf numFmtId="0" fontId="6" fillId="0" borderId="7" xfId="0" applyFont="1" applyBorder="1"/>
    <xf numFmtId="0" fontId="0" fillId="0" borderId="7" xfId="0" applyBorder="1"/>
    <xf numFmtId="0" fontId="35" fillId="0" borderId="14" xfId="0" applyFont="1" applyBorder="1" applyAlignment="1">
      <alignment horizontal="left" vertical="top" wrapText="1"/>
    </xf>
    <xf numFmtId="0" fontId="35" fillId="0" borderId="19" xfId="0" applyFont="1" applyBorder="1" applyAlignment="1">
      <alignment horizontal="left" vertical="top" wrapText="1"/>
    </xf>
    <xf numFmtId="0" fontId="35" fillId="0" borderId="20" xfId="0" applyFont="1" applyBorder="1" applyAlignment="1">
      <alignment horizontal="left" vertical="top" wrapText="1"/>
    </xf>
    <xf numFmtId="0" fontId="35" fillId="0" borderId="32" xfId="0" applyFont="1" applyBorder="1" applyAlignment="1">
      <alignment horizontal="left" vertical="top" wrapText="1"/>
    </xf>
    <xf numFmtId="0" fontId="35" fillId="0" borderId="46" xfId="0" applyFont="1" applyBorder="1" applyAlignment="1">
      <alignment horizontal="left" vertical="top" wrapText="1"/>
    </xf>
    <xf numFmtId="0" fontId="35" fillId="0" borderId="23" xfId="0" applyFont="1" applyBorder="1" applyAlignment="1">
      <alignment horizontal="left" vertical="top" wrapText="1"/>
    </xf>
    <xf numFmtId="0" fontId="36" fillId="10" borderId="93" xfId="0" applyFont="1" applyFill="1" applyBorder="1" applyAlignment="1">
      <alignment horizontal="left" vertical="top" wrapText="1"/>
    </xf>
    <xf numFmtId="0" fontId="23" fillId="10" borderId="94" xfId="0" applyFont="1" applyFill="1" applyBorder="1" applyAlignment="1">
      <alignment horizontal="left" vertical="top" wrapText="1"/>
    </xf>
    <xf numFmtId="0" fontId="23" fillId="10" borderId="96" xfId="0" applyFont="1" applyFill="1" applyBorder="1" applyAlignment="1">
      <alignment horizontal="left" vertical="top" wrapText="1"/>
    </xf>
    <xf numFmtId="0" fontId="23" fillId="10" borderId="98" xfId="0" applyFont="1" applyFill="1" applyBorder="1" applyAlignment="1">
      <alignment horizontal="left" vertical="top" wrapText="1"/>
    </xf>
    <xf numFmtId="0" fontId="23" fillId="10" borderId="99" xfId="0" applyFont="1" applyFill="1" applyBorder="1" applyAlignment="1">
      <alignment horizontal="left" vertical="top" wrapText="1"/>
    </xf>
    <xf numFmtId="167" fontId="23" fillId="0" borderId="5" xfId="0" applyNumberFormat="1" applyFont="1" applyBorder="1" applyAlignment="1">
      <alignment horizontal="left" vertical="center" wrapText="1"/>
    </xf>
    <xf numFmtId="0" fontId="35" fillId="0" borderId="117" xfId="0" applyFont="1" applyBorder="1" applyAlignment="1">
      <alignment horizontal="left" vertical="top" wrapText="1"/>
    </xf>
    <xf numFmtId="0" fontId="35" fillId="0" borderId="96" xfId="0" applyFont="1" applyBorder="1" applyAlignment="1">
      <alignment horizontal="left" vertical="top" wrapText="1"/>
    </xf>
    <xf numFmtId="0" fontId="35" fillId="0" borderId="118" xfId="0" applyFont="1" applyBorder="1" applyAlignment="1">
      <alignment horizontal="left" vertical="top" wrapText="1"/>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0" fontId="29" fillId="2" borderId="20"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5" fillId="34" borderId="15" xfId="0" applyFont="1" applyFill="1" applyBorder="1" applyAlignment="1">
      <alignment horizontal="center" vertical="center" wrapText="1" readingOrder="1"/>
    </xf>
    <xf numFmtId="0" fontId="25" fillId="34" borderId="13" xfId="0" applyFont="1" applyFill="1" applyBorder="1" applyAlignment="1">
      <alignment horizontal="center" vertical="center" wrapText="1" readingOrder="1"/>
    </xf>
    <xf numFmtId="0" fontId="25" fillId="34" borderId="5" xfId="0" applyFont="1" applyFill="1" applyBorder="1" applyAlignment="1">
      <alignment horizontal="center" vertical="center" wrapText="1" readingOrder="1"/>
    </xf>
    <xf numFmtId="0" fontId="26" fillId="2" borderId="7" xfId="0" applyFont="1" applyFill="1" applyBorder="1" applyAlignment="1">
      <alignment horizontal="center" vertical="center" wrapText="1" readingOrder="1"/>
    </xf>
    <xf numFmtId="0" fontId="26" fillId="2" borderId="8" xfId="0" applyFont="1" applyFill="1" applyBorder="1" applyAlignment="1">
      <alignment horizontal="center" vertical="center" wrapText="1" readingOrder="1"/>
    </xf>
    <xf numFmtId="0" fontId="98" fillId="2" borderId="15" xfId="0" applyFont="1" applyFill="1" applyBorder="1" applyAlignment="1">
      <alignment horizontal="center" vertical="center"/>
    </xf>
    <xf numFmtId="0" fontId="98" fillId="2" borderId="5" xfId="0" applyFont="1" applyFill="1" applyBorder="1" applyAlignment="1">
      <alignment horizontal="center" vertical="center"/>
    </xf>
    <xf numFmtId="0" fontId="98" fillId="2" borderId="13" xfId="0" applyFont="1" applyFill="1" applyBorder="1" applyAlignment="1">
      <alignment horizontal="center" vertical="center"/>
    </xf>
    <xf numFmtId="0" fontId="31" fillId="36" borderId="114" xfId="0" applyFont="1" applyFill="1" applyBorder="1" applyAlignment="1">
      <alignment horizontal="center"/>
    </xf>
    <xf numFmtId="0" fontId="31" fillId="36" borderId="115" xfId="0" applyFont="1" applyFill="1" applyBorder="1" applyAlignment="1">
      <alignment horizontal="center"/>
    </xf>
    <xf numFmtId="0" fontId="31" fillId="36" borderId="116" xfId="0" applyFont="1" applyFill="1" applyBorder="1" applyAlignment="1">
      <alignment horizontal="center"/>
    </xf>
    <xf numFmtId="0" fontId="31" fillId="36" borderId="15" xfId="0" applyFont="1" applyFill="1" applyBorder="1" applyAlignment="1">
      <alignment horizontal="center"/>
    </xf>
    <xf numFmtId="0" fontId="31" fillId="36" borderId="13" xfId="0" applyFont="1" applyFill="1" applyBorder="1" applyAlignment="1">
      <alignment horizontal="center"/>
    </xf>
    <xf numFmtId="0" fontId="31" fillId="36" borderId="5" xfId="0" applyFont="1" applyFill="1" applyBorder="1" applyAlignment="1">
      <alignment horizontal="center"/>
    </xf>
    <xf numFmtId="0" fontId="30" fillId="36" borderId="8" xfId="0" applyFont="1" applyFill="1" applyBorder="1" applyAlignment="1">
      <alignment horizontal="center" vertical="center" wrapText="1" readingOrder="1"/>
    </xf>
    <xf numFmtId="9" fontId="36" fillId="2" borderId="7" xfId="0" applyNumberFormat="1" applyFont="1" applyFill="1" applyBorder="1" applyAlignment="1">
      <alignment horizontal="center" vertical="center"/>
    </xf>
    <xf numFmtId="9" fontId="36" fillId="2" borderId="12" xfId="0" applyNumberFormat="1" applyFont="1" applyFill="1" applyBorder="1" applyAlignment="1">
      <alignment horizontal="center" vertical="center"/>
    </xf>
    <xf numFmtId="0" fontId="34" fillId="34" borderId="15" xfId="0" applyFont="1" applyFill="1" applyBorder="1" applyAlignment="1">
      <alignment horizontal="center" vertical="center" wrapText="1" readingOrder="1"/>
    </xf>
    <xf numFmtId="0" fontId="34" fillId="34" borderId="13" xfId="0" applyFont="1" applyFill="1" applyBorder="1" applyAlignment="1">
      <alignment horizontal="center" vertical="center" wrapText="1" readingOrder="1"/>
    </xf>
    <xf numFmtId="0" fontId="34" fillId="34" borderId="5" xfId="0" applyFont="1" applyFill="1" applyBorder="1" applyAlignment="1">
      <alignment horizontal="center" vertical="center" wrapText="1" readingOrder="1"/>
    </xf>
    <xf numFmtId="0" fontId="59" fillId="0" borderId="60" xfId="0" applyFont="1" applyBorder="1" applyAlignment="1">
      <alignment horizontal="left" vertical="top"/>
    </xf>
    <xf numFmtId="0" fontId="11" fillId="0" borderId="60" xfId="0" applyFont="1" applyBorder="1" applyAlignment="1">
      <alignment horizontal="left" vertical="top"/>
    </xf>
    <xf numFmtId="0" fontId="28" fillId="36" borderId="60" xfId="0" applyFont="1" applyFill="1" applyBorder="1" applyAlignment="1">
      <alignment horizontal="center" vertical="center"/>
    </xf>
    <xf numFmtId="0" fontId="6" fillId="37" borderId="60" xfId="0" applyFont="1" applyFill="1" applyBorder="1"/>
    <xf numFmtId="0" fontId="30" fillId="36" borderId="60" xfId="0" applyFont="1" applyFill="1" applyBorder="1" applyAlignment="1">
      <alignment horizontal="center" vertical="center" wrapText="1" readingOrder="1"/>
    </xf>
    <xf numFmtId="0" fontId="6" fillId="37" borderId="83" xfId="0" applyFont="1" applyFill="1" applyBorder="1"/>
    <xf numFmtId="9" fontId="36" fillId="2" borderId="60" xfId="0" applyNumberFormat="1" applyFont="1" applyFill="1" applyBorder="1" applyAlignment="1">
      <alignment horizontal="center" vertical="center"/>
    </xf>
    <xf numFmtId="0" fontId="32" fillId="38" borderId="60" xfId="0" applyFont="1" applyFill="1" applyBorder="1" applyAlignment="1">
      <alignment horizontal="center"/>
    </xf>
    <xf numFmtId="0" fontId="6" fillId="35" borderId="60" xfId="0" applyFont="1" applyFill="1" applyBorder="1"/>
    <xf numFmtId="0" fontId="6" fillId="35" borderId="84" xfId="0" applyFont="1" applyFill="1" applyBorder="1"/>
    <xf numFmtId="0" fontId="31" fillId="36" borderId="60" xfId="0" applyFont="1" applyFill="1" applyBorder="1" applyAlignment="1">
      <alignment horizontal="center"/>
    </xf>
    <xf numFmtId="0" fontId="38" fillId="32" borderId="2" xfId="0" applyFont="1" applyFill="1" applyBorder="1" applyAlignment="1">
      <alignment horizontal="center" vertical="center"/>
    </xf>
    <xf numFmtId="0" fontId="23" fillId="10" borderId="82" xfId="0" applyFont="1" applyFill="1" applyBorder="1" applyAlignment="1">
      <alignment vertical="center" wrapText="1"/>
    </xf>
    <xf numFmtId="0" fontId="23" fillId="10" borderId="102" xfId="0" applyFont="1" applyFill="1" applyBorder="1" applyAlignment="1">
      <alignment vertical="center" wrapText="1"/>
    </xf>
    <xf numFmtId="0" fontId="23" fillId="10" borderId="103" xfId="0" applyFont="1" applyFill="1" applyBorder="1" applyAlignment="1">
      <alignment vertical="center" wrapText="1"/>
    </xf>
    <xf numFmtId="0" fontId="34" fillId="3" borderId="60" xfId="0" applyFont="1" applyFill="1" applyBorder="1" applyAlignment="1">
      <alignment horizontal="center" vertical="center" wrapText="1" readingOrder="1"/>
    </xf>
    <xf numFmtId="0" fontId="23" fillId="10" borderId="4" xfId="0" applyFont="1" applyFill="1" applyBorder="1" applyAlignment="1">
      <alignment vertical="center" wrapText="1"/>
    </xf>
    <xf numFmtId="0" fontId="23" fillId="10" borderId="93" xfId="0" applyFont="1" applyFill="1" applyBorder="1" applyAlignment="1">
      <alignment vertical="center" wrapText="1"/>
    </xf>
    <xf numFmtId="0" fontId="23" fillId="10" borderId="94" xfId="0" applyFont="1" applyFill="1" applyBorder="1" applyAlignment="1">
      <alignment vertical="center" wrapText="1"/>
    </xf>
    <xf numFmtId="0" fontId="23" fillId="10" borderId="95" xfId="0" applyFont="1" applyFill="1" applyBorder="1" applyAlignment="1">
      <alignment vertical="center" wrapText="1"/>
    </xf>
    <xf numFmtId="0" fontId="25" fillId="2" borderId="32" xfId="0" applyFont="1" applyFill="1" applyBorder="1" applyAlignment="1">
      <alignment horizontal="center"/>
    </xf>
    <xf numFmtId="0" fontId="29" fillId="2" borderId="55" xfId="0" applyFont="1" applyFill="1" applyBorder="1" applyAlignment="1">
      <alignment horizontal="center" vertical="center"/>
    </xf>
    <xf numFmtId="0" fontId="6" fillId="0" borderId="138" xfId="0" applyFont="1" applyBorder="1"/>
    <xf numFmtId="0" fontId="6" fillId="0" borderId="16" xfId="0" applyFont="1" applyBorder="1"/>
    <xf numFmtId="0" fontId="6" fillId="0" borderId="3" xfId="0" applyFont="1" applyBorder="1" applyAlignment="1">
      <alignment wrapText="1"/>
    </xf>
    <xf numFmtId="0" fontId="6" fillId="0" borderId="32" xfId="0" applyFont="1" applyBorder="1"/>
    <xf numFmtId="0" fontId="0" fillId="0" borderId="0" xfId="0"/>
    <xf numFmtId="0" fontId="109" fillId="10" borderId="14" xfId="0" applyFont="1" applyFill="1" applyBorder="1" applyAlignment="1">
      <alignment horizontal="left" vertical="top" wrapText="1"/>
    </xf>
    <xf numFmtId="0" fontId="23" fillId="50" borderId="19" xfId="0" applyFont="1" applyFill="1" applyBorder="1" applyAlignment="1">
      <alignment horizontal="center"/>
    </xf>
    <xf numFmtId="0" fontId="23" fillId="50" borderId="20" xfId="0" applyFont="1" applyFill="1" applyBorder="1" applyAlignment="1">
      <alignment horizontal="center"/>
    </xf>
    <xf numFmtId="0" fontId="23" fillId="50" borderId="46" xfId="0" applyFont="1" applyFill="1" applyBorder="1" applyAlignment="1">
      <alignment horizontal="center"/>
    </xf>
    <xf numFmtId="0" fontId="23" fillId="50" borderId="23" xfId="0" applyFont="1" applyFill="1" applyBorder="1" applyAlignment="1">
      <alignment horizontal="center"/>
    </xf>
    <xf numFmtId="0" fontId="108" fillId="10" borderId="14" xfId="0" applyFont="1" applyFill="1" applyBorder="1" applyAlignment="1">
      <alignment horizontal="left" vertical="top" wrapText="1"/>
    </xf>
    <xf numFmtId="0" fontId="0" fillId="0" borderId="19" xfId="0" applyBorder="1" applyAlignment="1">
      <alignment horizontal="center"/>
    </xf>
    <xf numFmtId="0" fontId="0" fillId="0" borderId="20"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0" fillId="0" borderId="2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6" fillId="10" borderId="60" xfId="0" applyFont="1" applyFill="1" applyBorder="1" applyAlignment="1">
      <alignment horizontal="left" vertical="top" wrapText="1"/>
    </xf>
    <xf numFmtId="0" fontId="28" fillId="36" borderId="83" xfId="0" applyFont="1" applyFill="1" applyBorder="1" applyAlignment="1">
      <alignment horizontal="center" vertical="center"/>
    </xf>
    <xf numFmtId="167" fontId="23" fillId="0" borderId="83" xfId="0" applyNumberFormat="1" applyFont="1" applyBorder="1" applyAlignment="1">
      <alignment horizontal="left" vertical="center" wrapText="1"/>
    </xf>
    <xf numFmtId="0" fontId="30" fillId="36" borderId="4" xfId="0" applyFont="1" applyFill="1" applyBorder="1" applyAlignment="1">
      <alignment horizontal="center" vertical="center" wrapText="1" readingOrder="1"/>
    </xf>
    <xf numFmtId="0" fontId="6" fillId="37" borderId="4" xfId="0" applyFont="1" applyFill="1" applyBorder="1"/>
    <xf numFmtId="9" fontId="36" fillId="2" borderId="4" xfId="0" applyNumberFormat="1" applyFont="1" applyFill="1" applyBorder="1" applyAlignment="1">
      <alignment horizontal="center" vertical="center"/>
    </xf>
    <xf numFmtId="0" fontId="34" fillId="34" borderId="84" xfId="0" applyFont="1" applyFill="1" applyBorder="1" applyAlignment="1">
      <alignment horizontal="center" vertical="center" wrapText="1" readingOrder="1"/>
    </xf>
    <xf numFmtId="0" fontId="23" fillId="10" borderId="82" xfId="0" applyFont="1" applyFill="1" applyBorder="1" applyAlignment="1">
      <alignment horizontal="center"/>
    </xf>
    <xf numFmtId="0" fontId="23" fillId="10" borderId="102" xfId="0" applyFont="1" applyFill="1" applyBorder="1" applyAlignment="1">
      <alignment horizontal="center"/>
    </xf>
    <xf numFmtId="0" fontId="23" fillId="10" borderId="103" xfId="0" applyFont="1" applyFill="1" applyBorder="1" applyAlignment="1">
      <alignment horizontal="center"/>
    </xf>
    <xf numFmtId="0" fontId="27" fillId="37" borderId="15" xfId="0" applyFont="1" applyFill="1" applyBorder="1" applyAlignment="1">
      <alignment horizontal="center" vertical="center"/>
    </xf>
    <xf numFmtId="0" fontId="27" fillId="37" borderId="13" xfId="0" applyFont="1" applyFill="1" applyBorder="1" applyAlignment="1">
      <alignment horizontal="center" vertical="center"/>
    </xf>
    <xf numFmtId="0" fontId="27" fillId="37" borderId="5" xfId="0" applyFont="1" applyFill="1" applyBorder="1" applyAlignment="1">
      <alignment horizontal="center" vertical="center"/>
    </xf>
    <xf numFmtId="0" fontId="25" fillId="2" borderId="83" xfId="0" applyFont="1" applyFill="1" applyBorder="1" applyAlignment="1">
      <alignment horizontal="center"/>
    </xf>
    <xf numFmtId="0" fontId="28" fillId="37" borderId="120" xfId="0" applyFont="1" applyFill="1" applyBorder="1" applyAlignment="1">
      <alignment horizontal="center" vertical="center"/>
    </xf>
    <xf numFmtId="0" fontId="6" fillId="37" borderId="121" xfId="0" applyFont="1" applyFill="1" applyBorder="1"/>
    <xf numFmtId="0" fontId="29" fillId="2" borderId="121" xfId="0" applyFont="1" applyFill="1" applyBorder="1" applyAlignment="1">
      <alignment horizontal="center" vertical="center"/>
    </xf>
    <xf numFmtId="0" fontId="6" fillId="0" borderId="121" xfId="0" applyFont="1" applyBorder="1"/>
    <xf numFmtId="0" fontId="6" fillId="0" borderId="122" xfId="0" applyFont="1" applyBorder="1"/>
    <xf numFmtId="0" fontId="28" fillId="37" borderId="123" xfId="0" applyFont="1" applyFill="1" applyBorder="1" applyAlignment="1">
      <alignment horizontal="center" vertical="center"/>
    </xf>
    <xf numFmtId="0" fontId="28" fillId="37" borderId="60" xfId="0" applyFont="1" applyFill="1" applyBorder="1" applyAlignment="1">
      <alignment horizontal="center" vertical="center"/>
    </xf>
    <xf numFmtId="0" fontId="6" fillId="0" borderId="124" xfId="0" applyFont="1" applyBorder="1"/>
    <xf numFmtId="0" fontId="30" fillId="37" borderId="60" xfId="0" applyFont="1" applyFill="1" applyBorder="1" applyAlignment="1">
      <alignment horizontal="center" vertical="center" wrapText="1" readingOrder="1"/>
    </xf>
    <xf numFmtId="0" fontId="6" fillId="37" borderId="126" xfId="0" applyFont="1" applyFill="1" applyBorder="1"/>
    <xf numFmtId="9" fontId="36" fillId="2" borderId="124" xfId="0" applyNumberFormat="1" applyFont="1" applyFill="1" applyBorder="1" applyAlignment="1">
      <alignment horizontal="center" vertical="center"/>
    </xf>
    <xf numFmtId="0" fontId="6" fillId="0" borderId="127" xfId="0" applyFont="1" applyBorder="1"/>
    <xf numFmtId="0" fontId="34" fillId="35" borderId="84" xfId="0" applyFont="1" applyFill="1" applyBorder="1" applyAlignment="1">
      <alignment horizontal="center" vertical="center" wrapText="1" readingOrder="1"/>
    </xf>
    <xf numFmtId="0" fontId="31" fillId="37" borderId="83" xfId="0" applyFont="1" applyFill="1" applyBorder="1" applyAlignment="1">
      <alignment horizontal="center"/>
    </xf>
    <xf numFmtId="0" fontId="36" fillId="32" borderId="14" xfId="0" applyFont="1" applyFill="1" applyBorder="1" applyAlignment="1">
      <alignment horizontal="left" vertical="top" wrapText="1"/>
    </xf>
    <xf numFmtId="0" fontId="23" fillId="32" borderId="19" xfId="0" applyFont="1" applyFill="1" applyBorder="1" applyAlignment="1">
      <alignment horizontal="left" vertical="top" wrapText="1"/>
    </xf>
    <xf numFmtId="0" fontId="23" fillId="32" borderId="32" xfId="0" applyFont="1" applyFill="1" applyBorder="1" applyAlignment="1">
      <alignment horizontal="left" vertical="top" wrapText="1"/>
    </xf>
    <xf numFmtId="0" fontId="23" fillId="32" borderId="46" xfId="0" applyFont="1" applyFill="1" applyBorder="1" applyAlignment="1">
      <alignment horizontal="left" vertical="top" wrapText="1"/>
    </xf>
    <xf numFmtId="0" fontId="23" fillId="32" borderId="1" xfId="0" applyFont="1" applyFill="1" applyBorder="1" applyAlignment="1">
      <alignment horizontal="left" vertical="top" wrapText="1"/>
    </xf>
    <xf numFmtId="0" fontId="23" fillId="32" borderId="2" xfId="0" applyFont="1" applyFill="1" applyBorder="1" applyAlignment="1">
      <alignment horizontal="left" vertical="top" wrapText="1"/>
    </xf>
    <xf numFmtId="0" fontId="23" fillId="32" borderId="14" xfId="0" applyFont="1" applyFill="1" applyBorder="1" applyAlignment="1">
      <alignment horizontal="center"/>
    </xf>
    <xf numFmtId="0" fontId="23" fillId="32" borderId="19" xfId="0" applyFont="1" applyFill="1" applyBorder="1" applyAlignment="1">
      <alignment horizontal="center"/>
    </xf>
    <xf numFmtId="0" fontId="23" fillId="32" borderId="20" xfId="0" applyFont="1" applyFill="1" applyBorder="1" applyAlignment="1">
      <alignment horizontal="center"/>
    </xf>
    <xf numFmtId="0" fontId="23" fillId="32" borderId="32" xfId="0" applyFont="1" applyFill="1" applyBorder="1" applyAlignment="1">
      <alignment horizontal="center"/>
    </xf>
    <xf numFmtId="0" fontId="23" fillId="32" borderId="46" xfId="0" applyFont="1" applyFill="1" applyBorder="1" applyAlignment="1">
      <alignment horizontal="center"/>
    </xf>
    <xf numFmtId="0" fontId="23" fillId="32" borderId="23" xfId="0" applyFont="1" applyFill="1" applyBorder="1" applyAlignment="1">
      <alignment horizontal="center"/>
    </xf>
    <xf numFmtId="0" fontId="23" fillId="32" borderId="1" xfId="0" applyFont="1" applyFill="1" applyBorder="1" applyAlignment="1">
      <alignment horizontal="center"/>
    </xf>
    <xf numFmtId="0" fontId="23" fillId="32" borderId="2" xfId="0" applyFont="1" applyFill="1" applyBorder="1" applyAlignment="1">
      <alignment horizontal="center"/>
    </xf>
    <xf numFmtId="0" fontId="23" fillId="32" borderId="3" xfId="0" applyFont="1" applyFill="1" applyBorder="1" applyAlignment="1">
      <alignment horizontal="center"/>
    </xf>
    <xf numFmtId="0" fontId="35" fillId="0" borderId="19" xfId="0" applyFont="1" applyBorder="1" applyAlignment="1">
      <alignment horizontal="center" vertical="top" wrapText="1"/>
    </xf>
    <xf numFmtId="0" fontId="35" fillId="0" borderId="20" xfId="0" applyFont="1" applyBorder="1" applyAlignment="1">
      <alignment horizontal="center" vertical="top" wrapText="1"/>
    </xf>
    <xf numFmtId="0" fontId="35" fillId="0" borderId="46" xfId="0" applyFont="1" applyBorder="1" applyAlignment="1">
      <alignment horizontal="center" vertical="top" wrapText="1"/>
    </xf>
    <xf numFmtId="0" fontId="35" fillId="0" borderId="23" xfId="0" applyFont="1" applyBorder="1" applyAlignment="1">
      <alignment horizontal="center" vertical="top" wrapText="1"/>
    </xf>
    <xf numFmtId="0" fontId="35" fillId="0" borderId="2" xfId="0" applyFont="1" applyBorder="1" applyAlignment="1">
      <alignment horizontal="center" vertical="top" wrapText="1"/>
    </xf>
    <xf numFmtId="0" fontId="35" fillId="0" borderId="3" xfId="0" applyFont="1" applyBorder="1" applyAlignment="1">
      <alignment horizontal="center" vertical="top" wrapText="1"/>
    </xf>
    <xf numFmtId="0" fontId="36" fillId="10" borderId="32" xfId="0" applyFont="1" applyFill="1" applyBorder="1" applyAlignment="1">
      <alignment horizontal="left" vertical="top" wrapText="1"/>
    </xf>
    <xf numFmtId="0" fontId="36" fillId="10" borderId="46" xfId="0" applyFont="1" applyFill="1" applyBorder="1" applyAlignment="1">
      <alignment horizontal="left" vertical="top" wrapText="1"/>
    </xf>
    <xf numFmtId="0" fontId="36" fillId="10" borderId="23" xfId="0" applyFont="1" applyFill="1" applyBorder="1" applyAlignment="1">
      <alignment horizontal="left" vertical="top" wrapText="1"/>
    </xf>
    <xf numFmtId="0" fontId="36" fillId="10" borderId="14" xfId="0" applyFont="1" applyFill="1" applyBorder="1" applyAlignment="1">
      <alignment horizontal="left" vertical="top" wrapText="1"/>
    </xf>
    <xf numFmtId="0" fontId="36" fillId="10" borderId="19" xfId="0" applyFont="1" applyFill="1" applyBorder="1" applyAlignment="1">
      <alignment horizontal="left" vertical="top" wrapText="1"/>
    </xf>
    <xf numFmtId="0" fontId="36" fillId="10" borderId="20" xfId="0" applyFont="1" applyFill="1" applyBorder="1" applyAlignment="1">
      <alignment horizontal="left" vertical="top" wrapText="1"/>
    </xf>
    <xf numFmtId="0" fontId="0" fillId="10" borderId="32" xfId="0" applyFill="1" applyBorder="1" applyAlignment="1">
      <alignment horizontal="left" vertical="top" wrapText="1"/>
    </xf>
    <xf numFmtId="0" fontId="0" fillId="10" borderId="46" xfId="0" applyFill="1" applyBorder="1" applyAlignment="1">
      <alignment horizontal="left" vertical="top" wrapText="1"/>
    </xf>
    <xf numFmtId="0" fontId="0" fillId="10" borderId="23" xfId="0" applyFill="1" applyBorder="1" applyAlignment="1">
      <alignment horizontal="left" vertical="top" wrapText="1"/>
    </xf>
    <xf numFmtId="0" fontId="36" fillId="10" borderId="1" xfId="0" applyFont="1" applyFill="1" applyBorder="1" applyAlignment="1">
      <alignment horizontal="left" vertical="top" wrapText="1"/>
    </xf>
    <xf numFmtId="0" fontId="36" fillId="10" borderId="2" xfId="0" applyFont="1" applyFill="1" applyBorder="1" applyAlignment="1">
      <alignment horizontal="left" vertical="top" wrapText="1"/>
    </xf>
    <xf numFmtId="0" fontId="36" fillId="10" borderId="3" xfId="0" applyFont="1" applyFill="1" applyBorder="1" applyAlignment="1">
      <alignment horizontal="left" vertical="top" wrapText="1"/>
    </xf>
    <xf numFmtId="0" fontId="34" fillId="34" borderId="60" xfId="0" applyFont="1" applyFill="1" applyBorder="1" applyAlignment="1">
      <alignment horizontal="center" vertical="center" wrapText="1" readingOrder="1"/>
    </xf>
    <xf numFmtId="0" fontId="25" fillId="2" borderId="65" xfId="0" applyFont="1" applyFill="1" applyBorder="1" applyAlignment="1">
      <alignment horizontal="center"/>
    </xf>
    <xf numFmtId="0" fontId="6" fillId="0" borderId="44" xfId="0" applyFont="1" applyBorder="1"/>
    <xf numFmtId="0" fontId="6" fillId="0" borderId="66" xfId="0" applyFont="1" applyBorder="1"/>
    <xf numFmtId="0" fontId="28" fillId="36" borderId="63" xfId="0" applyFont="1" applyFill="1" applyBorder="1" applyAlignment="1">
      <alignment horizontal="center" vertical="center"/>
    </xf>
    <xf numFmtId="0" fontId="29" fillId="2" borderId="1" xfId="0" applyFont="1" applyFill="1" applyBorder="1" applyAlignment="1">
      <alignment horizontal="center" vertical="center"/>
    </xf>
    <xf numFmtId="0" fontId="6" fillId="0" borderId="67" xfId="0" applyFont="1" applyBorder="1"/>
    <xf numFmtId="0" fontId="28" fillId="36" borderId="64" xfId="0" applyFont="1" applyFill="1" applyBorder="1" applyAlignment="1">
      <alignment horizontal="center" vertical="center"/>
    </xf>
    <xf numFmtId="0" fontId="6" fillId="0" borderId="9" xfId="0" applyFont="1" applyBorder="1"/>
    <xf numFmtId="0" fontId="6" fillId="0" borderId="68" xfId="0" applyFont="1" applyBorder="1"/>
    <xf numFmtId="0" fontId="6" fillId="0" borderId="69" xfId="0" applyFont="1" applyBorder="1"/>
    <xf numFmtId="0" fontId="6" fillId="37" borderId="8" xfId="0" applyFont="1" applyFill="1" applyBorder="1"/>
    <xf numFmtId="9" fontId="36" fillId="2" borderId="71" xfId="0" applyNumberFormat="1" applyFont="1" applyFill="1" applyBorder="1" applyAlignment="1">
      <alignment horizontal="center" vertical="center"/>
    </xf>
    <xf numFmtId="0" fontId="6" fillId="0" borderId="72" xfId="0" applyFont="1" applyBorder="1"/>
    <xf numFmtId="0" fontId="23" fillId="10" borderId="4" xfId="0" applyFont="1" applyFill="1" applyBorder="1" applyAlignment="1">
      <alignment horizontal="left" vertical="center" wrapText="1"/>
    </xf>
    <xf numFmtId="0" fontId="23" fillId="10" borderId="15" xfId="0" applyFont="1" applyFill="1" applyBorder="1" applyAlignment="1">
      <alignment horizontal="left" vertical="center" wrapText="1"/>
    </xf>
    <xf numFmtId="0" fontId="23" fillId="10" borderId="4" xfId="0" applyFont="1" applyFill="1" applyBorder="1" applyAlignment="1">
      <alignment horizontal="center" vertical="top" wrapText="1"/>
    </xf>
    <xf numFmtId="0" fontId="31" fillId="42" borderId="64" xfId="0" applyFont="1" applyFill="1" applyBorder="1" applyAlignment="1">
      <alignment horizontal="center"/>
    </xf>
    <xf numFmtId="0" fontId="6" fillId="35" borderId="69" xfId="0" applyFont="1" applyFill="1" applyBorder="1"/>
    <xf numFmtId="0" fontId="29" fillId="2" borderId="113"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6" fillId="2" borderId="17" xfId="0" applyFont="1" applyFill="1" applyBorder="1" applyAlignment="1">
      <alignment horizontal="center" vertical="center" wrapText="1" readingOrder="1"/>
    </xf>
    <xf numFmtId="0" fontId="98" fillId="2" borderId="34" xfId="0" applyFont="1" applyFill="1" applyBorder="1" applyAlignment="1">
      <alignment horizontal="center" vertical="center"/>
    </xf>
    <xf numFmtId="0" fontId="98" fillId="2" borderId="14" xfId="0" applyFont="1" applyFill="1" applyBorder="1" applyAlignment="1">
      <alignment horizontal="center" vertical="center"/>
    </xf>
    <xf numFmtId="0" fontId="25" fillId="2" borderId="36" xfId="0" applyFont="1" applyFill="1" applyBorder="1" applyAlignment="1">
      <alignment horizontal="center"/>
    </xf>
    <xf numFmtId="0" fontId="25" fillId="2" borderId="136" xfId="0" applyFont="1" applyFill="1" applyBorder="1" applyAlignment="1">
      <alignment horizontal="center"/>
    </xf>
    <xf numFmtId="0" fontId="25" fillId="2" borderId="137" xfId="0" applyFont="1" applyFill="1" applyBorder="1" applyAlignment="1">
      <alignment horizontal="center"/>
    </xf>
    <xf numFmtId="0" fontId="28" fillId="36" borderId="33" xfId="0" applyFont="1" applyFill="1" applyBorder="1" applyAlignment="1">
      <alignment horizontal="center" vertical="center"/>
    </xf>
    <xf numFmtId="0" fontId="29" fillId="2" borderId="43" xfId="0" applyFont="1" applyFill="1" applyBorder="1" applyAlignment="1">
      <alignment horizontal="center" vertical="center"/>
    </xf>
    <xf numFmtId="0" fontId="29" fillId="2" borderId="28" xfId="0" applyFont="1" applyFill="1" applyBorder="1" applyAlignment="1">
      <alignment horizontal="center" vertical="center"/>
    </xf>
    <xf numFmtId="0" fontId="29" fillId="2" borderId="18" xfId="0" applyFont="1" applyFill="1" applyBorder="1" applyAlignment="1">
      <alignment horizontal="center" vertical="center"/>
    </xf>
    <xf numFmtId="167" fontId="23" fillId="0" borderId="135" xfId="0" applyNumberFormat="1" applyFont="1" applyBorder="1" applyAlignment="1">
      <alignment horizontal="left" vertical="center"/>
    </xf>
    <xf numFmtId="0" fontId="35" fillId="0" borderId="14" xfId="0" applyFont="1" applyBorder="1" applyAlignment="1">
      <alignment horizontal="center" vertical="top" wrapText="1"/>
    </xf>
    <xf numFmtId="0" fontId="35" fillId="0" borderId="32" xfId="0" applyFont="1" applyBorder="1" applyAlignment="1">
      <alignment horizontal="center" vertical="top" wrapText="1"/>
    </xf>
    <xf numFmtId="0" fontId="35" fillId="0" borderId="1" xfId="0" applyFont="1" applyBorder="1" applyAlignment="1">
      <alignment horizontal="center" vertical="top" wrapText="1"/>
    </xf>
    <xf numFmtId="167" fontId="23" fillId="0" borderId="54" xfId="0" applyNumberFormat="1" applyFont="1" applyBorder="1" applyAlignment="1">
      <alignment horizontal="left" vertical="center" wrapText="1"/>
    </xf>
    <xf numFmtId="0" fontId="30" fillId="36" borderId="11" xfId="0" applyFont="1" applyFill="1" applyBorder="1" applyAlignment="1">
      <alignment horizontal="center" vertical="center" wrapText="1" readingOrder="1"/>
    </xf>
    <xf numFmtId="9" fontId="36" fillId="2" borderId="59" xfId="0" applyNumberFormat="1" applyFont="1" applyFill="1" applyBorder="1" applyAlignment="1">
      <alignment horizontal="center" vertical="center"/>
    </xf>
    <xf numFmtId="0" fontId="34" fillId="34" borderId="64" xfId="0" applyFont="1" applyFill="1" applyBorder="1" applyAlignment="1">
      <alignment horizontal="center" vertical="center" wrapText="1" readingOrder="1"/>
    </xf>
    <xf numFmtId="0" fontId="36" fillId="10" borderId="4" xfId="0" applyFont="1" applyFill="1" applyBorder="1" applyAlignment="1">
      <alignment horizontal="left" vertical="top" wrapText="1"/>
    </xf>
    <xf numFmtId="0" fontId="23" fillId="10" borderId="4" xfId="0" applyFont="1" applyFill="1" applyBorder="1" applyAlignment="1">
      <alignment horizontal="left" vertical="top" wrapText="1"/>
    </xf>
    <xf numFmtId="0" fontId="35" fillId="0" borderId="74" xfId="0" applyFont="1" applyBorder="1" applyAlignment="1">
      <alignment horizontal="center" vertical="top" wrapText="1"/>
    </xf>
    <xf numFmtId="0" fontId="35" fillId="0" borderId="75" xfId="0" applyFont="1" applyBorder="1" applyAlignment="1">
      <alignment horizontal="center" vertical="top" wrapText="1"/>
    </xf>
    <xf numFmtId="0" fontId="23" fillId="10" borderId="15" xfId="0" applyFont="1" applyFill="1" applyBorder="1" applyAlignment="1">
      <alignment horizontal="left" vertical="top" wrapText="1"/>
    </xf>
    <xf numFmtId="0" fontId="29" fillId="2" borderId="15" xfId="0" applyFont="1" applyFill="1" applyBorder="1" applyAlignment="1">
      <alignment horizontal="center" vertical="center"/>
    </xf>
    <xf numFmtId="0" fontId="6" fillId="0" borderId="13" xfId="0" applyFont="1" applyBorder="1"/>
    <xf numFmtId="0" fontId="32" fillId="4" borderId="73" xfId="0" applyFont="1" applyFill="1" applyBorder="1" applyAlignment="1">
      <alignment horizontal="center"/>
    </xf>
    <xf numFmtId="0" fontId="6" fillId="37" borderId="9" xfId="0" applyFont="1" applyFill="1" applyBorder="1"/>
    <xf numFmtId="0" fontId="6" fillId="0" borderId="25" xfId="0" applyFont="1" applyBorder="1"/>
    <xf numFmtId="167" fontId="23" fillId="50" borderId="15" xfId="0" applyNumberFormat="1" applyFont="1" applyFill="1" applyBorder="1" applyAlignment="1">
      <alignment horizontal="left" vertical="center" wrapText="1"/>
    </xf>
    <xf numFmtId="0" fontId="6" fillId="50" borderId="5" xfId="0" applyFont="1" applyFill="1" applyBorder="1"/>
    <xf numFmtId="0" fontId="28" fillId="36" borderId="13" xfId="0" applyFont="1" applyFill="1" applyBorder="1" applyAlignment="1">
      <alignment horizontal="center" vertical="center"/>
    </xf>
    <xf numFmtId="0" fontId="6" fillId="0" borderId="74" xfId="0" applyFont="1" applyBorder="1"/>
    <xf numFmtId="0" fontId="6" fillId="0" borderId="80" xfId="0" applyFont="1" applyBorder="1"/>
    <xf numFmtId="0" fontId="0" fillId="0" borderId="78" xfId="0" applyBorder="1"/>
    <xf numFmtId="0" fontId="6" fillId="0" borderId="81" xfId="0" applyFont="1" applyBorder="1"/>
    <xf numFmtId="0" fontId="32" fillId="38" borderId="73" xfId="0" applyFont="1" applyFill="1" applyBorder="1" applyAlignment="1">
      <alignment horizontal="center"/>
    </xf>
    <xf numFmtId="0" fontId="6" fillId="35" borderId="46" xfId="0" applyFont="1" applyFill="1" applyBorder="1"/>
    <xf numFmtId="0" fontId="6" fillId="35" borderId="75" xfId="0" applyFont="1" applyFill="1" applyBorder="1"/>
    <xf numFmtId="0" fontId="31" fillId="36" borderId="64" xfId="0" applyFont="1" applyFill="1" applyBorder="1" applyAlignment="1">
      <alignment horizontal="center"/>
    </xf>
    <xf numFmtId="0" fontId="6" fillId="37" borderId="69" xfId="0" applyFont="1" applyFill="1" applyBorder="1"/>
    <xf numFmtId="0" fontId="23" fillId="10" borderId="76" xfId="0" applyFont="1" applyFill="1" applyBorder="1" applyAlignment="1">
      <alignment horizontal="left" vertical="center" wrapText="1"/>
    </xf>
    <xf numFmtId="0" fontId="6" fillId="0" borderId="19" xfId="0" applyFont="1" applyBorder="1" applyAlignment="1">
      <alignment vertical="center"/>
    </xf>
    <xf numFmtId="0" fontId="6" fillId="0" borderId="20" xfId="0" applyFont="1" applyBorder="1" applyAlignment="1">
      <alignment vertical="center"/>
    </xf>
    <xf numFmtId="0" fontId="6" fillId="0" borderId="73" xfId="0" applyFont="1" applyBorder="1" applyAlignment="1">
      <alignment vertical="center"/>
    </xf>
    <xf numFmtId="0" fontId="0" fillId="0" borderId="46" xfId="0" applyBorder="1" applyAlignment="1">
      <alignment vertical="center"/>
    </xf>
    <xf numFmtId="0" fontId="6" fillId="0" borderId="23" xfId="0" applyFont="1" applyBorder="1" applyAlignment="1">
      <alignment vertical="center"/>
    </xf>
    <xf numFmtId="0" fontId="6" fillId="0" borderId="77" xfId="0" applyFont="1" applyBorder="1" applyAlignment="1">
      <alignment vertical="center"/>
    </xf>
    <xf numFmtId="0" fontId="6" fillId="0" borderId="78" xfId="0" applyFont="1" applyBorder="1" applyAlignment="1">
      <alignment vertical="center"/>
    </xf>
    <xf numFmtId="0" fontId="6" fillId="0" borderId="79" xfId="0" applyFont="1" applyBorder="1" applyAlignment="1">
      <alignment vertical="center"/>
    </xf>
    <xf numFmtId="0" fontId="28" fillId="36" borderId="56" xfId="0" applyFont="1" applyFill="1" applyBorder="1" applyAlignment="1">
      <alignment horizontal="center" vertical="center"/>
    </xf>
    <xf numFmtId="0" fontId="6" fillId="37" borderId="139" xfId="0" applyFont="1" applyFill="1" applyBorder="1"/>
    <xf numFmtId="0" fontId="29" fillId="2" borderId="139" xfId="0" applyFont="1" applyFill="1" applyBorder="1" applyAlignment="1">
      <alignment horizontal="center" vertical="center"/>
    </xf>
    <xf numFmtId="0" fontId="6" fillId="0" borderId="139" xfId="0" applyFont="1" applyBorder="1"/>
    <xf numFmtId="0" fontId="6" fillId="0" borderId="52" xfId="0" applyFont="1" applyBorder="1"/>
    <xf numFmtId="0" fontId="28" fillId="36" borderId="27" xfId="0" applyFont="1" applyFill="1" applyBorder="1" applyAlignment="1">
      <alignment horizontal="center" vertical="center"/>
    </xf>
    <xf numFmtId="167" fontId="23" fillId="0" borderId="4" xfId="0" applyNumberFormat="1" applyFont="1" applyBorder="1" applyAlignment="1">
      <alignment horizontal="left" vertical="center" wrapText="1"/>
    </xf>
    <xf numFmtId="0" fontId="28" fillId="36" borderId="4" xfId="0" applyFont="1" applyFill="1" applyBorder="1" applyAlignment="1">
      <alignment horizontal="center" vertical="center"/>
    </xf>
    <xf numFmtId="167" fontId="23" fillId="0" borderId="4" xfId="0" applyNumberFormat="1" applyFont="1" applyBorder="1" applyAlignment="1">
      <alignment horizontal="left" vertical="center"/>
    </xf>
    <xf numFmtId="0" fontId="6" fillId="0" borderId="54" xfId="0" applyFont="1" applyBorder="1"/>
    <xf numFmtId="0" fontId="23" fillId="10" borderId="14" xfId="0" applyFont="1" applyFill="1" applyBorder="1" applyAlignment="1">
      <alignment horizontal="left" vertical="center" wrapText="1"/>
    </xf>
    <xf numFmtId="0" fontId="6" fillId="0" borderId="32" xfId="0" applyFont="1" applyBorder="1" applyAlignment="1">
      <alignment vertical="center"/>
    </xf>
    <xf numFmtId="0" fontId="0" fillId="0" borderId="0" xfId="0" applyAlignment="1">
      <alignment vertical="center"/>
    </xf>
    <xf numFmtId="0" fontId="6" fillId="0" borderId="46"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37" borderId="11" xfId="0" applyFont="1" applyFill="1" applyBorder="1"/>
    <xf numFmtId="9" fontId="36" fillId="2" borderId="54" xfId="0" applyNumberFormat="1" applyFont="1" applyFill="1" applyBorder="1" applyAlignment="1">
      <alignment horizontal="center" vertical="center"/>
    </xf>
    <xf numFmtId="0" fontId="6" fillId="0" borderId="59" xfId="0" applyFont="1" applyBorder="1"/>
    <xf numFmtId="0" fontId="101" fillId="34" borderId="13" xfId="0" applyFont="1" applyFill="1" applyBorder="1" applyAlignment="1">
      <alignment horizontal="center"/>
    </xf>
    <xf numFmtId="0" fontId="85" fillId="35" borderId="13" xfId="0" applyFont="1" applyFill="1" applyBorder="1"/>
    <xf numFmtId="0" fontId="85" fillId="35" borderId="5" xfId="0" applyFont="1" applyFill="1" applyBorder="1"/>
    <xf numFmtId="0" fontId="39" fillId="36" borderId="13" xfId="0" applyFont="1" applyFill="1" applyBorder="1" applyAlignment="1">
      <alignment horizontal="center"/>
    </xf>
    <xf numFmtId="0" fontId="25" fillId="2" borderId="28" xfId="0" applyFont="1" applyFill="1" applyBorder="1" applyAlignment="1">
      <alignment horizontal="center"/>
    </xf>
    <xf numFmtId="0" fontId="6" fillId="0" borderId="22" xfId="0" applyFont="1" applyBorder="1"/>
    <xf numFmtId="0" fontId="23" fillId="10" borderId="24" xfId="0" applyFont="1" applyFill="1" applyBorder="1" applyAlignment="1">
      <alignment horizontal="left" vertical="center" wrapText="1"/>
    </xf>
    <xf numFmtId="0" fontId="6" fillId="0" borderId="25" xfId="0" applyFont="1" applyBorder="1" applyAlignment="1">
      <alignment vertical="center"/>
    </xf>
    <xf numFmtId="0" fontId="6" fillId="0" borderId="29" xfId="0" applyFont="1" applyBorder="1" applyAlignment="1">
      <alignment vertical="center"/>
    </xf>
    <xf numFmtId="0" fontId="6" fillId="0" borderId="43" xfId="0" applyFont="1" applyBorder="1" applyAlignment="1">
      <alignment vertical="center"/>
    </xf>
    <xf numFmtId="0" fontId="0" fillId="0" borderId="44" xfId="0" applyBorder="1" applyAlignment="1">
      <alignment vertical="center"/>
    </xf>
    <xf numFmtId="0" fontId="6" fillId="0" borderId="44" xfId="0" applyFont="1" applyBorder="1" applyAlignment="1">
      <alignment vertical="center"/>
    </xf>
    <xf numFmtId="0" fontId="6" fillId="0" borderId="26" xfId="0" applyFont="1" applyBorder="1" applyAlignment="1">
      <alignment vertical="center"/>
    </xf>
    <xf numFmtId="0" fontId="6" fillId="0" borderId="41" xfId="0" applyFont="1" applyBorder="1" applyAlignment="1">
      <alignment vertical="center"/>
    </xf>
    <xf numFmtId="0" fontId="6" fillId="0" borderId="45" xfId="0" applyFont="1" applyBorder="1" applyAlignment="1">
      <alignment vertical="center"/>
    </xf>
    <xf numFmtId="0" fontId="35" fillId="0" borderId="24" xfId="0" applyFont="1" applyBorder="1" applyAlignment="1">
      <alignment horizontal="left" vertical="top" wrapText="1"/>
    </xf>
    <xf numFmtId="0" fontId="6" fillId="0" borderId="26" xfId="0" applyFont="1" applyBorder="1"/>
    <xf numFmtId="0" fontId="6" fillId="0" borderId="29" xfId="0" applyFont="1" applyBorder="1"/>
    <xf numFmtId="0" fontId="6" fillId="0" borderId="41" xfId="0" applyFont="1" applyBorder="1"/>
    <xf numFmtId="0" fontId="6" fillId="0" borderId="12" xfId="0" applyFont="1" applyBorder="1"/>
    <xf numFmtId="0" fontId="36" fillId="10" borderId="61" xfId="0" applyFont="1" applyFill="1" applyBorder="1" applyAlignment="1">
      <alignment vertical="center" wrapText="1"/>
    </xf>
    <xf numFmtId="0" fontId="36" fillId="10" borderId="85" xfId="0" applyFont="1" applyFill="1" applyBorder="1" applyAlignment="1">
      <alignment vertical="center" wrapText="1"/>
    </xf>
    <xf numFmtId="0" fontId="36" fillId="10" borderId="62" xfId="0" applyFont="1" applyFill="1" applyBorder="1" applyAlignment="1">
      <alignment vertical="center" wrapText="1"/>
    </xf>
    <xf numFmtId="0" fontId="36" fillId="10" borderId="73" xfId="0" applyFont="1" applyFill="1" applyBorder="1" applyAlignment="1">
      <alignment vertical="center" wrapText="1"/>
    </xf>
    <xf numFmtId="0" fontId="36" fillId="10" borderId="46" xfId="0" applyFont="1" applyFill="1" applyBorder="1" applyAlignment="1">
      <alignment vertical="center" wrapText="1"/>
    </xf>
    <xf numFmtId="0" fontId="36" fillId="10" borderId="23" xfId="0" applyFont="1" applyFill="1" applyBorder="1" applyAlignment="1">
      <alignment vertical="center" wrapText="1"/>
    </xf>
    <xf numFmtId="0" fontId="36" fillId="10" borderId="65" xfId="0" applyFont="1" applyFill="1" applyBorder="1" applyAlignment="1">
      <alignment vertical="center" wrapText="1"/>
    </xf>
    <xf numFmtId="0" fontId="36" fillId="10" borderId="44" xfId="0" applyFont="1" applyFill="1" applyBorder="1" applyAlignment="1">
      <alignment vertical="center" wrapText="1"/>
    </xf>
    <xf numFmtId="0" fontId="36" fillId="10" borderId="22" xfId="0" applyFont="1" applyFill="1" applyBorder="1" applyAlignment="1">
      <alignment vertical="center" wrapText="1"/>
    </xf>
    <xf numFmtId="0" fontId="34" fillId="34" borderId="14" xfId="0" applyFont="1" applyFill="1" applyBorder="1" applyAlignment="1">
      <alignment horizontal="center" vertical="center" wrapText="1" readingOrder="1"/>
    </xf>
    <xf numFmtId="0" fontId="6" fillId="35" borderId="20" xfId="0" applyFont="1" applyFill="1" applyBorder="1"/>
    <xf numFmtId="0" fontId="43" fillId="0" borderId="4" xfId="0" applyFont="1" applyBorder="1" applyAlignment="1">
      <alignment vertical="center" wrapText="1"/>
    </xf>
    <xf numFmtId="0" fontId="11" fillId="0" borderId="4" xfId="0" applyFont="1" applyBorder="1" applyAlignment="1">
      <alignment vertical="center"/>
    </xf>
    <xf numFmtId="0" fontId="59" fillId="0" borderId="4" xfId="0" applyFont="1" applyBorder="1" applyAlignment="1">
      <alignment vertical="center"/>
    </xf>
    <xf numFmtId="0" fontId="10" fillId="0" borderId="4" xfId="0" applyFont="1" applyBorder="1"/>
    <xf numFmtId="0" fontId="25" fillId="2" borderId="43" xfId="0" applyFont="1" applyFill="1" applyBorder="1" applyAlignment="1">
      <alignment horizontal="center"/>
    </xf>
    <xf numFmtId="0" fontId="6" fillId="0" borderId="45" xfId="0" applyFont="1" applyBorder="1"/>
    <xf numFmtId="0" fontId="31" fillId="10" borderId="15" xfId="0" applyFont="1" applyFill="1" applyBorder="1" applyAlignment="1">
      <alignment horizontal="center"/>
    </xf>
    <xf numFmtId="0" fontId="6" fillId="0" borderId="4" xfId="0" applyFont="1" applyBorder="1" applyAlignment="1">
      <alignment horizontal="left" vertical="center"/>
    </xf>
    <xf numFmtId="0" fontId="0" fillId="0" borderId="4" xfId="0" applyBorder="1" applyAlignment="1">
      <alignment horizontal="left" vertical="center"/>
    </xf>
    <xf numFmtId="0" fontId="43" fillId="0" borderId="4" xfId="0" applyFont="1" applyBorder="1" applyAlignment="1">
      <alignment wrapText="1"/>
    </xf>
    <xf numFmtId="0" fontId="11" fillId="0" borderId="4" xfId="0" applyFont="1" applyBorder="1"/>
    <xf numFmtId="0" fontId="59" fillId="0" borderId="4" xfId="0" applyFont="1" applyBorder="1"/>
    <xf numFmtId="0" fontId="11" fillId="0" borderId="4" xfId="0" applyFont="1" applyBorder="1" applyAlignment="1">
      <alignment horizontal="center"/>
    </xf>
    <xf numFmtId="0" fontId="43" fillId="0" borderId="4" xfId="0" applyFont="1" applyBorder="1"/>
    <xf numFmtId="0" fontId="110" fillId="10" borderId="4" xfId="0" applyFont="1" applyFill="1" applyBorder="1" applyAlignment="1">
      <alignment horizontal="left" vertical="center" wrapText="1"/>
    </xf>
    <xf numFmtId="0" fontId="98" fillId="2" borderId="53" xfId="0" applyFont="1" applyFill="1" applyBorder="1" applyAlignment="1">
      <alignment horizontal="center" vertical="center"/>
    </xf>
    <xf numFmtId="0" fontId="25" fillId="2" borderId="29" xfId="0" applyFont="1" applyFill="1" applyBorder="1" applyAlignment="1">
      <alignment horizontal="center"/>
    </xf>
    <xf numFmtId="0" fontId="110" fillId="10" borderId="14" xfId="0" applyFont="1" applyFill="1" applyBorder="1" applyAlignment="1">
      <alignment horizontal="left" vertical="center" wrapText="1"/>
    </xf>
    <xf numFmtId="0" fontId="110" fillId="10" borderId="19" xfId="0" applyFont="1" applyFill="1" applyBorder="1" applyAlignment="1">
      <alignment horizontal="left" vertical="center" wrapText="1"/>
    </xf>
    <xf numFmtId="0" fontId="110" fillId="10" borderId="32" xfId="0" applyFont="1" applyFill="1" applyBorder="1" applyAlignment="1">
      <alignment horizontal="left" vertical="center" wrapText="1"/>
    </xf>
    <xf numFmtId="0" fontId="110" fillId="10" borderId="46" xfId="0" applyFont="1" applyFill="1" applyBorder="1" applyAlignment="1">
      <alignment horizontal="left" vertical="center" wrapText="1"/>
    </xf>
    <xf numFmtId="0" fontId="110" fillId="10" borderId="1" xfId="0" applyFont="1" applyFill="1" applyBorder="1" applyAlignment="1">
      <alignment horizontal="left" vertical="center" wrapText="1"/>
    </xf>
    <xf numFmtId="0" fontId="110" fillId="10" borderId="2" xfId="0" applyFont="1" applyFill="1" applyBorder="1" applyAlignment="1">
      <alignment horizontal="left" vertical="center" wrapText="1"/>
    </xf>
    <xf numFmtId="0" fontId="11" fillId="0" borderId="4" xfId="0" applyFont="1" applyBorder="1" applyAlignment="1">
      <alignment horizontal="center" wrapText="1"/>
    </xf>
    <xf numFmtId="0" fontId="11" fillId="0" borderId="4" xfId="0" applyFont="1" applyBorder="1" applyAlignment="1">
      <alignment wrapText="1"/>
    </xf>
    <xf numFmtId="0" fontId="11" fillId="0" borderId="7" xfId="0" applyFont="1" applyBorder="1" applyAlignment="1">
      <alignment wrapText="1"/>
    </xf>
    <xf numFmtId="0" fontId="34" fillId="34" borderId="36" xfId="0" applyFont="1" applyFill="1" applyBorder="1" applyAlignment="1">
      <alignment horizontal="center" vertical="center" wrapText="1" readingOrder="1"/>
    </xf>
    <xf numFmtId="0" fontId="6" fillId="35" borderId="37" xfId="0" applyFont="1" applyFill="1" applyBorder="1"/>
    <xf numFmtId="0" fontId="6" fillId="35" borderId="38" xfId="0" applyFont="1" applyFill="1" applyBorder="1"/>
    <xf numFmtId="0" fontId="31" fillId="10" borderId="1" xfId="0" applyFont="1" applyFill="1" applyBorder="1" applyAlignment="1">
      <alignment horizontal="center"/>
    </xf>
    <xf numFmtId="0" fontId="98" fillId="2" borderId="20" xfId="0" applyFont="1" applyFill="1" applyBorder="1" applyAlignment="1">
      <alignment horizontal="center" vertical="center"/>
    </xf>
    <xf numFmtId="0" fontId="98" fillId="2" borderId="19" xfId="0" applyFont="1" applyFill="1" applyBorder="1" applyAlignment="1">
      <alignment horizontal="center" vertical="center"/>
    </xf>
    <xf numFmtId="0" fontId="31" fillId="10" borderId="64" xfId="0" applyFont="1" applyFill="1" applyBorder="1" applyAlignment="1">
      <alignment horizontal="center"/>
    </xf>
    <xf numFmtId="0" fontId="34" fillId="34" borderId="63" xfId="0" applyFont="1" applyFill="1" applyBorder="1" applyAlignment="1">
      <alignment horizontal="center" vertical="center" wrapText="1" readingOrder="1"/>
    </xf>
    <xf numFmtId="0" fontId="6" fillId="35" borderId="2" xfId="0" applyFont="1" applyFill="1" applyBorder="1"/>
    <xf numFmtId="0" fontId="6" fillId="35" borderId="67" xfId="0" applyFont="1" applyFill="1" applyBorder="1"/>
    <xf numFmtId="0" fontId="23" fillId="10" borderId="7" xfId="0" applyFont="1" applyFill="1" applyBorder="1" applyAlignment="1">
      <alignment horizontal="left" vertical="center" wrapText="1"/>
    </xf>
    <xf numFmtId="167" fontId="23" fillId="0" borderId="15" xfId="0" applyNumberFormat="1" applyFont="1" applyBorder="1" applyAlignment="1">
      <alignment horizontal="left" vertical="center"/>
    </xf>
    <xf numFmtId="0" fontId="43" fillId="0" borderId="60" xfId="0" applyFont="1" applyBorder="1" applyAlignment="1">
      <alignment wrapText="1"/>
    </xf>
    <xf numFmtId="0" fontId="11" fillId="0" borderId="60" xfId="0" applyFont="1" applyBorder="1"/>
    <xf numFmtId="0" fontId="59" fillId="0" borderId="60" xfId="0" applyFont="1" applyBorder="1"/>
    <xf numFmtId="0" fontId="43" fillId="0" borderId="60" xfId="0" applyFont="1" applyBorder="1" applyAlignment="1">
      <alignment vertical="center" wrapText="1"/>
    </xf>
    <xf numFmtId="0" fontId="11" fillId="0" borderId="60" xfId="0" applyFont="1" applyBorder="1" applyAlignment="1">
      <alignment vertical="center"/>
    </xf>
    <xf numFmtId="0" fontId="59" fillId="0" borderId="60" xfId="0" applyFont="1" applyBorder="1" applyAlignment="1">
      <alignment vertical="center"/>
    </xf>
    <xf numFmtId="0" fontId="43" fillId="0" borderId="60" xfId="0" applyFont="1" applyBorder="1"/>
    <xf numFmtId="167" fontId="23" fillId="0" borderId="15" xfId="14" applyFont="1" applyBorder="1" applyAlignment="1">
      <alignment horizontal="left" vertical="center"/>
    </xf>
    <xf numFmtId="167" fontId="23" fillId="0" borderId="5" xfId="14" applyFont="1" applyBorder="1" applyAlignment="1">
      <alignment horizontal="left" vertical="center"/>
    </xf>
    <xf numFmtId="0" fontId="89" fillId="37" borderId="103" xfId="0" applyFont="1" applyFill="1" applyBorder="1" applyAlignment="1">
      <alignment horizontal="center" vertical="center"/>
    </xf>
    <xf numFmtId="0" fontId="90" fillId="37" borderId="60" xfId="0" applyFont="1" applyFill="1" applyBorder="1" applyAlignment="1">
      <alignment horizontal="center" vertical="center"/>
    </xf>
    <xf numFmtId="167" fontId="23" fillId="0" borderId="60" xfId="14" applyFont="1" applyBorder="1" applyAlignment="1">
      <alignment horizontal="left" vertical="center" wrapText="1"/>
    </xf>
    <xf numFmtId="167" fontId="23" fillId="0" borderId="128" xfId="14" applyFont="1" applyBorder="1" applyAlignment="1">
      <alignment horizontal="left" vertical="center" wrapText="1"/>
    </xf>
    <xf numFmtId="0" fontId="6" fillId="0" borderId="4" xfId="0" applyFont="1" applyBorder="1" applyAlignment="1">
      <alignment vertical="center"/>
    </xf>
    <xf numFmtId="0" fontId="6" fillId="0" borderId="15" xfId="0" applyFont="1" applyBorder="1" applyAlignment="1">
      <alignment vertical="center"/>
    </xf>
    <xf numFmtId="0" fontId="0" fillId="0" borderId="4" xfId="0" applyBorder="1" applyAlignment="1">
      <alignment vertical="center"/>
    </xf>
    <xf numFmtId="0" fontId="6" fillId="0" borderId="7" xfId="0" applyFont="1" applyBorder="1" applyAlignment="1">
      <alignment vertical="center"/>
    </xf>
    <xf numFmtId="0" fontId="0" fillId="0" borderId="7" xfId="0" applyBorder="1" applyAlignment="1">
      <alignment vertical="center"/>
    </xf>
    <xf numFmtId="0" fontId="6" fillId="0" borderId="15" xfId="0" applyFont="1" applyBorder="1"/>
    <xf numFmtId="0" fontId="6" fillId="0" borderId="14" xfId="0" applyFont="1" applyBorder="1"/>
    <xf numFmtId="0" fontId="70" fillId="0" borderId="4" xfId="0" applyFont="1" applyBorder="1" applyAlignment="1">
      <alignment horizontal="left" vertical="top" wrapText="1"/>
    </xf>
    <xf numFmtId="0" fontId="70" fillId="0" borderId="4" xfId="0" applyFont="1" applyBorder="1" applyAlignment="1">
      <alignment vertical="top"/>
    </xf>
    <xf numFmtId="0" fontId="70" fillId="0" borderId="7" xfId="0" applyFont="1" applyBorder="1" applyAlignment="1">
      <alignment vertical="top"/>
    </xf>
    <xf numFmtId="0" fontId="30" fillId="36" borderId="134" xfId="0" applyFont="1" applyFill="1" applyBorder="1" applyAlignment="1">
      <alignment horizontal="center" vertical="center"/>
    </xf>
    <xf numFmtId="0" fontId="23" fillId="10" borderId="111" xfId="0" applyFont="1" applyFill="1" applyBorder="1" applyAlignment="1">
      <alignment horizontal="left" vertical="top" wrapText="1"/>
    </xf>
    <xf numFmtId="0" fontId="23" fillId="10" borderId="97" xfId="0" applyFont="1" applyFill="1" applyBorder="1" applyAlignment="1">
      <alignment horizontal="left" vertical="top" wrapText="1"/>
    </xf>
    <xf numFmtId="0" fontId="23" fillId="10" borderId="129" xfId="0" applyFont="1" applyFill="1" applyBorder="1" applyAlignment="1">
      <alignment horizontal="left" vertical="top" wrapText="1"/>
    </xf>
    <xf numFmtId="0" fontId="11" fillId="0" borderId="121" xfId="0" applyFont="1" applyBorder="1"/>
    <xf numFmtId="0" fontId="11" fillId="0" borderId="122" xfId="0" applyFont="1" applyBorder="1"/>
    <xf numFmtId="0" fontId="11" fillId="0" borderId="124" xfId="0" applyFont="1" applyBorder="1"/>
    <xf numFmtId="0" fontId="28" fillId="36" borderId="7" xfId="0" applyFont="1" applyFill="1" applyBorder="1" applyAlignment="1">
      <alignment horizontal="center" vertical="center" wrapText="1" readingOrder="1"/>
    </xf>
    <xf numFmtId="167" fontId="23" fillId="0" borderId="35" xfId="0" applyNumberFormat="1" applyFont="1" applyBorder="1" applyAlignment="1">
      <alignment horizontal="left" vertical="center" wrapText="1"/>
    </xf>
    <xf numFmtId="0" fontId="102" fillId="42" borderId="15" xfId="0" applyFont="1" applyFill="1" applyBorder="1" applyAlignment="1">
      <alignment horizontal="center" vertical="center" wrapText="1" readingOrder="1"/>
    </xf>
    <xf numFmtId="0" fontId="25" fillId="10" borderId="29" xfId="0" applyFont="1" applyFill="1" applyBorder="1" applyAlignment="1">
      <alignment horizontal="center"/>
    </xf>
    <xf numFmtId="0" fontId="30" fillId="36" borderId="15" xfId="0" applyFont="1" applyFill="1" applyBorder="1" applyAlignment="1">
      <alignment horizontal="center" vertical="center"/>
    </xf>
    <xf numFmtId="0" fontId="41" fillId="36" borderId="15" xfId="0" applyFont="1" applyFill="1" applyBorder="1" applyAlignment="1">
      <alignment horizontal="center"/>
    </xf>
    <xf numFmtId="0" fontId="30" fillId="36" borderId="15" xfId="0" applyFont="1" applyFill="1" applyBorder="1" applyAlignment="1">
      <alignment horizontal="center" vertical="center" wrapText="1" readingOrder="1"/>
    </xf>
    <xf numFmtId="0" fontId="0" fillId="0" borderId="93" xfId="3" applyFont="1" applyBorder="1" applyAlignment="1">
      <alignment vertical="top" wrapText="1"/>
    </xf>
    <xf numFmtId="0" fontId="1" fillId="0" borderId="94" xfId="3" applyFont="1" applyBorder="1" applyAlignment="1">
      <alignment vertical="top" wrapText="1"/>
    </xf>
    <xf numFmtId="0" fontId="1" fillId="0" borderId="110" xfId="3" applyFont="1" applyBorder="1" applyAlignment="1">
      <alignment vertical="top" wrapText="1"/>
    </xf>
    <xf numFmtId="0" fontId="1" fillId="0" borderId="96" xfId="3" applyFont="1" applyBorder="1" applyAlignment="1">
      <alignment vertical="top" wrapText="1"/>
    </xf>
    <xf numFmtId="0" fontId="1" fillId="0" borderId="46" xfId="3" applyFont="1" applyBorder="1" applyAlignment="1">
      <alignment vertical="top" wrapText="1"/>
    </xf>
    <xf numFmtId="0" fontId="1" fillId="0" borderId="75" xfId="3" applyFont="1" applyBorder="1" applyAlignment="1">
      <alignment vertical="top" wrapText="1"/>
    </xf>
    <xf numFmtId="0" fontId="23" fillId="10" borderId="7" xfId="0" applyFont="1" applyFill="1" applyBorder="1" applyAlignment="1">
      <alignment horizontal="left" vertical="top" wrapText="1"/>
    </xf>
    <xf numFmtId="0" fontId="36" fillId="10" borderId="14" xfId="0" applyFont="1" applyFill="1" applyBorder="1" applyAlignment="1">
      <alignment horizontal="left" vertical="center" wrapText="1"/>
    </xf>
    <xf numFmtId="0" fontId="36" fillId="10" borderId="19" xfId="0" applyFont="1" applyFill="1" applyBorder="1" applyAlignment="1">
      <alignment horizontal="left" vertical="center" wrapText="1"/>
    </xf>
    <xf numFmtId="0" fontId="36" fillId="10" borderId="20" xfId="0" applyFont="1" applyFill="1" applyBorder="1" applyAlignment="1">
      <alignment horizontal="left" vertical="center" wrapText="1"/>
    </xf>
    <xf numFmtId="0" fontId="36" fillId="10" borderId="32" xfId="0" applyFont="1" applyFill="1" applyBorder="1" applyAlignment="1">
      <alignment horizontal="left" vertical="center" wrapText="1"/>
    </xf>
    <xf numFmtId="0" fontId="36" fillId="10" borderId="46" xfId="0" applyFont="1" applyFill="1" applyBorder="1" applyAlignment="1">
      <alignment horizontal="left" vertical="center" wrapText="1"/>
    </xf>
    <xf numFmtId="0" fontId="36" fillId="10" borderId="23" xfId="0" applyFont="1" applyFill="1" applyBorder="1" applyAlignment="1">
      <alignment horizontal="left" vertical="center" wrapText="1"/>
    </xf>
    <xf numFmtId="0" fontId="36" fillId="10" borderId="1" xfId="0" applyFont="1" applyFill="1" applyBorder="1" applyAlignment="1">
      <alignment horizontal="left" vertical="center" wrapText="1"/>
    </xf>
    <xf numFmtId="0" fontId="36" fillId="10" borderId="2"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29" fillId="0" borderId="5" xfId="0" applyFont="1" applyBorder="1" applyAlignment="1">
      <alignment vertical="top" wrapText="1"/>
    </xf>
    <xf numFmtId="0" fontId="103" fillId="42" borderId="15" xfId="0" applyFont="1" applyFill="1" applyBorder="1" applyAlignment="1">
      <alignment horizontal="center" vertical="center" wrapText="1" readingOrder="1"/>
    </xf>
    <xf numFmtId="0" fontId="30" fillId="36" borderId="14" xfId="0" applyFont="1" applyFill="1" applyBorder="1" applyAlignment="1">
      <alignment horizontal="center" vertical="center" wrapText="1" readingOrder="1"/>
    </xf>
    <xf numFmtId="0" fontId="30" fillId="36" borderId="64" xfId="0" applyFont="1" applyFill="1" applyBorder="1" applyAlignment="1">
      <alignment horizontal="center" vertical="center"/>
    </xf>
    <xf numFmtId="0" fontId="42" fillId="0" borderId="76" xfId="0" applyFont="1" applyBorder="1" applyAlignment="1">
      <alignment horizontal="left" vertical="top" wrapText="1"/>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73" xfId="0" applyFont="1" applyBorder="1" applyAlignment="1">
      <alignment horizontal="left" vertical="top"/>
    </xf>
    <xf numFmtId="0" fontId="0" fillId="0" borderId="46" xfId="0" applyBorder="1" applyAlignment="1">
      <alignment horizontal="left" vertical="top"/>
    </xf>
    <xf numFmtId="0" fontId="6" fillId="0" borderId="23" xfId="0" applyFont="1" applyBorder="1" applyAlignment="1">
      <alignment horizontal="left" vertical="top"/>
    </xf>
    <xf numFmtId="0" fontId="6" fillId="0" borderId="46" xfId="0" applyFont="1" applyBorder="1" applyAlignment="1">
      <alignment horizontal="left" vertical="top"/>
    </xf>
    <xf numFmtId="0" fontId="102" fillId="42" borderId="64" xfId="0" applyFont="1" applyFill="1" applyBorder="1" applyAlignment="1">
      <alignment horizontal="center" vertical="center" wrapText="1" readingOrder="1"/>
    </xf>
    <xf numFmtId="0" fontId="100" fillId="35" borderId="69" xfId="0" applyFont="1" applyFill="1" applyBorder="1"/>
    <xf numFmtId="0" fontId="30" fillId="36" borderId="64" xfId="0" applyFont="1" applyFill="1" applyBorder="1" applyAlignment="1">
      <alignment horizontal="center" vertical="center" wrapText="1" readingOrder="1"/>
    </xf>
    <xf numFmtId="0" fontId="42" fillId="0" borderId="60" xfId="0" applyFont="1" applyBorder="1" applyAlignment="1">
      <alignment horizontal="left" vertical="top" wrapText="1"/>
    </xf>
    <xf numFmtId="0" fontId="6" fillId="0" borderId="60" xfId="0" applyFont="1" applyBorder="1" applyAlignment="1">
      <alignment horizontal="left" vertical="top"/>
    </xf>
    <xf numFmtId="0" fontId="42" fillId="0" borderId="60" xfId="0" applyFont="1" applyBorder="1" applyAlignment="1">
      <alignment horizontal="center" vertical="top" wrapText="1"/>
    </xf>
    <xf numFmtId="0" fontId="0" fillId="0" borderId="60" xfId="0" applyBorder="1" applyAlignment="1">
      <alignment horizontal="left" vertical="top"/>
    </xf>
    <xf numFmtId="0" fontId="42" fillId="0" borderId="34" xfId="0" applyFont="1" applyBorder="1" applyAlignment="1">
      <alignment horizontal="left" vertical="top" wrapText="1"/>
    </xf>
    <xf numFmtId="0" fontId="6" fillId="0" borderId="90" xfId="0" applyFont="1" applyBorder="1"/>
    <xf numFmtId="0" fontId="30" fillId="42" borderId="64" xfId="0" applyFont="1" applyFill="1" applyBorder="1" applyAlignment="1">
      <alignment horizontal="center" vertical="center" wrapText="1" readingOrder="1"/>
    </xf>
    <xf numFmtId="17" fontId="23" fillId="0" borderId="104" xfId="0" applyNumberFormat="1" applyFont="1" applyBorder="1" applyAlignment="1">
      <alignment horizontal="center" vertical="center"/>
    </xf>
    <xf numFmtId="17" fontId="23" fillId="0" borderId="105" xfId="0" applyNumberFormat="1" applyFont="1" applyBorder="1" applyAlignment="1">
      <alignment horizontal="center" vertical="center"/>
    </xf>
    <xf numFmtId="9" fontId="23" fillId="0" borderId="7" xfId="0" applyNumberFormat="1" applyFont="1" applyBorder="1" applyAlignment="1">
      <alignment horizontal="center" vertical="center"/>
    </xf>
    <xf numFmtId="9" fontId="23" fillId="0" borderId="8" xfId="0" applyNumberFormat="1" applyFont="1" applyBorder="1" applyAlignment="1">
      <alignment horizontal="center" vertical="center"/>
    </xf>
    <xf numFmtId="0" fontId="25" fillId="2" borderId="91" xfId="0" applyFont="1" applyFill="1" applyBorder="1" applyAlignment="1">
      <alignment horizontal="center"/>
    </xf>
    <xf numFmtId="0" fontId="6" fillId="0" borderId="30" xfId="0" applyFont="1" applyBorder="1"/>
    <xf numFmtId="0" fontId="6" fillId="0" borderId="92" xfId="0" applyFont="1" applyBorder="1"/>
    <xf numFmtId="0" fontId="100" fillId="35" borderId="46" xfId="0" applyFont="1" applyFill="1" applyBorder="1"/>
    <xf numFmtId="0" fontId="100" fillId="35" borderId="75" xfId="0" applyFont="1" applyFill="1" applyBorder="1"/>
    <xf numFmtId="0" fontId="6" fillId="0" borderId="31" xfId="0" applyFont="1" applyBorder="1"/>
    <xf numFmtId="0" fontId="103" fillId="38" borderId="32" xfId="0" applyFont="1" applyFill="1" applyBorder="1" applyAlignment="1">
      <alignment horizontal="center"/>
    </xf>
    <xf numFmtId="0" fontId="104" fillId="35" borderId="46" xfId="0" applyFont="1" applyFill="1" applyBorder="1"/>
    <xf numFmtId="0" fontId="104" fillId="35" borderId="23" xfId="0" applyFont="1" applyFill="1" applyBorder="1"/>
    <xf numFmtId="0" fontId="70" fillId="10" borderId="14" xfId="0" applyFont="1" applyFill="1" applyBorder="1" applyAlignment="1">
      <alignment horizontal="left" vertical="top" wrapText="1"/>
    </xf>
    <xf numFmtId="0" fontId="42" fillId="10" borderId="19" xfId="0" applyFont="1" applyFill="1" applyBorder="1" applyAlignment="1">
      <alignment horizontal="left" vertical="top" wrapText="1"/>
    </xf>
    <xf numFmtId="0" fontId="95" fillId="0" borderId="19" xfId="0" applyFont="1" applyBorder="1"/>
    <xf numFmtId="0" fontId="95" fillId="0" borderId="20" xfId="0" applyFont="1" applyBorder="1"/>
    <xf numFmtId="0" fontId="95" fillId="0" borderId="0" xfId="0" applyFont="1"/>
    <xf numFmtId="0" fontId="61" fillId="0" borderId="0" xfId="0" applyFont="1"/>
    <xf numFmtId="0" fontId="95" fillId="0" borderId="23" xfId="0" applyFont="1" applyBorder="1"/>
    <xf numFmtId="0" fontId="105" fillId="38" borderId="32" xfId="0" applyFont="1" applyFill="1" applyBorder="1" applyAlignment="1">
      <alignment horizontal="center"/>
    </xf>
    <xf numFmtId="0" fontId="106" fillId="35" borderId="46" xfId="0" applyFont="1" applyFill="1" applyBorder="1"/>
    <xf numFmtId="0" fontId="106" fillId="35" borderId="23" xfId="0" applyFont="1" applyFill="1" applyBorder="1"/>
    <xf numFmtId="0" fontId="10" fillId="0" borderId="32" xfId="0" applyFont="1" applyBorder="1"/>
    <xf numFmtId="0" fontId="103" fillId="42" borderId="32" xfId="0" applyFont="1" applyFill="1" applyBorder="1" applyAlignment="1">
      <alignment horizontal="center"/>
    </xf>
    <xf numFmtId="0" fontId="104" fillId="35" borderId="0" xfId="0" applyFont="1" applyFill="1"/>
    <xf numFmtId="0" fontId="40" fillId="43" borderId="32" xfId="0" applyFont="1" applyFill="1" applyBorder="1" applyAlignment="1">
      <alignment horizontal="center"/>
    </xf>
    <xf numFmtId="0" fontId="6" fillId="23" borderId="46" xfId="0" applyFont="1" applyFill="1" applyBorder="1"/>
    <xf numFmtId="0" fontId="6" fillId="23" borderId="23" xfId="0" applyFont="1" applyFill="1" applyBorder="1"/>
    <xf numFmtId="0" fontId="36" fillId="10" borderId="4" xfId="0" applyFont="1" applyFill="1" applyBorder="1" applyAlignment="1">
      <alignment horizontal="left" vertical="center" wrapText="1"/>
    </xf>
    <xf numFmtId="0" fontId="36" fillId="10" borderId="15" xfId="0" applyFont="1" applyFill="1" applyBorder="1" applyAlignment="1">
      <alignment horizontal="left" vertical="center" wrapText="1"/>
    </xf>
    <xf numFmtId="0" fontId="33" fillId="10" borderId="14" xfId="0" applyFont="1" applyFill="1" applyBorder="1" applyAlignment="1">
      <alignment horizontal="left" vertical="center" wrapText="1"/>
    </xf>
    <xf numFmtId="0" fontId="33" fillId="10" borderId="14" xfId="0" applyFont="1" applyFill="1" applyBorder="1" applyAlignment="1">
      <alignment horizontal="center" vertical="center" wrapText="1"/>
    </xf>
    <xf numFmtId="0" fontId="33" fillId="10" borderId="19" xfId="0" applyFont="1" applyFill="1" applyBorder="1" applyAlignment="1">
      <alignment horizontal="center" vertical="center" wrapText="1"/>
    </xf>
    <xf numFmtId="0" fontId="33" fillId="10" borderId="32" xfId="0" applyFont="1" applyFill="1" applyBorder="1" applyAlignment="1">
      <alignment horizontal="center" vertical="center" wrapText="1"/>
    </xf>
    <xf numFmtId="0" fontId="33" fillId="10" borderId="46"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33" fillId="10" borderId="4" xfId="0" applyFont="1" applyFill="1" applyBorder="1" applyAlignment="1">
      <alignment horizontal="center" vertical="center" wrapText="1"/>
    </xf>
    <xf numFmtId="0" fontId="33" fillId="10" borderId="23" xfId="0" applyFont="1" applyFill="1" applyBorder="1" applyAlignment="1">
      <alignment horizontal="center" vertical="center" wrapText="1"/>
    </xf>
    <xf numFmtId="0" fontId="100" fillId="35" borderId="0" xfId="0" applyFont="1" applyFill="1"/>
    <xf numFmtId="0" fontId="100" fillId="35" borderId="23" xfId="0" applyFont="1" applyFill="1" applyBorder="1"/>
    <xf numFmtId="0" fontId="37" fillId="0" borderId="7" xfId="0" applyFont="1" applyBorder="1" applyAlignment="1">
      <alignment horizontal="left" wrapText="1"/>
    </xf>
    <xf numFmtId="0" fontId="26" fillId="2" borderId="6" xfId="0" applyFont="1" applyFill="1" applyBorder="1" applyAlignment="1">
      <alignment horizontal="center" vertical="center" wrapText="1" readingOrder="1"/>
    </xf>
    <xf numFmtId="0" fontId="29" fillId="2" borderId="32" xfId="0" applyFont="1" applyFill="1" applyBorder="1" applyAlignment="1">
      <alignment horizontal="center" vertical="center"/>
    </xf>
    <xf numFmtId="0" fontId="70" fillId="10" borderId="4" xfId="0" applyFont="1" applyFill="1" applyBorder="1" applyAlignment="1">
      <alignment horizontal="left" vertical="top" wrapText="1"/>
    </xf>
    <xf numFmtId="0" fontId="6" fillId="37" borderId="2" xfId="0" applyFont="1" applyFill="1" applyBorder="1"/>
    <xf numFmtId="0" fontId="31" fillId="10" borderId="32" xfId="0" applyFont="1" applyFill="1" applyBorder="1" applyAlignment="1">
      <alignment horizontal="center"/>
    </xf>
    <xf numFmtId="0" fontId="29" fillId="2" borderId="4" xfId="0" applyFont="1" applyFill="1" applyBorder="1" applyAlignment="1">
      <alignment horizontal="center" vertical="center" wrapText="1"/>
    </xf>
    <xf numFmtId="0" fontId="25" fillId="34" borderId="4" xfId="0" applyFont="1" applyFill="1" applyBorder="1" applyAlignment="1">
      <alignment horizontal="center" vertical="center" wrapText="1" readingOrder="1"/>
    </xf>
    <xf numFmtId="0" fontId="26" fillId="2" borderId="4" xfId="0" applyFont="1" applyFill="1" applyBorder="1" applyAlignment="1">
      <alignment horizontal="center" vertical="center" wrapText="1" readingOrder="1"/>
    </xf>
    <xf numFmtId="0" fontId="27" fillId="36" borderId="4" xfId="0" applyFont="1" applyFill="1" applyBorder="1" applyAlignment="1">
      <alignment horizontal="center" vertical="center"/>
    </xf>
    <xf numFmtId="0" fontId="98" fillId="2" borderId="4" xfId="0" applyFont="1" applyFill="1" applyBorder="1" applyAlignment="1">
      <alignment horizontal="center" vertical="center"/>
    </xf>
    <xf numFmtId="0" fontId="25" fillId="2" borderId="4" xfId="0" applyFont="1" applyFill="1" applyBorder="1" applyAlignment="1">
      <alignment horizontal="center"/>
    </xf>
    <xf numFmtId="0" fontId="29" fillId="2" borderId="4" xfId="0" applyFont="1" applyFill="1" applyBorder="1" applyAlignment="1">
      <alignment horizontal="center" vertical="center"/>
    </xf>
    <xf numFmtId="0" fontId="23" fillId="10" borderId="60" xfId="24" applyFont="1" applyFill="1" applyBorder="1" applyAlignment="1">
      <alignment horizontal="left" vertical="top" wrapText="1"/>
    </xf>
    <xf numFmtId="0" fontId="70" fillId="0" borderId="60" xfId="24" applyFont="1" applyBorder="1"/>
    <xf numFmtId="0" fontId="23" fillId="0" borderId="60" xfId="24" applyFont="1" applyBorder="1"/>
    <xf numFmtId="0" fontId="70" fillId="0" borderId="60" xfId="24" applyFont="1" applyBorder="1" applyAlignment="1">
      <alignment horizontal="left" vertical="top" wrapText="1"/>
    </xf>
    <xf numFmtId="0" fontId="28" fillId="36" borderId="7" xfId="0" applyFont="1" applyFill="1" applyBorder="1" applyAlignment="1">
      <alignment horizontal="center" vertical="center"/>
    </xf>
    <xf numFmtId="0" fontId="6" fillId="37" borderId="7" xfId="0" applyFont="1" applyFill="1" applyBorder="1"/>
    <xf numFmtId="167" fontId="23" fillId="0" borderId="7" xfId="0" applyNumberFormat="1" applyFont="1" applyBorder="1" applyAlignment="1">
      <alignment horizontal="left" vertical="center" wrapText="1"/>
    </xf>
    <xf numFmtId="0" fontId="25" fillId="2" borderId="46" xfId="0" applyFont="1" applyFill="1" applyBorder="1" applyAlignment="1">
      <alignment horizontal="center"/>
    </xf>
    <xf numFmtId="0" fontId="28" fillId="36" borderId="32" xfId="0" applyFont="1" applyFill="1" applyBorder="1" applyAlignment="1">
      <alignment horizontal="center" vertical="center"/>
    </xf>
    <xf numFmtId="0" fontId="6" fillId="37" borderId="23" xfId="0" applyFont="1" applyFill="1" applyBorder="1"/>
    <xf numFmtId="167" fontId="23" fillId="0" borderId="32" xfId="0" applyNumberFormat="1" applyFont="1" applyBorder="1" applyAlignment="1">
      <alignment horizontal="left" vertical="center" wrapText="1"/>
    </xf>
    <xf numFmtId="0" fontId="10" fillId="0" borderId="60" xfId="0" applyFont="1" applyBorder="1"/>
    <xf numFmtId="0" fontId="36" fillId="10" borderId="117" xfId="0" applyFont="1" applyFill="1" applyBorder="1" applyAlignment="1">
      <alignment horizontal="left" vertical="top" wrapText="1"/>
    </xf>
    <xf numFmtId="0" fontId="36" fillId="10" borderId="96" xfId="0" applyFont="1" applyFill="1" applyBorder="1" applyAlignment="1">
      <alignment horizontal="left" vertical="top" wrapText="1"/>
    </xf>
    <xf numFmtId="0" fontId="36" fillId="10" borderId="98" xfId="0" applyFont="1" applyFill="1" applyBorder="1" applyAlignment="1">
      <alignment horizontal="left" vertical="top" wrapText="1"/>
    </xf>
    <xf numFmtId="0" fontId="36" fillId="10" borderId="99" xfId="0" applyFont="1" applyFill="1" applyBorder="1" applyAlignment="1">
      <alignment horizontal="left" vertical="top" wrapText="1"/>
    </xf>
    <xf numFmtId="0" fontId="36" fillId="10" borderId="130" xfId="0" applyFont="1" applyFill="1" applyBorder="1" applyAlignment="1">
      <alignment horizontal="left" vertical="top" wrapText="1"/>
    </xf>
    <xf numFmtId="0" fontId="10" fillId="0" borderId="14" xfId="0" applyFont="1" applyBorder="1"/>
    <xf numFmtId="0" fontId="24" fillId="10" borderId="4" xfId="0" applyFont="1" applyFill="1" applyBorder="1" applyAlignment="1">
      <alignment horizontal="left" vertical="top" wrapText="1"/>
    </xf>
    <xf numFmtId="0" fontId="44" fillId="10" borderId="19" xfId="0" applyFont="1" applyFill="1" applyBorder="1" applyAlignment="1">
      <alignment horizontal="left" vertical="top" wrapText="1"/>
    </xf>
    <xf numFmtId="0" fontId="44" fillId="10" borderId="20" xfId="0" applyFont="1" applyFill="1" applyBorder="1" applyAlignment="1">
      <alignment horizontal="left" vertical="top" wrapText="1"/>
    </xf>
    <xf numFmtId="0" fontId="44" fillId="10" borderId="46" xfId="0" applyFont="1" applyFill="1" applyBorder="1" applyAlignment="1">
      <alignment horizontal="left" vertical="top" wrapText="1"/>
    </xf>
    <xf numFmtId="0" fontId="44" fillId="10" borderId="23" xfId="0" applyFont="1" applyFill="1" applyBorder="1" applyAlignment="1">
      <alignment horizontal="left" vertical="top" wrapText="1"/>
    </xf>
    <xf numFmtId="0" fontId="44" fillId="10" borderId="2" xfId="0" applyFont="1" applyFill="1" applyBorder="1" applyAlignment="1">
      <alignment horizontal="left" vertical="top" wrapText="1"/>
    </xf>
    <xf numFmtId="0" fontId="44" fillId="10" borderId="3" xfId="0" applyFont="1" applyFill="1" applyBorder="1" applyAlignment="1">
      <alignment horizontal="left" vertical="top" wrapText="1"/>
    </xf>
    <xf numFmtId="0" fontId="24" fillId="10" borderId="7" xfId="0" applyFont="1" applyFill="1" applyBorder="1" applyAlignment="1">
      <alignment horizontal="left" vertical="top" wrapText="1"/>
    </xf>
    <xf numFmtId="0" fontId="44" fillId="10" borderId="4" xfId="0" applyFont="1" applyFill="1" applyBorder="1" applyAlignment="1">
      <alignment horizontal="left" vertical="top" wrapText="1"/>
    </xf>
    <xf numFmtId="0" fontId="30" fillId="36" borderId="76" xfId="0" applyFont="1" applyFill="1" applyBorder="1" applyAlignment="1">
      <alignment horizontal="center" vertical="center" wrapText="1" readingOrder="1"/>
    </xf>
    <xf numFmtId="0" fontId="0" fillId="0" borderId="5" xfId="0" applyBorder="1" applyAlignment="1">
      <alignment horizontal="center"/>
    </xf>
    <xf numFmtId="0" fontId="10" fillId="0" borderId="0" xfId="0" applyFont="1"/>
    <xf numFmtId="0" fontId="35" fillId="0" borderId="4" xfId="0" applyFont="1" applyBorder="1" applyAlignment="1">
      <alignment horizontal="center" vertical="top" wrapText="1"/>
    </xf>
    <xf numFmtId="0" fontId="23" fillId="0" borderId="8" xfId="0" applyFont="1" applyBorder="1" applyAlignment="1">
      <alignment horizontal="center"/>
    </xf>
    <xf numFmtId="0" fontId="23" fillId="0" borderId="7" xfId="0" applyFont="1" applyBorder="1" applyAlignment="1">
      <alignment horizontal="center"/>
    </xf>
    <xf numFmtId="0" fontId="35" fillId="0" borderId="24" xfId="0" applyFont="1" applyBorder="1" applyAlignment="1">
      <alignment horizontal="center" vertical="top" wrapText="1"/>
    </xf>
    <xf numFmtId="0" fontId="35" fillId="0" borderId="25" xfId="0" applyFont="1" applyBorder="1" applyAlignment="1">
      <alignment horizontal="center" vertical="top" wrapText="1"/>
    </xf>
    <xf numFmtId="0" fontId="35" fillId="0" borderId="26" xfId="0" applyFont="1" applyBorder="1" applyAlignment="1">
      <alignment horizontal="center" vertical="top" wrapText="1"/>
    </xf>
    <xf numFmtId="0" fontId="35" fillId="0" borderId="29" xfId="0" applyFont="1" applyBorder="1" applyAlignment="1">
      <alignment horizontal="center" vertical="top" wrapText="1"/>
    </xf>
    <xf numFmtId="0" fontId="35" fillId="0" borderId="41" xfId="0" applyFont="1" applyBorder="1" applyAlignment="1">
      <alignment horizontal="center" vertical="top" wrapText="1"/>
    </xf>
    <xf numFmtId="0" fontId="35" fillId="0" borderId="43" xfId="0" applyFont="1" applyBorder="1" applyAlignment="1">
      <alignment horizontal="center" vertical="top" wrapText="1"/>
    </xf>
    <xf numFmtId="0" fontId="35" fillId="0" borderId="44" xfId="0" applyFont="1" applyBorder="1" applyAlignment="1">
      <alignment horizontal="center" vertical="top" wrapText="1"/>
    </xf>
    <xf numFmtId="0" fontId="35" fillId="0" borderId="45" xfId="0" applyFont="1" applyBorder="1" applyAlignment="1">
      <alignment horizontal="center" vertical="top" wrapText="1"/>
    </xf>
    <xf numFmtId="0" fontId="23" fillId="10" borderId="25" xfId="0" applyFont="1" applyFill="1" applyBorder="1" applyAlignment="1">
      <alignment horizontal="left" vertical="center" wrapText="1"/>
    </xf>
    <xf numFmtId="0" fontId="23" fillId="10" borderId="29" xfId="0" applyFont="1" applyFill="1" applyBorder="1" applyAlignment="1">
      <alignment horizontal="left" vertical="center" wrapText="1"/>
    </xf>
    <xf numFmtId="0" fontId="23" fillId="10" borderId="46" xfId="0" applyFont="1" applyFill="1" applyBorder="1" applyAlignment="1">
      <alignment horizontal="left" vertical="center" wrapText="1"/>
    </xf>
    <xf numFmtId="0" fontId="23" fillId="10" borderId="43" xfId="0" applyFont="1" applyFill="1" applyBorder="1" applyAlignment="1">
      <alignment horizontal="left" vertical="center" wrapText="1"/>
    </xf>
    <xf numFmtId="0" fontId="23" fillId="10" borderId="44" xfId="0" applyFont="1" applyFill="1" applyBorder="1" applyAlignment="1">
      <alignment horizontal="left" vertical="center" wrapText="1"/>
    </xf>
    <xf numFmtId="0" fontId="103" fillId="38" borderId="73" xfId="0" applyFont="1" applyFill="1" applyBorder="1" applyAlignment="1">
      <alignment horizontal="center"/>
    </xf>
    <xf numFmtId="0" fontId="104" fillId="35" borderId="75" xfId="0" applyFont="1" applyFill="1" applyBorder="1"/>
    <xf numFmtId="0" fontId="23" fillId="10" borderId="26" xfId="0" applyFont="1" applyFill="1" applyBorder="1" applyAlignment="1">
      <alignment horizontal="left" vertical="center" wrapText="1"/>
    </xf>
    <xf numFmtId="0" fontId="23" fillId="10" borderId="41" xfId="0" applyFont="1" applyFill="1" applyBorder="1" applyAlignment="1">
      <alignment horizontal="left" vertical="center" wrapText="1"/>
    </xf>
    <xf numFmtId="0" fontId="23" fillId="10" borderId="45" xfId="0" applyFont="1" applyFill="1" applyBorder="1" applyAlignment="1">
      <alignment horizontal="left" vertical="center" wrapText="1"/>
    </xf>
    <xf numFmtId="0" fontId="23" fillId="10" borderId="73" xfId="0" applyFont="1" applyFill="1" applyBorder="1" applyAlignment="1">
      <alignment horizontal="left" vertical="center" wrapText="1"/>
    </xf>
    <xf numFmtId="0" fontId="23" fillId="10" borderId="24" xfId="0" applyFont="1" applyFill="1" applyBorder="1" applyAlignment="1">
      <alignment horizontal="center" vertical="center" wrapText="1"/>
    </xf>
    <xf numFmtId="0" fontId="23" fillId="10" borderId="25" xfId="0" applyFont="1" applyFill="1" applyBorder="1" applyAlignment="1">
      <alignment horizontal="center" vertical="center" wrapText="1"/>
    </xf>
    <xf numFmtId="0" fontId="23" fillId="10" borderId="108" xfId="0" applyFont="1" applyFill="1" applyBorder="1" applyAlignment="1">
      <alignment horizontal="center" vertical="center" wrapText="1"/>
    </xf>
    <xf numFmtId="0" fontId="23" fillId="10" borderId="29" xfId="0" applyFont="1" applyFill="1" applyBorder="1" applyAlignment="1">
      <alignment horizontal="center" vertical="center" wrapText="1"/>
    </xf>
    <xf numFmtId="0" fontId="23" fillId="10" borderId="46" xfId="0" applyFont="1" applyFill="1" applyBorder="1" applyAlignment="1">
      <alignment horizontal="center" vertical="center" wrapText="1"/>
    </xf>
    <xf numFmtId="0" fontId="23" fillId="10" borderId="23" xfId="0" applyFont="1" applyFill="1" applyBorder="1" applyAlignment="1">
      <alignment horizontal="center" vertical="center" wrapText="1"/>
    </xf>
    <xf numFmtId="0" fontId="23" fillId="10" borderId="33"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96" fillId="0" borderId="14" xfId="0" applyFont="1" applyBorder="1" applyAlignment="1">
      <alignment horizontal="left" vertical="top" wrapText="1"/>
    </xf>
    <xf numFmtId="0" fontId="97" fillId="0" borderId="19" xfId="0" applyFont="1" applyBorder="1"/>
    <xf numFmtId="0" fontId="97" fillId="0" borderId="20" xfId="0" applyFont="1" applyBorder="1"/>
    <xf numFmtId="0" fontId="97" fillId="0" borderId="32" xfId="0" applyFont="1" applyBorder="1"/>
    <xf numFmtId="0" fontId="96" fillId="0" borderId="0" xfId="0" applyFont="1"/>
    <xf numFmtId="0" fontId="97" fillId="0" borderId="23" xfId="0" applyFont="1" applyBorder="1"/>
    <xf numFmtId="0" fontId="97" fillId="0" borderId="1" xfId="0" applyFont="1" applyBorder="1"/>
    <xf numFmtId="0" fontId="97" fillId="0" borderId="2" xfId="0" applyFont="1" applyBorder="1"/>
    <xf numFmtId="0" fontId="97" fillId="0" borderId="3" xfId="0" applyFont="1" applyBorder="1"/>
    <xf numFmtId="0" fontId="23" fillId="10" borderId="4" xfId="0" applyFont="1" applyFill="1" applyBorder="1" applyAlignment="1">
      <alignment horizontal="center" vertical="center" wrapText="1"/>
    </xf>
    <xf numFmtId="0" fontId="23" fillId="10" borderId="15" xfId="0" applyFont="1" applyFill="1" applyBorder="1" applyAlignment="1">
      <alignment horizontal="center" vertical="center" wrapText="1"/>
    </xf>
    <xf numFmtId="0" fontId="72" fillId="31" borderId="4" xfId="12" applyFont="1" applyFill="1" applyBorder="1" applyAlignment="1">
      <alignment horizontal="justify" vertical="center" wrapText="1"/>
    </xf>
    <xf numFmtId="0" fontId="42" fillId="2" borderId="14" xfId="0" applyFont="1" applyFill="1" applyBorder="1" applyAlignment="1">
      <alignment horizontal="center" vertical="center"/>
    </xf>
    <xf numFmtId="0" fontId="95" fillId="0" borderId="13" xfId="0" applyFont="1" applyBorder="1"/>
    <xf numFmtId="0" fontId="95" fillId="0" borderId="5" xfId="0" applyFont="1" applyBorder="1"/>
    <xf numFmtId="0" fontId="23" fillId="10" borderId="14" xfId="0" applyFont="1" applyFill="1" applyBorder="1" applyAlignment="1">
      <alignment horizontal="center" vertical="center" wrapText="1"/>
    </xf>
    <xf numFmtId="0" fontId="23" fillId="10" borderId="19" xfId="0"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23" fillId="10" borderId="32" xfId="0" applyFont="1" applyFill="1" applyBorder="1" applyAlignment="1">
      <alignment horizontal="center" vertical="center" wrapText="1"/>
    </xf>
    <xf numFmtId="0" fontId="23" fillId="10" borderId="131" xfId="0" applyFont="1" applyFill="1" applyBorder="1" applyAlignment="1">
      <alignment horizontal="center" vertical="center" wrapText="1"/>
    </xf>
    <xf numFmtId="0" fontId="23" fillId="10" borderId="99" xfId="0" applyFont="1" applyFill="1" applyBorder="1" applyAlignment="1">
      <alignment horizontal="center" vertical="center" wrapText="1"/>
    </xf>
    <xf numFmtId="0" fontId="23" fillId="10" borderId="130" xfId="0" applyFont="1" applyFill="1" applyBorder="1" applyAlignment="1">
      <alignment horizontal="center" vertical="center" wrapText="1"/>
    </xf>
    <xf numFmtId="0" fontId="40" fillId="38" borderId="32" xfId="0" applyFont="1" applyFill="1" applyBorder="1" applyAlignment="1">
      <alignment horizontal="center"/>
    </xf>
    <xf numFmtId="0" fontId="6" fillId="35" borderId="23" xfId="0" applyFont="1" applyFill="1" applyBorder="1"/>
    <xf numFmtId="0" fontId="31" fillId="24" borderId="32" xfId="0" applyFont="1" applyFill="1" applyBorder="1" applyAlignment="1">
      <alignment horizontal="center"/>
    </xf>
    <xf numFmtId="0" fontId="0" fillId="23" borderId="0" xfId="0" applyFill="1"/>
    <xf numFmtId="0" fontId="23" fillId="10" borderId="7" xfId="0" applyFont="1" applyFill="1" applyBorder="1" applyAlignment="1">
      <alignment horizontal="center" vertical="center" wrapText="1"/>
    </xf>
    <xf numFmtId="0" fontId="6" fillId="0" borderId="112" xfId="0" applyFont="1" applyBorder="1"/>
    <xf numFmtId="0" fontId="6" fillId="0" borderId="133" xfId="0" applyFont="1" applyBorder="1"/>
    <xf numFmtId="0" fontId="36" fillId="10" borderId="4" xfId="0" applyFont="1" applyFill="1" applyBorder="1" applyAlignment="1">
      <alignment horizontal="justify" vertical="top" wrapText="1"/>
    </xf>
    <xf numFmtId="0" fontId="59" fillId="0" borderId="4" xfId="0" applyFont="1" applyBorder="1" applyAlignment="1">
      <alignment horizontal="justify" vertical="top"/>
    </xf>
    <xf numFmtId="0" fontId="11" fillId="0" borderId="4" xfId="0" applyFont="1" applyBorder="1" applyAlignment="1">
      <alignment horizontal="justify" vertical="top"/>
    </xf>
    <xf numFmtId="0" fontId="103" fillId="38" borderId="15" xfId="0" applyFont="1" applyFill="1" applyBorder="1" applyAlignment="1">
      <alignment horizontal="center"/>
    </xf>
    <xf numFmtId="0" fontId="104" fillId="35" borderId="13" xfId="0" applyFont="1" applyFill="1" applyBorder="1"/>
    <xf numFmtId="0" fontId="104" fillId="35" borderId="5" xfId="0" applyFont="1" applyFill="1" applyBorder="1"/>
    <xf numFmtId="0" fontId="10" fillId="0" borderId="19" xfId="0" applyFont="1" applyBorder="1" applyAlignment="1">
      <alignment horizontal="center" vertical="top" wrapText="1"/>
    </xf>
    <xf numFmtId="0" fontId="10" fillId="0" borderId="46" xfId="0" applyFont="1" applyBorder="1" applyAlignment="1">
      <alignment horizontal="center" vertical="top" wrapText="1"/>
    </xf>
    <xf numFmtId="0" fontId="10" fillId="0" borderId="99" xfId="0" applyFont="1" applyBorder="1" applyAlignment="1">
      <alignment horizontal="center" vertical="top" wrapText="1"/>
    </xf>
    <xf numFmtId="0" fontId="23" fillId="10" borderId="141" xfId="0" applyFont="1" applyFill="1" applyBorder="1" applyAlignment="1">
      <alignment horizontal="left" vertical="top" wrapText="1"/>
    </xf>
    <xf numFmtId="0" fontId="59" fillId="0" borderId="84" xfId="0" applyFont="1" applyBorder="1"/>
    <xf numFmtId="0" fontId="59" fillId="0" borderId="87" xfId="0" applyFont="1" applyBorder="1"/>
    <xf numFmtId="0" fontId="59" fillId="0" borderId="132" xfId="0" applyFont="1" applyBorder="1"/>
    <xf numFmtId="0" fontId="11" fillId="0" borderId="83" xfId="0" applyFont="1" applyBorder="1"/>
    <xf numFmtId="0" fontId="59" fillId="0" borderId="83" xfId="0" applyFont="1" applyBorder="1"/>
    <xf numFmtId="0" fontId="23" fillId="10" borderId="19" xfId="0" applyFont="1" applyFill="1" applyBorder="1" applyAlignment="1">
      <alignment horizontal="left" vertical="center" wrapText="1"/>
    </xf>
    <xf numFmtId="0" fontId="23" fillId="10" borderId="20" xfId="0" applyFont="1" applyFill="1" applyBorder="1" applyAlignment="1">
      <alignment horizontal="left" vertical="center" wrapText="1"/>
    </xf>
    <xf numFmtId="0" fontId="23" fillId="10" borderId="1" xfId="0" applyFont="1" applyFill="1" applyBorder="1" applyAlignment="1">
      <alignment horizontal="left" vertical="center" wrapText="1"/>
    </xf>
    <xf numFmtId="0" fontId="23" fillId="10" borderId="2" xfId="0" applyFont="1" applyFill="1" applyBorder="1" applyAlignment="1">
      <alignment horizontal="left" vertical="center" wrapText="1"/>
    </xf>
    <xf numFmtId="0" fontId="23" fillId="10" borderId="3"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31" fillId="30" borderId="32" xfId="0" applyFont="1" applyFill="1" applyBorder="1" applyAlignment="1">
      <alignment horizontal="center"/>
    </xf>
    <xf numFmtId="0" fontId="6" fillId="0" borderId="8" xfId="0" applyFont="1" applyBorder="1"/>
    <xf numFmtId="0" fontId="23" fillId="10" borderId="32" xfId="0" applyFont="1" applyFill="1" applyBorder="1" applyAlignment="1">
      <alignment horizontal="left" vertical="center" wrapText="1"/>
    </xf>
    <xf numFmtId="0" fontId="23" fillId="10" borderId="23" xfId="0" applyFont="1" applyFill="1" applyBorder="1" applyAlignment="1">
      <alignment horizontal="left" vertical="center" wrapText="1"/>
    </xf>
    <xf numFmtId="0" fontId="59" fillId="0" borderId="4" xfId="0" applyFont="1" applyBorder="1" applyAlignment="1">
      <alignment horizontal="center"/>
    </xf>
    <xf numFmtId="0" fontId="43" fillId="0" borderId="4" xfId="0" applyFont="1" applyBorder="1" applyAlignment="1">
      <alignment horizontal="center"/>
    </xf>
    <xf numFmtId="0" fontId="43" fillId="0" borderId="4" xfId="0" applyFont="1" applyBorder="1" applyAlignment="1">
      <alignment horizontal="center" wrapText="1"/>
    </xf>
    <xf numFmtId="0" fontId="46" fillId="0" borderId="0" xfId="0" applyFont="1"/>
    <xf numFmtId="0" fontId="48" fillId="15" borderId="24" xfId="0" applyFont="1" applyFill="1" applyBorder="1" applyAlignment="1">
      <alignment horizontal="center" vertical="center"/>
    </xf>
    <xf numFmtId="0" fontId="6" fillId="0" borderId="33" xfId="0" applyFont="1" applyBorder="1"/>
    <xf numFmtId="0" fontId="49" fillId="15" borderId="34" xfId="0" applyFont="1" applyFill="1" applyBorder="1" applyAlignment="1">
      <alignment horizontal="center" vertical="center" wrapText="1"/>
    </xf>
    <xf numFmtId="0" fontId="6" fillId="0" borderId="35" xfId="0" applyFont="1" applyBorder="1"/>
    <xf numFmtId="0" fontId="48" fillId="15" borderId="36" xfId="0" applyFont="1" applyFill="1" applyBorder="1" applyAlignment="1">
      <alignment horizontal="center" wrapText="1"/>
    </xf>
    <xf numFmtId="9" fontId="78" fillId="15" borderId="37" xfId="0" applyNumberFormat="1" applyFont="1" applyFill="1" applyBorder="1" applyAlignment="1">
      <alignment horizontal="center" wrapText="1"/>
    </xf>
    <xf numFmtId="0" fontId="79" fillId="0" borderId="38" xfId="0" applyFont="1" applyBorder="1"/>
    <xf numFmtId="0" fontId="75" fillId="16" borderId="39" xfId="0" applyFont="1" applyFill="1" applyBorder="1" applyAlignment="1">
      <alignment horizontal="center" vertical="center" textRotation="90"/>
    </xf>
    <xf numFmtId="0" fontId="64" fillId="0" borderId="40" xfId="0" applyFont="1" applyBorder="1"/>
    <xf numFmtId="0" fontId="64" fillId="0" borderId="42" xfId="0" applyFont="1" applyBorder="1"/>
    <xf numFmtId="0" fontId="75" fillId="16" borderId="24" xfId="0" applyFont="1" applyFill="1" applyBorder="1" applyAlignment="1">
      <alignment horizontal="center" vertical="center" wrapText="1"/>
    </xf>
    <xf numFmtId="0" fontId="64" fillId="0" borderId="25" xfId="0" applyFont="1" applyBorder="1"/>
    <xf numFmtId="0" fontId="64" fillId="0" borderId="26" xfId="0" applyFont="1" applyBorder="1"/>
    <xf numFmtId="0" fontId="64" fillId="0" borderId="29" xfId="0" applyFont="1" applyBorder="1"/>
    <xf numFmtId="0" fontId="64" fillId="0" borderId="0" xfId="0" applyFont="1"/>
    <xf numFmtId="0" fontId="64" fillId="0" borderId="41" xfId="0" applyFont="1" applyBorder="1"/>
    <xf numFmtId="0" fontId="64" fillId="0" borderId="46" xfId="0" applyFont="1" applyBorder="1"/>
    <xf numFmtId="0" fontId="75" fillId="18" borderId="39" xfId="0" applyFont="1" applyFill="1" applyBorder="1" applyAlignment="1">
      <alignment horizontal="center" vertical="center" textRotation="90"/>
    </xf>
    <xf numFmtId="0" fontId="75" fillId="19" borderId="39" xfId="0" applyFont="1" applyFill="1" applyBorder="1" applyAlignment="1">
      <alignment horizontal="center" vertical="center" textRotation="90"/>
    </xf>
    <xf numFmtId="0" fontId="75" fillId="17" borderId="39" xfId="0" applyFont="1" applyFill="1" applyBorder="1" applyAlignment="1">
      <alignment horizontal="center" vertical="center" textRotation="90"/>
    </xf>
    <xf numFmtId="0" fontId="75" fillId="17" borderId="24" xfId="0" applyFont="1" applyFill="1" applyBorder="1" applyAlignment="1">
      <alignment horizontal="center" vertical="center" wrapText="1"/>
    </xf>
    <xf numFmtId="0" fontId="75" fillId="18" borderId="24" xfId="0" applyFont="1" applyFill="1" applyBorder="1" applyAlignment="1">
      <alignment horizontal="center" vertical="center" wrapText="1"/>
    </xf>
    <xf numFmtId="0" fontId="75" fillId="19" borderId="24" xfId="0" applyFont="1" applyFill="1" applyBorder="1" applyAlignment="1">
      <alignment horizontal="center" vertical="center" wrapText="1"/>
    </xf>
    <xf numFmtId="0" fontId="54" fillId="0" borderId="24" xfId="0" applyFont="1" applyBorder="1" applyAlignment="1">
      <alignment horizontal="center" vertical="center" wrapText="1"/>
    </xf>
    <xf numFmtId="0" fontId="6" fillId="0" borderId="43" xfId="0" applyFont="1" applyBorder="1"/>
    <xf numFmtId="0" fontId="46" fillId="0" borderId="25" xfId="0" applyFont="1" applyBorder="1" applyAlignment="1">
      <alignment horizontal="center" wrapText="1"/>
    </xf>
    <xf numFmtId="9" fontId="55" fillId="20" borderId="46" xfId="0" applyNumberFormat="1" applyFont="1" applyFill="1" applyBorder="1" applyAlignment="1">
      <alignment horizontal="center"/>
    </xf>
    <xf numFmtId="0" fontId="56" fillId="0" borderId="24" xfId="0" applyFont="1" applyBorder="1" applyAlignment="1">
      <alignment horizontal="center" vertical="center" wrapText="1"/>
    </xf>
    <xf numFmtId="0" fontId="68" fillId="25" borderId="24" xfId="0" applyFont="1" applyFill="1" applyBorder="1" applyAlignment="1">
      <alignment horizontal="center" vertical="center" wrapText="1"/>
    </xf>
    <xf numFmtId="0" fontId="68" fillId="25" borderId="25" xfId="0" applyFont="1" applyFill="1" applyBorder="1" applyAlignment="1">
      <alignment horizontal="center" vertical="center" wrapText="1"/>
    </xf>
    <xf numFmtId="0" fontId="68" fillId="25" borderId="108" xfId="0" applyFont="1" applyFill="1" applyBorder="1" applyAlignment="1">
      <alignment horizontal="center" vertical="center" wrapText="1"/>
    </xf>
    <xf numFmtId="0" fontId="68" fillId="25" borderId="43" xfId="0" applyFont="1" applyFill="1" applyBorder="1" applyAlignment="1">
      <alignment horizontal="center" vertical="center" wrapText="1"/>
    </xf>
    <xf numFmtId="0" fontId="68" fillId="25" borderId="44" xfId="0" applyFont="1" applyFill="1" applyBorder="1" applyAlignment="1">
      <alignment horizontal="center" vertical="center" wrapText="1"/>
    </xf>
    <xf numFmtId="0" fontId="68" fillId="25" borderId="22" xfId="0" applyFont="1" applyFill="1" applyBorder="1" applyAlignment="1">
      <alignment horizontal="center" vertical="center" wrapText="1"/>
    </xf>
    <xf numFmtId="0" fontId="46" fillId="0" borderId="24" xfId="0" applyFont="1" applyBorder="1" applyAlignment="1">
      <alignment horizontal="center" wrapText="1"/>
    </xf>
    <xf numFmtId="0" fontId="50" fillId="37" borderId="60" xfId="0" applyFont="1" applyFill="1" applyBorder="1" applyAlignment="1">
      <alignment horizontal="center" wrapText="1"/>
    </xf>
    <xf numFmtId="0" fontId="65" fillId="37" borderId="60" xfId="0" applyFont="1" applyFill="1" applyBorder="1" applyAlignment="1">
      <alignment horizontal="center" wrapText="1"/>
    </xf>
    <xf numFmtId="0" fontId="66" fillId="37" borderId="60" xfId="0" applyFont="1" applyFill="1" applyBorder="1" applyAlignment="1">
      <alignment horizontal="center"/>
    </xf>
    <xf numFmtId="0" fontId="51" fillId="37" borderId="50" xfId="0" applyFont="1" applyFill="1" applyBorder="1" applyAlignment="1">
      <alignment horizontal="center" wrapText="1"/>
    </xf>
    <xf numFmtId="0" fontId="67" fillId="37" borderId="31" xfId="0" applyFont="1" applyFill="1" applyBorder="1"/>
    <xf numFmtId="0" fontId="51" fillId="37" borderId="60" xfId="0" applyFont="1" applyFill="1" applyBorder="1" applyAlignment="1">
      <alignment horizontal="center" wrapText="1"/>
    </xf>
    <xf numFmtId="0" fontId="67" fillId="37" borderId="60" xfId="0" applyFont="1" applyFill="1" applyBorder="1"/>
    <xf numFmtId="0" fontId="19" fillId="45" borderId="82" xfId="0" applyFont="1" applyFill="1" applyBorder="1" applyAlignment="1">
      <alignment horizontal="center" vertical="center" wrapText="1"/>
    </xf>
    <xf numFmtId="0" fontId="19" fillId="45" borderId="103" xfId="0" applyFont="1" applyFill="1" applyBorder="1" applyAlignment="1">
      <alignment horizontal="center" vertical="center" wrapText="1"/>
    </xf>
    <xf numFmtId="0" fontId="42" fillId="46" borderId="82" xfId="0" applyFont="1" applyFill="1" applyBorder="1" applyAlignment="1">
      <alignment horizontal="center" vertical="center"/>
    </xf>
    <xf numFmtId="0" fontId="42" fillId="46" borderId="102" xfId="0" applyFont="1" applyFill="1" applyBorder="1" applyAlignment="1">
      <alignment horizontal="center" vertical="center"/>
    </xf>
    <xf numFmtId="0" fontId="42" fillId="46" borderId="103" xfId="0" applyFont="1" applyFill="1" applyBorder="1" applyAlignment="1">
      <alignment horizontal="center" vertical="center"/>
    </xf>
    <xf numFmtId="0" fontId="42" fillId="0" borderId="93" xfId="0" applyFont="1" applyBorder="1" applyAlignment="1">
      <alignment horizontal="left" vertical="top"/>
    </xf>
    <xf numFmtId="0" fontId="42" fillId="0" borderId="94" xfId="0" applyFont="1" applyBorder="1" applyAlignment="1">
      <alignment horizontal="left" vertical="top"/>
    </xf>
    <xf numFmtId="0" fontId="42" fillId="0" borderId="95" xfId="0" applyFont="1" applyBorder="1" applyAlignment="1">
      <alignment horizontal="left" vertical="top"/>
    </xf>
    <xf numFmtId="0" fontId="42" fillId="0" borderId="98" xfId="0" applyFont="1" applyBorder="1" applyAlignment="1">
      <alignment horizontal="left" vertical="top"/>
    </xf>
    <xf numFmtId="0" fontId="42" fillId="0" borderId="99" xfId="0" applyFont="1" applyBorder="1" applyAlignment="1">
      <alignment horizontal="left" vertical="top"/>
    </xf>
    <xf numFmtId="0" fontId="42" fillId="0" borderId="100" xfId="0" applyFont="1" applyBorder="1" applyAlignment="1">
      <alignment horizontal="left" vertical="top"/>
    </xf>
    <xf numFmtId="0" fontId="23" fillId="0" borderId="60" xfId="0" applyFont="1" applyBorder="1" applyAlignment="1">
      <alignment vertical="center" wrapText="1"/>
    </xf>
    <xf numFmtId="0" fontId="29" fillId="0" borderId="60" xfId="0" applyFont="1" applyBorder="1" applyAlignment="1">
      <alignment vertical="center"/>
    </xf>
    <xf numFmtId="0" fontId="64" fillId="0" borderId="60" xfId="0" applyFont="1" applyBorder="1" applyAlignment="1">
      <alignment vertical="center"/>
    </xf>
    <xf numFmtId="0" fontId="46" fillId="0" borderId="93" xfId="0" applyFont="1" applyBorder="1" applyAlignment="1">
      <alignment horizontal="left" vertical="top"/>
    </xf>
    <xf numFmtId="0" fontId="46" fillId="0" borderId="94" xfId="0" applyFont="1" applyBorder="1" applyAlignment="1">
      <alignment horizontal="left" vertical="top"/>
    </xf>
    <xf numFmtId="0" fontId="46" fillId="0" borderId="95" xfId="0" applyFont="1" applyBorder="1" applyAlignment="1">
      <alignment horizontal="left" vertical="top"/>
    </xf>
    <xf numFmtId="0" fontId="46" fillId="0" borderId="98" xfId="0" applyFont="1" applyBorder="1" applyAlignment="1">
      <alignment horizontal="left" vertical="top"/>
    </xf>
    <xf numFmtId="0" fontId="46" fillId="0" borderId="99" xfId="0" applyFont="1" applyBorder="1" applyAlignment="1">
      <alignment horizontal="left" vertical="top"/>
    </xf>
    <xf numFmtId="0" fontId="46" fillId="0" borderId="100" xfId="0" applyFont="1" applyBorder="1" applyAlignment="1">
      <alignment horizontal="left" vertical="top"/>
    </xf>
    <xf numFmtId="0" fontId="72" fillId="6" borderId="60" xfId="0" applyFont="1" applyFill="1" applyBorder="1" applyAlignment="1">
      <alignment horizontal="left" vertical="center" wrapText="1"/>
    </xf>
    <xf numFmtId="0" fontId="72" fillId="0" borderId="60" xfId="0" applyFont="1" applyBorder="1" applyAlignment="1">
      <alignment horizontal="left" vertical="center"/>
    </xf>
    <xf numFmtId="0" fontId="19" fillId="45" borderId="60" xfId="0" applyFont="1" applyFill="1" applyBorder="1" applyAlignment="1">
      <alignment horizontal="center" vertical="center" wrapText="1"/>
    </xf>
    <xf numFmtId="0" fontId="19" fillId="35" borderId="60" xfId="0" applyFont="1" applyFill="1" applyBorder="1" applyAlignment="1">
      <alignment horizontal="center" vertical="center"/>
    </xf>
    <xf numFmtId="0" fontId="73" fillId="46" borderId="60" xfId="0" applyFont="1" applyFill="1" applyBorder="1" applyAlignment="1">
      <alignment horizontal="center"/>
    </xf>
    <xf numFmtId="1" fontId="72" fillId="8" borderId="60" xfId="0" applyNumberFormat="1" applyFont="1" applyFill="1" applyBorder="1" applyAlignment="1">
      <alignment horizontal="left" vertical="center" wrapText="1"/>
    </xf>
    <xf numFmtId="0" fontId="72" fillId="8" borderId="60" xfId="0" applyFont="1" applyFill="1" applyBorder="1" applyAlignment="1">
      <alignment horizontal="left" vertical="center" wrapText="1"/>
    </xf>
    <xf numFmtId="0" fontId="42" fillId="0" borderId="60" xfId="0" applyFont="1" applyBorder="1" applyAlignment="1">
      <alignment horizontal="left" vertical="top"/>
    </xf>
    <xf numFmtId="0" fontId="19" fillId="45" borderId="60" xfId="0" applyFont="1" applyFill="1" applyBorder="1" applyAlignment="1">
      <alignment vertical="center" wrapText="1"/>
    </xf>
    <xf numFmtId="0" fontId="27" fillId="27" borderId="60" xfId="0" applyFont="1" applyFill="1" applyBorder="1" applyAlignment="1">
      <alignment horizontal="left" vertical="center" wrapText="1"/>
    </xf>
    <xf numFmtId="0" fontId="27" fillId="23" borderId="60" xfId="0" applyFont="1" applyFill="1" applyBorder="1"/>
    <xf numFmtId="0" fontId="27" fillId="46" borderId="60" xfId="0" applyFont="1" applyFill="1" applyBorder="1" applyAlignment="1">
      <alignment horizontal="center"/>
    </xf>
    <xf numFmtId="0" fontId="46" fillId="46" borderId="60" xfId="0" applyFont="1" applyFill="1" applyBorder="1" applyAlignment="1">
      <alignment horizontal="center"/>
    </xf>
    <xf numFmtId="0" fontId="14" fillId="8" borderId="15" xfId="0" applyFont="1" applyFill="1" applyBorder="1" applyAlignment="1">
      <alignment horizontal="left" vertical="center" wrapText="1"/>
    </xf>
    <xf numFmtId="0" fontId="14" fillId="8" borderId="14" xfId="0" applyFont="1" applyFill="1" applyBorder="1" applyAlignment="1">
      <alignment horizontal="left" vertical="center" wrapText="1"/>
    </xf>
    <xf numFmtId="0" fontId="23" fillId="8" borderId="60" xfId="0" applyFont="1" applyFill="1" applyBorder="1" applyAlignment="1">
      <alignment horizontal="left" vertical="center" wrapText="1"/>
    </xf>
    <xf numFmtId="0" fontId="29" fillId="0" borderId="60" xfId="0" applyFont="1" applyBorder="1"/>
    <xf numFmtId="1" fontId="23" fillId="9" borderId="60" xfId="0" applyNumberFormat="1" applyFont="1" applyFill="1" applyBorder="1" applyAlignment="1">
      <alignment horizontal="left" vertical="center" wrapText="1"/>
    </xf>
    <xf numFmtId="0" fontId="42" fillId="0" borderId="96" xfId="0" applyFont="1" applyBorder="1" applyAlignment="1">
      <alignment horizontal="left" vertical="top"/>
    </xf>
    <xf numFmtId="0" fontId="42" fillId="0" borderId="46" xfId="0" applyFont="1" applyBorder="1" applyAlignment="1">
      <alignment horizontal="left" vertical="top"/>
    </xf>
    <xf numFmtId="0" fontId="42" fillId="0" borderId="97" xfId="0" applyFont="1" applyBorder="1" applyAlignment="1">
      <alignment horizontal="left" vertical="top"/>
    </xf>
    <xf numFmtId="0" fontId="42" fillId="46" borderId="82" xfId="0" applyFont="1" applyFill="1" applyBorder="1" applyAlignment="1">
      <alignment horizontal="center"/>
    </xf>
    <xf numFmtId="0" fontId="42" fillId="46" borderId="102" xfId="0" applyFont="1" applyFill="1" applyBorder="1" applyAlignment="1">
      <alignment horizontal="center"/>
    </xf>
    <xf numFmtId="0" fontId="42" fillId="46" borderId="103" xfId="0" applyFont="1" applyFill="1" applyBorder="1" applyAlignment="1">
      <alignment horizontal="center"/>
    </xf>
    <xf numFmtId="0" fontId="23" fillId="6" borderId="60" xfId="0" applyFont="1" applyFill="1" applyBorder="1" applyAlignment="1">
      <alignment horizontal="left" vertical="center" wrapText="1"/>
    </xf>
    <xf numFmtId="0" fontId="82" fillId="45" borderId="60" xfId="0" applyFont="1" applyFill="1" applyBorder="1" applyAlignment="1">
      <alignment horizontal="center" vertical="center" wrapText="1"/>
    </xf>
    <xf numFmtId="0" fontId="42" fillId="46" borderId="60" xfId="0" applyFont="1" applyFill="1" applyBorder="1" applyAlignment="1">
      <alignment horizontal="center"/>
    </xf>
    <xf numFmtId="0" fontId="46" fillId="0" borderId="60" xfId="0" applyFont="1" applyBorder="1" applyAlignment="1">
      <alignment horizontal="left" vertical="top"/>
    </xf>
    <xf numFmtId="0" fontId="42" fillId="8" borderId="60" xfId="0" applyFont="1" applyFill="1" applyBorder="1" applyAlignment="1">
      <alignment horizontal="left" vertical="center" wrapText="1"/>
    </xf>
    <xf numFmtId="0" fontId="42" fillId="0" borderId="60" xfId="0" applyFont="1" applyBorder="1"/>
    <xf numFmtId="0" fontId="42" fillId="6" borderId="60" xfId="0" applyFont="1" applyFill="1" applyBorder="1" applyAlignment="1">
      <alignment horizontal="left" vertical="center" wrapText="1"/>
    </xf>
    <xf numFmtId="0" fontId="46" fillId="46" borderId="82" xfId="0" applyFont="1" applyFill="1" applyBorder="1" applyAlignment="1">
      <alignment horizontal="center"/>
    </xf>
    <xf numFmtId="0" fontId="46" fillId="46" borderId="102" xfId="0" applyFont="1" applyFill="1" applyBorder="1" applyAlignment="1">
      <alignment horizontal="center"/>
    </xf>
    <xf numFmtId="0" fontId="46" fillId="46" borderId="103" xfId="0" applyFont="1" applyFill="1" applyBorder="1" applyAlignment="1">
      <alignment horizontal="center"/>
    </xf>
    <xf numFmtId="0" fontId="69" fillId="45" borderId="60" xfId="0" applyFont="1" applyFill="1" applyBorder="1" applyAlignment="1">
      <alignment horizontal="center" vertical="center" wrapText="1"/>
    </xf>
    <xf numFmtId="1" fontId="14" fillId="8" borderId="60" xfId="0" applyNumberFormat="1" applyFont="1" applyFill="1" applyBorder="1" applyAlignment="1">
      <alignment horizontal="left" vertical="center" wrapText="1"/>
    </xf>
    <xf numFmtId="0" fontId="8" fillId="45" borderId="60" xfId="0" applyFont="1" applyFill="1" applyBorder="1" applyAlignment="1">
      <alignment horizontal="center" vertical="center" wrapText="1"/>
    </xf>
    <xf numFmtId="0" fontId="14" fillId="8" borderId="60" xfId="0" applyFont="1" applyFill="1" applyBorder="1" applyAlignment="1">
      <alignment horizontal="left" vertical="center" wrapText="1"/>
    </xf>
    <xf numFmtId="0" fontId="12" fillId="6" borderId="60" xfId="0" applyFont="1" applyFill="1" applyBorder="1" applyAlignment="1">
      <alignment horizontal="left" vertical="center" wrapText="1"/>
    </xf>
    <xf numFmtId="0" fontId="0" fillId="0" borderId="93" xfId="0" applyBorder="1" applyAlignment="1">
      <alignment horizontal="center"/>
    </xf>
    <xf numFmtId="0" fontId="6" fillId="0" borderId="95" xfId="0" applyFont="1" applyBorder="1"/>
    <xf numFmtId="0" fontId="6" fillId="0" borderId="98" xfId="0" applyFont="1" applyBorder="1"/>
    <xf numFmtId="0" fontId="6" fillId="0" borderId="100" xfId="0" applyFont="1" applyBorder="1"/>
    <xf numFmtId="0" fontId="0" fillId="37" borderId="14" xfId="0" applyFill="1" applyBorder="1" applyAlignment="1">
      <alignment horizontal="center" vertical="center"/>
    </xf>
    <xf numFmtId="0" fontId="6" fillId="0" borderId="96" xfId="0" applyFont="1" applyBorder="1"/>
    <xf numFmtId="0" fontId="6" fillId="0" borderId="97" xfId="0" applyFont="1" applyBorder="1"/>
    <xf numFmtId="0" fontId="17" fillId="2" borderId="82" xfId="0" applyFont="1" applyFill="1" applyBorder="1" applyAlignment="1">
      <alignment horizontal="center" vertical="center" wrapText="1"/>
    </xf>
    <xf numFmtId="0" fontId="6" fillId="0" borderId="102" xfId="0" applyFont="1" applyBorder="1"/>
    <xf numFmtId="0" fontId="6" fillId="0" borderId="103" xfId="0" applyFont="1" applyBorder="1"/>
  </cellXfs>
  <cellStyles count="25">
    <cellStyle name="Hipervínculo 3" xfId="3" xr:uid="{00000000-0005-0000-0000-000000000000}"/>
    <cellStyle name="Millares 2" xfId="10" xr:uid="{00000000-0005-0000-0000-000001000000}"/>
    <cellStyle name="Normal" xfId="0" builtinId="0"/>
    <cellStyle name="Normal 10" xfId="24" xr:uid="{00000000-0005-0000-0000-000003000000}"/>
    <cellStyle name="Normal 2" xfId="2" xr:uid="{00000000-0005-0000-0000-000004000000}"/>
    <cellStyle name="Normal 2 2" xfId="6" xr:uid="{00000000-0005-0000-0000-000005000000}"/>
    <cellStyle name="Normal 2 3" xfId="7" xr:uid="{00000000-0005-0000-0000-000006000000}"/>
    <cellStyle name="Normal 2 3 2" xfId="17" xr:uid="{00000000-0005-0000-0000-000007000000}"/>
    <cellStyle name="Normal 2 4" xfId="12" xr:uid="{00000000-0005-0000-0000-000008000000}"/>
    <cellStyle name="Normal 2 5" xfId="14" xr:uid="{00000000-0005-0000-0000-000009000000}"/>
    <cellStyle name="Normal 2 5 2" xfId="20" xr:uid="{00000000-0005-0000-0000-00000A000000}"/>
    <cellStyle name="Normal 2 6" xfId="16" xr:uid="{00000000-0005-0000-0000-00000B000000}"/>
    <cellStyle name="Normal 3" xfId="8" xr:uid="{00000000-0005-0000-0000-00000C000000}"/>
    <cellStyle name="Normal 3 2" xfId="19" xr:uid="{00000000-0005-0000-0000-00000D000000}"/>
    <cellStyle name="Normal 3 2 2" xfId="21" xr:uid="{00000000-0005-0000-0000-00000E000000}"/>
    <cellStyle name="Normal 4" xfId="9" xr:uid="{00000000-0005-0000-0000-00000F000000}"/>
    <cellStyle name="Normal 5" xfId="4" xr:uid="{00000000-0005-0000-0000-000010000000}"/>
    <cellStyle name="Normal 6" xfId="13" xr:uid="{00000000-0005-0000-0000-000011000000}"/>
    <cellStyle name="Normal 7" xfId="15" xr:uid="{00000000-0005-0000-0000-000012000000}"/>
    <cellStyle name="Normal 8" xfId="18" xr:uid="{00000000-0005-0000-0000-000013000000}"/>
    <cellStyle name="Normal 9" xfId="23" xr:uid="{00000000-0005-0000-0000-000014000000}"/>
    <cellStyle name="Porcentaje" xfId="1" builtinId="5"/>
    <cellStyle name="Porcentaje 2" xfId="11" xr:uid="{00000000-0005-0000-0000-000016000000}"/>
    <cellStyle name="Porcentaje 2 2" xfId="22" xr:uid="{00000000-0005-0000-0000-000017000000}"/>
    <cellStyle name="Porcentaje 3" xfId="5" xr:uid="{00000000-0005-0000-0000-000018000000}"/>
  </cellStyles>
  <dxfs count="114">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theme="0"/>
          <bgColor theme="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ont>
        <color rgb="FFACA800"/>
      </font>
      <fill>
        <patternFill patternType="none"/>
      </fill>
    </dxf>
    <dxf>
      <font>
        <color rgb="FF00FF00"/>
      </font>
      <fill>
        <patternFill patternType="none"/>
      </fill>
    </dxf>
    <dxf>
      <font>
        <color rgb="FFFF6161"/>
      </font>
      <fill>
        <patternFill patternType="none"/>
      </fill>
    </dxf>
    <dxf>
      <fill>
        <patternFill patternType="solid">
          <fgColor rgb="FFB7E1CD"/>
          <bgColor rgb="FFB7E1CD"/>
        </patternFill>
      </fill>
    </dxf>
  </dxfs>
  <tableStyles count="0" defaultTableStyle="TableStyleMedium2" defaultPivotStyle="PivotStyleLight16"/>
  <colors>
    <mruColors>
      <color rgb="FFFF9900"/>
      <color rgb="FFE1E1E1"/>
      <color rgb="FF154A8A"/>
      <color rgb="FFE6EFFC"/>
      <color rgb="FF4471C4"/>
      <color rgb="FF4471A9"/>
      <color rgb="FF457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charts/_rels/chart3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'GIP006'!$B$12:$B$23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'GIP006'!$C$12:$C$23</c:f>
              <c:numCache>
                <c:formatCode>0%</c:formatCode>
                <c:ptCount val="12"/>
                <c:pt idx="1">
                  <c:v>0</c:v>
                </c:pt>
                <c:pt idx="3">
                  <c:v>6.25E-2</c:v>
                </c:pt>
                <c:pt idx="5">
                  <c:v>0.28999999999999998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59-4A03-9FEE-EE8EBA3851F0}"/>
            </c:ext>
          </c:extLst>
        </c:ser>
        <c:dLbls>
          <c:showLegendKey val="0"/>
          <c:showVal val="0"/>
          <c:showCatName val="0"/>
          <c:showSerName val="0"/>
          <c:showPercent val="0"/>
          <c:showBubbleSize val="0"/>
        </c:dLbls>
        <c:gapWidth val="150"/>
        <c:axId val="2080354192"/>
        <c:axId val="1428913289"/>
      </c:barChart>
      <c:lineChart>
        <c:grouping val="standard"/>
        <c:varyColors val="1"/>
        <c:ser>
          <c:idx val="1"/>
          <c:order val="1"/>
          <c:tx>
            <c:v>LIMITE INSATISFACTORIO</c:v>
          </c:tx>
          <c:spPr>
            <a:ln w="19050" cmpd="sng">
              <a:solidFill>
                <a:srgbClr val="FF0000">
                  <a:alpha val="100000"/>
                </a:srgbClr>
              </a:solidFill>
            </a:ln>
          </c:spPr>
          <c:marker>
            <c:symbol val="none"/>
          </c:marker>
          <c:cat>
            <c:strRef>
              <c:f>'GIP006'!$B$12:$B$23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'GIP006'!$D$12:$D$23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D259-4A03-9FEE-EE8EBA3851F0}"/>
            </c:ext>
          </c:extLst>
        </c:ser>
        <c:ser>
          <c:idx val="2"/>
          <c:order val="2"/>
          <c:tx>
            <c:v>LIMITE SATISFACTORIO</c:v>
          </c:tx>
          <c:spPr>
            <a:ln w="19050" cmpd="sng">
              <a:solidFill>
                <a:srgbClr val="00FF00">
                  <a:alpha val="100000"/>
                </a:srgbClr>
              </a:solidFill>
            </a:ln>
          </c:spPr>
          <c:marker>
            <c:symbol val="none"/>
          </c:marker>
          <c:cat>
            <c:strRef>
              <c:f>'GIP006'!$B$12:$B$23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'GIP006'!$E$12:$E$23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D259-4A03-9FEE-EE8EBA3851F0}"/>
            </c:ext>
          </c:extLst>
        </c:ser>
        <c:dLbls>
          <c:showLegendKey val="0"/>
          <c:showVal val="0"/>
          <c:showCatName val="0"/>
          <c:showSerName val="0"/>
          <c:showPercent val="0"/>
          <c:showBubbleSize val="0"/>
        </c:dLbls>
        <c:marker val="1"/>
        <c:smooth val="0"/>
        <c:axId val="2080354192"/>
        <c:axId val="1428913289"/>
      </c:lineChart>
      <c:catAx>
        <c:axId val="208035419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28913289"/>
        <c:crosses val="autoZero"/>
        <c:auto val="1"/>
        <c:lblAlgn val="ctr"/>
        <c:lblOffset val="100"/>
        <c:noMultiLvlLbl val="1"/>
      </c:catAx>
      <c:valAx>
        <c:axId val="142891328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080354192"/>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945642407906558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'GET008'!$B$11:$B$22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'GET008'!$C$11:$C$22</c:f>
              <c:numCache>
                <c:formatCode>0%</c:formatCode>
                <c:ptCount val="12"/>
                <c:pt idx="5">
                  <c:v>0.59</c:v>
                </c:pt>
                <c:pt idx="11">
                  <c:v>0.47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612-4A50-90FF-5FA0106B4067}"/>
            </c:ext>
          </c:extLst>
        </c:ser>
        <c:dLbls>
          <c:showLegendKey val="0"/>
          <c:showVal val="0"/>
          <c:showCatName val="0"/>
          <c:showSerName val="0"/>
          <c:showPercent val="0"/>
          <c:showBubbleSize val="0"/>
        </c:dLbls>
        <c:gapWidth val="150"/>
        <c:axId val="1138272666"/>
        <c:axId val="378729599"/>
      </c:barChart>
      <c:lineChart>
        <c:grouping val="standard"/>
        <c:varyColors val="1"/>
        <c:ser>
          <c:idx val="1"/>
          <c:order val="1"/>
          <c:tx>
            <c:v>LIMITE INSATISFACTORIO</c:v>
          </c:tx>
          <c:spPr>
            <a:ln cmpd="sng">
              <a:solidFill>
                <a:srgbClr val="FF0000"/>
              </a:solidFill>
            </a:ln>
          </c:spPr>
          <c:marker>
            <c:symbol val="none"/>
          </c:marker>
          <c:cat>
            <c:strRef>
              <c:f>'GET008'!$B$11:$B$22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'GET008'!$D$11:$D$22</c:f>
              <c:numCache>
                <c:formatCode>0%</c:formatCode>
                <c:ptCount val="12"/>
                <c:pt idx="0">
                  <c:v>0.42499999999999999</c:v>
                </c:pt>
                <c:pt idx="1">
                  <c:v>0.42499999999999999</c:v>
                </c:pt>
                <c:pt idx="2">
                  <c:v>0.42499999999999999</c:v>
                </c:pt>
                <c:pt idx="3">
                  <c:v>0.42499999999999999</c:v>
                </c:pt>
                <c:pt idx="4">
                  <c:v>0.42499999999999999</c:v>
                </c:pt>
                <c:pt idx="5">
                  <c:v>0.42499999999999999</c:v>
                </c:pt>
                <c:pt idx="6">
                  <c:v>0.42499999999999999</c:v>
                </c:pt>
                <c:pt idx="7">
                  <c:v>0.42499999999999999</c:v>
                </c:pt>
                <c:pt idx="8">
                  <c:v>0.42499999999999999</c:v>
                </c:pt>
                <c:pt idx="9">
                  <c:v>0.42499999999999999</c:v>
                </c:pt>
                <c:pt idx="10">
                  <c:v>0.42499999999999999</c:v>
                </c:pt>
                <c:pt idx="11">
                  <c:v>0.42499999999999999</c:v>
                </c:pt>
              </c:numCache>
            </c:numRef>
          </c:val>
          <c:smooth val="0"/>
          <c:extLst>
            <c:ext xmlns:c16="http://schemas.microsoft.com/office/drawing/2014/chart" uri="{C3380CC4-5D6E-409C-BE32-E72D297353CC}">
              <c16:uniqueId val="{00000001-F612-4A50-90FF-5FA0106B4067}"/>
            </c:ext>
          </c:extLst>
        </c:ser>
        <c:ser>
          <c:idx val="2"/>
          <c:order val="2"/>
          <c:tx>
            <c:v>LIMITE SATISFACTORIO</c:v>
          </c:tx>
          <c:spPr>
            <a:ln cmpd="sng">
              <a:solidFill>
                <a:srgbClr val="6AA84F"/>
              </a:solidFill>
            </a:ln>
          </c:spPr>
          <c:marker>
            <c:symbol val="none"/>
          </c:marker>
          <c:cat>
            <c:strRef>
              <c:f>'GET008'!$B$11:$B$22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'GET008'!$E$11:$E$22</c:f>
              <c:numCache>
                <c:formatCode>0%</c:formatCode>
                <c:ptCount val="12"/>
                <c:pt idx="0">
                  <c:v>0.45</c:v>
                </c:pt>
                <c:pt idx="1">
                  <c:v>0.45</c:v>
                </c:pt>
                <c:pt idx="2">
                  <c:v>0.45</c:v>
                </c:pt>
                <c:pt idx="3">
                  <c:v>0.45</c:v>
                </c:pt>
                <c:pt idx="4">
                  <c:v>0.45</c:v>
                </c:pt>
                <c:pt idx="5">
                  <c:v>0.45</c:v>
                </c:pt>
                <c:pt idx="6">
                  <c:v>0.45</c:v>
                </c:pt>
                <c:pt idx="7">
                  <c:v>0.45</c:v>
                </c:pt>
                <c:pt idx="8">
                  <c:v>0.45</c:v>
                </c:pt>
                <c:pt idx="9">
                  <c:v>0.45</c:v>
                </c:pt>
                <c:pt idx="10">
                  <c:v>0.45</c:v>
                </c:pt>
                <c:pt idx="11">
                  <c:v>0.45</c:v>
                </c:pt>
              </c:numCache>
            </c:numRef>
          </c:val>
          <c:smooth val="0"/>
          <c:extLst>
            <c:ext xmlns:c16="http://schemas.microsoft.com/office/drawing/2014/chart" uri="{C3380CC4-5D6E-409C-BE32-E72D297353CC}">
              <c16:uniqueId val="{00000002-F612-4A50-90FF-5FA0106B4067}"/>
            </c:ext>
          </c:extLst>
        </c:ser>
        <c:dLbls>
          <c:showLegendKey val="0"/>
          <c:showVal val="0"/>
          <c:showCatName val="0"/>
          <c:showSerName val="0"/>
          <c:showPercent val="0"/>
          <c:showBubbleSize val="0"/>
        </c:dLbls>
        <c:marker val="1"/>
        <c:smooth val="0"/>
        <c:axId val="1138272666"/>
        <c:axId val="378729599"/>
      </c:lineChart>
      <c:catAx>
        <c:axId val="113827266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78729599"/>
        <c:crosses val="autoZero"/>
        <c:auto val="1"/>
        <c:lblAlgn val="ctr"/>
        <c:lblOffset val="100"/>
        <c:noMultiLvlLbl val="1"/>
      </c:catAx>
      <c:valAx>
        <c:axId val="378729599"/>
        <c:scaling>
          <c:orientation val="minMax"/>
          <c:max val="0.7"/>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138272666"/>
        <c:crosses val="autoZero"/>
        <c:crossBetween val="between"/>
      </c:valAx>
    </c:plotArea>
    <c:legend>
      <c:legendPos val="r"/>
      <c:layout>
        <c:manualLayout>
          <c:xMode val="edge"/>
          <c:yMode val="edge"/>
          <c:x val="8.9537760416666709E-2"/>
          <c:y val="0.96105121293800544"/>
          <c:w val="0.78874540682414696"/>
          <c:h val="0.28477028954057909"/>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0561545372866123"/>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'GET009'!$B$12:$B$23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'GET009'!$C$12:$C$23</c:f>
              <c:numCache>
                <c:formatCode>0%</c:formatCode>
                <c:ptCount val="12"/>
                <c:pt idx="5">
                  <c:v>0.4</c:v>
                </c:pt>
                <c:pt idx="11">
                  <c:v>0.83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45F-44BF-9E6C-384E84090DAE}"/>
            </c:ext>
          </c:extLst>
        </c:ser>
        <c:dLbls>
          <c:showLegendKey val="0"/>
          <c:showVal val="0"/>
          <c:showCatName val="0"/>
          <c:showSerName val="0"/>
          <c:showPercent val="0"/>
          <c:showBubbleSize val="0"/>
        </c:dLbls>
        <c:gapWidth val="150"/>
        <c:axId val="1071038507"/>
        <c:axId val="1994027537"/>
      </c:barChart>
      <c:lineChart>
        <c:grouping val="standard"/>
        <c:varyColors val="1"/>
        <c:ser>
          <c:idx val="1"/>
          <c:order val="1"/>
          <c:tx>
            <c:v>LIMITE INSATISFACTORIO</c:v>
          </c:tx>
          <c:spPr>
            <a:ln cmpd="sng">
              <a:solidFill>
                <a:srgbClr val="FF0000"/>
              </a:solidFill>
            </a:ln>
          </c:spPr>
          <c:marker>
            <c:symbol val="none"/>
          </c:marker>
          <c:cat>
            <c:strRef>
              <c:f>'GET009'!$B$12:$B$23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'GET009'!$D$12:$D$23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245F-44BF-9E6C-384E84090DAE}"/>
            </c:ext>
          </c:extLst>
        </c:ser>
        <c:ser>
          <c:idx val="2"/>
          <c:order val="2"/>
          <c:tx>
            <c:v>LIMITE SATISFACTORIO</c:v>
          </c:tx>
          <c:spPr>
            <a:ln cmpd="sng">
              <a:solidFill>
                <a:srgbClr val="6AA84F"/>
              </a:solidFill>
            </a:ln>
          </c:spPr>
          <c:marker>
            <c:symbol val="none"/>
          </c:marker>
          <c:cat>
            <c:strRef>
              <c:f>'GET009'!$B$12:$B$23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'GET009'!$E$12:$E$23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245F-44BF-9E6C-384E84090DAE}"/>
            </c:ext>
          </c:extLst>
        </c:ser>
        <c:dLbls>
          <c:showLegendKey val="0"/>
          <c:showVal val="0"/>
          <c:showCatName val="0"/>
          <c:showSerName val="0"/>
          <c:showPercent val="0"/>
          <c:showBubbleSize val="0"/>
        </c:dLbls>
        <c:marker val="1"/>
        <c:smooth val="0"/>
        <c:axId val="1071038507"/>
        <c:axId val="1994027537"/>
      </c:lineChart>
      <c:catAx>
        <c:axId val="107103850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94027537"/>
        <c:crosses val="autoZero"/>
        <c:auto val="1"/>
        <c:lblAlgn val="ctr"/>
        <c:lblOffset val="100"/>
        <c:noMultiLvlLbl val="1"/>
      </c:catAx>
      <c:valAx>
        <c:axId val="199402753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071038507"/>
        <c:crosses val="autoZero"/>
        <c:crossBetween val="between"/>
      </c:valAx>
    </c:plotArea>
    <c:legend>
      <c:legendPos val="r"/>
      <c:layout>
        <c:manualLayout>
          <c:xMode val="edge"/>
          <c:yMode val="edge"/>
          <c:x val="0.12453776041666674"/>
          <c:y val="0.8801886792452831"/>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7769542378917386E-2"/>
          <c:y val="0.13555781185498164"/>
          <c:w val="0.91121906160968658"/>
          <c:h val="0.55532056652339679"/>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'GCE001'!$B$12:$B$23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'GCE001'!$C$12:$C$23</c:f>
              <c:numCache>
                <c:formatCode>0%</c:formatCode>
                <c:ptCount val="12"/>
                <c:pt idx="0">
                  <c:v>0.08</c:v>
                </c:pt>
                <c:pt idx="1">
                  <c:v>0.16</c:v>
                </c:pt>
                <c:pt idx="2">
                  <c:v>0.25</c:v>
                </c:pt>
                <c:pt idx="3">
                  <c:v>0.33</c:v>
                </c:pt>
                <c:pt idx="4">
                  <c:v>0.42</c:v>
                </c:pt>
                <c:pt idx="5">
                  <c:v>0.5</c:v>
                </c:pt>
                <c:pt idx="6">
                  <c:v>0.57999999999999996</c:v>
                </c:pt>
                <c:pt idx="7">
                  <c:v>0.66</c:v>
                </c:pt>
                <c:pt idx="8">
                  <c:v>0.75</c:v>
                </c:pt>
                <c:pt idx="9">
                  <c:v>0.75</c:v>
                </c:pt>
                <c:pt idx="10">
                  <c:v>0.92</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B82-465D-95B7-FF589D9BF79C}"/>
            </c:ext>
          </c:extLst>
        </c:ser>
        <c:dLbls>
          <c:showLegendKey val="0"/>
          <c:showVal val="0"/>
          <c:showCatName val="0"/>
          <c:showSerName val="0"/>
          <c:showPercent val="0"/>
          <c:showBubbleSize val="0"/>
        </c:dLbls>
        <c:gapWidth val="150"/>
        <c:axId val="543252397"/>
        <c:axId val="1945835371"/>
      </c:barChart>
      <c:lineChart>
        <c:grouping val="standard"/>
        <c:varyColors val="1"/>
        <c:ser>
          <c:idx val="1"/>
          <c:order val="1"/>
          <c:tx>
            <c:v>LIMITE INSATISFACTORIO</c:v>
          </c:tx>
          <c:spPr>
            <a:ln cmpd="sng">
              <a:solidFill>
                <a:srgbClr val="FF0000"/>
              </a:solidFill>
            </a:ln>
          </c:spPr>
          <c:marker>
            <c:symbol val="none"/>
          </c:marker>
          <c:cat>
            <c:strRef>
              <c:f>'GCE001'!$B$12:$B$23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'GCE001'!$D$12:$D$23</c:f>
              <c:numCache>
                <c:formatCode>0%</c:formatCode>
                <c:ptCount val="12"/>
                <c:pt idx="0">
                  <c:v>0.73949999999999994</c:v>
                </c:pt>
                <c:pt idx="1">
                  <c:v>0.73949999999999994</c:v>
                </c:pt>
                <c:pt idx="2">
                  <c:v>0.73949999999999994</c:v>
                </c:pt>
                <c:pt idx="3">
                  <c:v>0.73949999999999994</c:v>
                </c:pt>
                <c:pt idx="4">
                  <c:v>0.73949999999999994</c:v>
                </c:pt>
                <c:pt idx="5">
                  <c:v>0.73949999999999994</c:v>
                </c:pt>
                <c:pt idx="6">
                  <c:v>0.73949999999999994</c:v>
                </c:pt>
                <c:pt idx="7">
                  <c:v>0.73949999999999994</c:v>
                </c:pt>
                <c:pt idx="8">
                  <c:v>0.73949999999999994</c:v>
                </c:pt>
                <c:pt idx="9">
                  <c:v>0.73949999999999994</c:v>
                </c:pt>
                <c:pt idx="10">
                  <c:v>0.73949999999999994</c:v>
                </c:pt>
                <c:pt idx="11">
                  <c:v>0.73949999999999994</c:v>
                </c:pt>
              </c:numCache>
            </c:numRef>
          </c:val>
          <c:smooth val="0"/>
          <c:extLst>
            <c:ext xmlns:c16="http://schemas.microsoft.com/office/drawing/2014/chart" uri="{C3380CC4-5D6E-409C-BE32-E72D297353CC}">
              <c16:uniqueId val="{00000001-9B82-465D-95B7-FF589D9BF79C}"/>
            </c:ext>
          </c:extLst>
        </c:ser>
        <c:ser>
          <c:idx val="2"/>
          <c:order val="2"/>
          <c:tx>
            <c:v>LIMITE SATISFACTORIO</c:v>
          </c:tx>
          <c:spPr>
            <a:ln cmpd="sng">
              <a:solidFill>
                <a:srgbClr val="00FF00"/>
              </a:solidFill>
            </a:ln>
          </c:spPr>
          <c:marker>
            <c:symbol val="none"/>
          </c:marker>
          <c:cat>
            <c:strRef>
              <c:f>'GCE001'!$B$12:$B$23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'GCE001'!$E$12:$E$23</c:f>
              <c:numCache>
                <c:formatCode>0%</c:formatCode>
                <c:ptCount val="12"/>
                <c:pt idx="0">
                  <c:v>0.78300000000000003</c:v>
                </c:pt>
                <c:pt idx="1">
                  <c:v>0.78300000000000003</c:v>
                </c:pt>
                <c:pt idx="2">
                  <c:v>0.78300000000000003</c:v>
                </c:pt>
                <c:pt idx="3">
                  <c:v>0.78300000000000003</c:v>
                </c:pt>
                <c:pt idx="4">
                  <c:v>0.78300000000000003</c:v>
                </c:pt>
                <c:pt idx="5">
                  <c:v>0.78300000000000003</c:v>
                </c:pt>
                <c:pt idx="6">
                  <c:v>0.78300000000000003</c:v>
                </c:pt>
                <c:pt idx="7">
                  <c:v>0.78300000000000003</c:v>
                </c:pt>
                <c:pt idx="8">
                  <c:v>0.78300000000000003</c:v>
                </c:pt>
                <c:pt idx="9">
                  <c:v>0.78300000000000003</c:v>
                </c:pt>
                <c:pt idx="10">
                  <c:v>0.78300000000000003</c:v>
                </c:pt>
                <c:pt idx="11">
                  <c:v>0.78300000000000003</c:v>
                </c:pt>
              </c:numCache>
            </c:numRef>
          </c:val>
          <c:smooth val="0"/>
          <c:extLst>
            <c:ext xmlns:c16="http://schemas.microsoft.com/office/drawing/2014/chart" uri="{C3380CC4-5D6E-409C-BE32-E72D297353CC}">
              <c16:uniqueId val="{00000002-9B82-465D-95B7-FF589D9BF79C}"/>
            </c:ext>
          </c:extLst>
        </c:ser>
        <c:dLbls>
          <c:showLegendKey val="0"/>
          <c:showVal val="0"/>
          <c:showCatName val="0"/>
          <c:showSerName val="0"/>
          <c:showPercent val="0"/>
          <c:showBubbleSize val="0"/>
        </c:dLbls>
        <c:marker val="1"/>
        <c:smooth val="0"/>
        <c:axId val="543252397"/>
        <c:axId val="1945835371"/>
      </c:lineChart>
      <c:catAx>
        <c:axId val="5432523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rot="0"/>
          <a:lstStyle/>
          <a:p>
            <a:pPr lvl="0">
              <a:defRPr b="1" i="0">
                <a:solidFill>
                  <a:srgbClr val="000000"/>
                </a:solidFill>
                <a:latin typeface="+mn-lt"/>
              </a:defRPr>
            </a:pPr>
            <a:endParaRPr lang="en-US"/>
          </a:p>
        </c:txPr>
        <c:crossAx val="1945835371"/>
        <c:crosses val="autoZero"/>
        <c:auto val="1"/>
        <c:lblAlgn val="ctr"/>
        <c:lblOffset val="100"/>
        <c:noMultiLvlLbl val="1"/>
      </c:catAx>
      <c:valAx>
        <c:axId val="19458353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543252397"/>
        <c:crosses val="autoZero"/>
        <c:crossBetween val="between"/>
      </c:valAx>
    </c:plotArea>
    <c:legend>
      <c:legendPos val="r"/>
      <c:layout>
        <c:manualLayout>
          <c:xMode val="edge"/>
          <c:yMode val="edge"/>
          <c:x val="0.12223642984797842"/>
          <c:y val="0.84520343431647316"/>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 </c:v>
          </c:tx>
          <c:spPr>
            <a:solidFill>
              <a:srgbClr val="5B9BD5"/>
            </a:solidFill>
            <a:ln cmpd="sng">
              <a:solidFill>
                <a:srgbClr val="000000"/>
              </a:solidFill>
            </a:ln>
          </c:spPr>
          <c:invertIfNegative val="1"/>
          <c:cat>
            <c:strRef>
              <c:f>'GCE002'!$B$12:$B$23</c:f>
              <c:strCache>
                <c:ptCount val="12"/>
                <c:pt idx="0">
                  <c:v>Enero</c:v>
                </c:pt>
                <c:pt idx="1">
                  <c:v>Febrero</c:v>
                </c:pt>
                <c:pt idx="2">
                  <c:v>Marzo</c:v>
                </c:pt>
                <c:pt idx="3">
                  <c:v>Abril </c:v>
                </c:pt>
                <c:pt idx="4">
                  <c:v>Mayo</c:v>
                </c:pt>
                <c:pt idx="5">
                  <c:v>Junio</c:v>
                </c:pt>
                <c:pt idx="6">
                  <c:v>Julio </c:v>
                </c:pt>
                <c:pt idx="7">
                  <c:v>Agosto </c:v>
                </c:pt>
                <c:pt idx="8">
                  <c:v>Septiembre</c:v>
                </c:pt>
                <c:pt idx="9">
                  <c:v>Octubre </c:v>
                </c:pt>
                <c:pt idx="10">
                  <c:v>Novienbre</c:v>
                </c:pt>
                <c:pt idx="11">
                  <c:v>Diciembre</c:v>
                </c:pt>
              </c:strCache>
            </c:strRef>
          </c:cat>
          <c:val>
            <c:numRef>
              <c:f>'GCE002'!$C$12:$C$23</c:f>
              <c:numCache>
                <c:formatCode>0%</c:formatCode>
                <c:ptCount val="12"/>
                <c:pt idx="0">
                  <c:v>0.03</c:v>
                </c:pt>
                <c:pt idx="1">
                  <c:v>0.12</c:v>
                </c:pt>
                <c:pt idx="2">
                  <c:v>0.22</c:v>
                </c:pt>
                <c:pt idx="3">
                  <c:v>0.31</c:v>
                </c:pt>
                <c:pt idx="4">
                  <c:v>0.4</c:v>
                </c:pt>
                <c:pt idx="5">
                  <c:v>0.46</c:v>
                </c:pt>
                <c:pt idx="6">
                  <c:v>0.59</c:v>
                </c:pt>
                <c:pt idx="7">
                  <c:v>0.68</c:v>
                </c:pt>
                <c:pt idx="8">
                  <c:v>0.78</c:v>
                </c:pt>
                <c:pt idx="9">
                  <c:v>0.87</c:v>
                </c:pt>
                <c:pt idx="10">
                  <c:v>0.96</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D9C-451C-98FD-186FF432BFD9}"/>
            </c:ext>
          </c:extLst>
        </c:ser>
        <c:dLbls>
          <c:showLegendKey val="0"/>
          <c:showVal val="0"/>
          <c:showCatName val="0"/>
          <c:showSerName val="0"/>
          <c:showPercent val="0"/>
          <c:showBubbleSize val="0"/>
        </c:dLbls>
        <c:gapWidth val="150"/>
        <c:axId val="325587209"/>
        <c:axId val="772779820"/>
      </c:barChart>
      <c:lineChart>
        <c:grouping val="standard"/>
        <c:varyColors val="1"/>
        <c:ser>
          <c:idx val="1"/>
          <c:order val="1"/>
          <c:tx>
            <c:v>LIMITE INSATISFACTORIO</c:v>
          </c:tx>
          <c:spPr>
            <a:ln w="28575" cmpd="sng">
              <a:solidFill>
                <a:srgbClr val="FF0000">
                  <a:alpha val="100000"/>
                </a:srgbClr>
              </a:solidFill>
            </a:ln>
          </c:spPr>
          <c:marker>
            <c:symbol val="none"/>
          </c:marker>
          <c:cat>
            <c:strRef>
              <c:f>'GCE002'!$B$12:$B$23</c:f>
              <c:strCache>
                <c:ptCount val="12"/>
                <c:pt idx="0">
                  <c:v>Enero</c:v>
                </c:pt>
                <c:pt idx="1">
                  <c:v>Febrero</c:v>
                </c:pt>
                <c:pt idx="2">
                  <c:v>Marzo</c:v>
                </c:pt>
                <c:pt idx="3">
                  <c:v>Abril </c:v>
                </c:pt>
                <c:pt idx="4">
                  <c:v>Mayo</c:v>
                </c:pt>
                <c:pt idx="5">
                  <c:v>Junio</c:v>
                </c:pt>
                <c:pt idx="6">
                  <c:v>Julio </c:v>
                </c:pt>
                <c:pt idx="7">
                  <c:v>Agosto </c:v>
                </c:pt>
                <c:pt idx="8">
                  <c:v>Septiembre</c:v>
                </c:pt>
                <c:pt idx="9">
                  <c:v>Octubre </c:v>
                </c:pt>
                <c:pt idx="10">
                  <c:v>Novienbre</c:v>
                </c:pt>
                <c:pt idx="11">
                  <c:v>Diciembre</c:v>
                </c:pt>
              </c:strCache>
            </c:strRef>
          </c:cat>
          <c:val>
            <c:numRef>
              <c:f>'GCE002'!$D$12:$D$23</c:f>
              <c:numCache>
                <c:formatCode>0%</c:formatCode>
                <c:ptCount val="12"/>
                <c:pt idx="0">
                  <c:v>1</c:v>
                </c:pt>
                <c:pt idx="1">
                  <c:v>1</c:v>
                </c:pt>
                <c:pt idx="2">
                  <c:v>1</c:v>
                </c:pt>
                <c:pt idx="3">
                  <c:v>1</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AD9C-451C-98FD-186FF432BFD9}"/>
            </c:ext>
          </c:extLst>
        </c:ser>
        <c:ser>
          <c:idx val="2"/>
          <c:order val="2"/>
          <c:tx>
            <c:v>LIMITE SATISFACTORIO</c:v>
          </c:tx>
          <c:spPr>
            <a:ln w="28575" cmpd="sng">
              <a:solidFill>
                <a:srgbClr val="00B050">
                  <a:alpha val="100000"/>
                </a:srgbClr>
              </a:solidFill>
            </a:ln>
          </c:spPr>
          <c:marker>
            <c:symbol val="none"/>
          </c:marker>
          <c:cat>
            <c:strRef>
              <c:f>'GCE002'!$B$12:$B$23</c:f>
              <c:strCache>
                <c:ptCount val="12"/>
                <c:pt idx="0">
                  <c:v>Enero</c:v>
                </c:pt>
                <c:pt idx="1">
                  <c:v>Febrero</c:v>
                </c:pt>
                <c:pt idx="2">
                  <c:v>Marzo</c:v>
                </c:pt>
                <c:pt idx="3">
                  <c:v>Abril </c:v>
                </c:pt>
                <c:pt idx="4">
                  <c:v>Mayo</c:v>
                </c:pt>
                <c:pt idx="5">
                  <c:v>Junio</c:v>
                </c:pt>
                <c:pt idx="6">
                  <c:v>Julio </c:v>
                </c:pt>
                <c:pt idx="7">
                  <c:v>Agosto </c:v>
                </c:pt>
                <c:pt idx="8">
                  <c:v>Septiembre</c:v>
                </c:pt>
                <c:pt idx="9">
                  <c:v>Octubre </c:v>
                </c:pt>
                <c:pt idx="10">
                  <c:v>Novienbre</c:v>
                </c:pt>
                <c:pt idx="11">
                  <c:v>Diciembre</c:v>
                </c:pt>
              </c:strCache>
            </c:strRef>
          </c:cat>
          <c:val>
            <c:numRef>
              <c:f>'GCE002'!$E$12:$E$23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AD9C-451C-98FD-186FF432BFD9}"/>
            </c:ext>
          </c:extLst>
        </c:ser>
        <c:dLbls>
          <c:showLegendKey val="0"/>
          <c:showVal val="0"/>
          <c:showCatName val="0"/>
          <c:showSerName val="0"/>
          <c:showPercent val="0"/>
          <c:showBubbleSize val="0"/>
        </c:dLbls>
        <c:marker val="1"/>
        <c:smooth val="0"/>
        <c:axId val="325587209"/>
        <c:axId val="772779820"/>
      </c:lineChart>
      <c:catAx>
        <c:axId val="32558720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72779820"/>
        <c:crosses val="autoZero"/>
        <c:auto val="1"/>
        <c:lblAlgn val="ctr"/>
        <c:lblOffset val="100"/>
        <c:noMultiLvlLbl val="1"/>
      </c:catAx>
      <c:valAx>
        <c:axId val="7727798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25587209"/>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2649157209612852E-2"/>
          <c:y val="0.13695494255510315"/>
          <c:w val="0.91852574265687581"/>
          <c:h val="0.5350308730477336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'NIC001'!$B$12:$B$23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'NIC001'!$C$12:$C$23</c:f>
              <c:numCache>
                <c:formatCode>0%</c:formatCode>
                <c:ptCount val="12"/>
                <c:pt idx="5">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79C-4FCA-BD2D-5460FAB5A939}"/>
            </c:ext>
          </c:extLst>
        </c:ser>
        <c:dLbls>
          <c:showLegendKey val="0"/>
          <c:showVal val="0"/>
          <c:showCatName val="0"/>
          <c:showSerName val="0"/>
          <c:showPercent val="0"/>
          <c:showBubbleSize val="0"/>
        </c:dLbls>
        <c:gapWidth val="150"/>
        <c:axId val="811011335"/>
        <c:axId val="239195387"/>
      </c:barChart>
      <c:lineChart>
        <c:grouping val="standard"/>
        <c:varyColors val="1"/>
        <c:ser>
          <c:idx val="1"/>
          <c:order val="1"/>
          <c:tx>
            <c:v>LIMITE INSATISFACTORIO</c:v>
          </c:tx>
          <c:spPr>
            <a:ln cmpd="sng">
              <a:solidFill>
                <a:srgbClr val="FF0000"/>
              </a:solidFill>
            </a:ln>
          </c:spPr>
          <c:marker>
            <c:symbol val="none"/>
          </c:marker>
          <c:cat>
            <c:strRef>
              <c:f>'NIC001'!$B$12:$B$23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779C-4FCA-BD2D-5460FAB5A939}"/>
            </c:ext>
          </c:extLst>
        </c:ser>
        <c:ser>
          <c:idx val="2"/>
          <c:order val="2"/>
          <c:tx>
            <c:v>LIMITE SATISFACTORIO</c:v>
          </c:tx>
          <c:spPr>
            <a:ln cmpd="sng">
              <a:solidFill>
                <a:srgbClr val="6AA84F"/>
              </a:solidFill>
            </a:ln>
          </c:spPr>
          <c:marker>
            <c:symbol val="none"/>
          </c:marker>
          <c:cat>
            <c:strRef>
              <c:f>'NIC001'!$B$12:$B$23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779C-4FCA-BD2D-5460FAB5A939}"/>
            </c:ext>
          </c:extLst>
        </c:ser>
        <c:dLbls>
          <c:showLegendKey val="0"/>
          <c:showVal val="0"/>
          <c:showCatName val="0"/>
          <c:showSerName val="0"/>
          <c:showPercent val="0"/>
          <c:showBubbleSize val="0"/>
        </c:dLbls>
        <c:marker val="1"/>
        <c:smooth val="0"/>
        <c:axId val="811011335"/>
        <c:axId val="239195387"/>
      </c:lineChart>
      <c:catAx>
        <c:axId val="81101133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39195387"/>
        <c:crosses val="autoZero"/>
        <c:auto val="1"/>
        <c:lblAlgn val="ctr"/>
        <c:lblOffset val="100"/>
        <c:noMultiLvlLbl val="1"/>
      </c:catAx>
      <c:valAx>
        <c:axId val="2391953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811011335"/>
        <c:crosses val="autoZero"/>
        <c:crossBetween val="between"/>
      </c:valAx>
    </c:plotArea>
    <c:legend>
      <c:legendPos val="r"/>
      <c:layout>
        <c:manualLayout>
          <c:xMode val="edge"/>
          <c:yMode val="edge"/>
          <c:x val="0.37123193890577155"/>
          <c:y val="0.74645359493997676"/>
          <c:w val="0.27608604999141462"/>
          <c:h val="0.2371529624370724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0164817821067843E-2"/>
          <c:y val="0.14029535864978898"/>
          <c:w val="0.90703575937950953"/>
          <c:h val="0.5448312236286920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'NIC002'!$B$11:$B$22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'NIC002'!$C$11:$C$22</c:f>
              <c:numCache>
                <c:formatCode>0%</c:formatCode>
                <c:ptCount val="12"/>
                <c:pt idx="5">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472-46D7-935E-CA17A0AD80A1}"/>
            </c:ext>
          </c:extLst>
        </c:ser>
        <c:dLbls>
          <c:showLegendKey val="0"/>
          <c:showVal val="0"/>
          <c:showCatName val="0"/>
          <c:showSerName val="0"/>
          <c:showPercent val="0"/>
          <c:showBubbleSize val="0"/>
        </c:dLbls>
        <c:gapWidth val="150"/>
        <c:axId val="1866618911"/>
        <c:axId val="1551337818"/>
      </c:barChart>
      <c:lineChart>
        <c:grouping val="standard"/>
        <c:varyColors val="1"/>
        <c:ser>
          <c:idx val="1"/>
          <c:order val="1"/>
          <c:tx>
            <c:v>LIMITE INSATISFACTORIO</c:v>
          </c:tx>
          <c:spPr>
            <a:ln cmpd="sng">
              <a:solidFill>
                <a:srgbClr val="FF0000"/>
              </a:solidFill>
            </a:ln>
          </c:spPr>
          <c:marker>
            <c:symbol val="none"/>
          </c:marker>
          <c:cat>
            <c:strRef>
              <c:f>'NIC002'!$B$11:$B$22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'NIC002'!$D$11:$D$22</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4472-46D7-935E-CA17A0AD80A1}"/>
            </c:ext>
          </c:extLst>
        </c:ser>
        <c:ser>
          <c:idx val="2"/>
          <c:order val="2"/>
          <c:tx>
            <c:v>LIMITE SATISFACTORIO</c:v>
          </c:tx>
          <c:spPr>
            <a:ln cmpd="sng">
              <a:solidFill>
                <a:srgbClr val="6AA84F"/>
              </a:solidFill>
            </a:ln>
          </c:spPr>
          <c:marker>
            <c:symbol val="none"/>
          </c:marker>
          <c:cat>
            <c:strRef>
              <c:f>'NIC002'!$B$11:$B$22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'NIC002'!$E$11:$E$22</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4472-46D7-935E-CA17A0AD80A1}"/>
            </c:ext>
          </c:extLst>
        </c:ser>
        <c:dLbls>
          <c:showLegendKey val="0"/>
          <c:showVal val="0"/>
          <c:showCatName val="0"/>
          <c:showSerName val="0"/>
          <c:showPercent val="0"/>
          <c:showBubbleSize val="0"/>
        </c:dLbls>
        <c:marker val="1"/>
        <c:smooth val="0"/>
        <c:axId val="1866618911"/>
        <c:axId val="1551337818"/>
      </c:lineChart>
      <c:catAx>
        <c:axId val="186661891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551337818"/>
        <c:crosses val="autoZero"/>
        <c:auto val="1"/>
        <c:lblAlgn val="ctr"/>
        <c:lblOffset val="100"/>
        <c:noMultiLvlLbl val="1"/>
      </c:catAx>
      <c:valAx>
        <c:axId val="155133781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866618911"/>
        <c:crosses val="autoZero"/>
        <c:crossBetween val="between"/>
      </c:valAx>
    </c:plotArea>
    <c:legend>
      <c:legendPos val="r"/>
      <c:layout>
        <c:manualLayout>
          <c:xMode val="edge"/>
          <c:yMode val="edge"/>
          <c:x val="0.38744588744588754"/>
          <c:y val="0.9392405063291139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'PPA002'!$B$12:$B$23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'PPA002'!$C$12:$C$23</c:f>
              <c:numCache>
                <c:formatCode>0%</c:formatCode>
                <c:ptCount val="12"/>
                <c:pt idx="5">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24-4829-A6AF-886F3CAC1133}"/>
            </c:ext>
          </c:extLst>
        </c:ser>
        <c:dLbls>
          <c:showLegendKey val="0"/>
          <c:showVal val="0"/>
          <c:showCatName val="0"/>
          <c:showSerName val="0"/>
          <c:showPercent val="0"/>
          <c:showBubbleSize val="0"/>
        </c:dLbls>
        <c:gapWidth val="150"/>
        <c:axId val="1827881069"/>
        <c:axId val="511502653"/>
      </c:barChart>
      <c:lineChart>
        <c:grouping val="standard"/>
        <c:varyColors val="1"/>
        <c:ser>
          <c:idx val="1"/>
          <c:order val="1"/>
          <c:tx>
            <c:v>LIMITE INSATISFACTORIO</c:v>
          </c:tx>
          <c:spPr>
            <a:ln w="28575" cmpd="sng">
              <a:solidFill>
                <a:schemeClr val="accent2"/>
              </a:solidFill>
            </a:ln>
          </c:spPr>
          <c:marker>
            <c:symbol val="none"/>
          </c:marker>
          <c:cat>
            <c:strRef>
              <c:f>'PPA002'!$B$12:$B$23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'PPA002'!$D$12:$D$23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9D24-4829-A6AF-886F3CAC1133}"/>
            </c:ext>
          </c:extLst>
        </c:ser>
        <c:ser>
          <c:idx val="2"/>
          <c:order val="2"/>
          <c:tx>
            <c:v>LIMITE SATISFACTORIO</c:v>
          </c:tx>
          <c:spPr>
            <a:ln w="28575" cmpd="sng">
              <a:solidFill>
                <a:srgbClr val="6AA84F">
                  <a:alpha val="100000"/>
                </a:srgbClr>
              </a:solidFill>
            </a:ln>
          </c:spPr>
          <c:marker>
            <c:symbol val="none"/>
          </c:marker>
          <c:cat>
            <c:strRef>
              <c:f>'PPA002'!$B$12:$B$23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'PPA002'!$E$12:$E$23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9D24-4829-A6AF-886F3CAC1133}"/>
            </c:ext>
          </c:extLst>
        </c:ser>
        <c:dLbls>
          <c:showLegendKey val="0"/>
          <c:showVal val="0"/>
          <c:showCatName val="0"/>
          <c:showSerName val="0"/>
          <c:showPercent val="0"/>
          <c:showBubbleSize val="0"/>
        </c:dLbls>
        <c:marker val="1"/>
        <c:smooth val="0"/>
        <c:axId val="1827881069"/>
        <c:axId val="511502653"/>
      </c:lineChart>
      <c:catAx>
        <c:axId val="182788106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511502653"/>
        <c:crosses val="autoZero"/>
        <c:auto val="1"/>
        <c:lblAlgn val="ctr"/>
        <c:lblOffset val="100"/>
        <c:noMultiLvlLbl val="1"/>
      </c:catAx>
      <c:valAx>
        <c:axId val="51150265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827881069"/>
        <c:crosses val="autoZero"/>
        <c:crossBetween val="between"/>
      </c:valAx>
    </c:plotArea>
    <c:legend>
      <c:legendPos val="b"/>
      <c:layout>
        <c:manualLayout>
          <c:xMode val="edge"/>
          <c:yMode val="edge"/>
          <c:x val="0.31198104824853484"/>
          <c:y val="0.89203486083945638"/>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45440251572327039"/>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'PPA003'!$B$12:$B$23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'PPA003'!$C$12:$C$23</c:f>
              <c:numCache>
                <c:formatCode>0%</c:formatCode>
                <c:ptCount val="12"/>
                <c:pt idx="5">
                  <c:v>0.6</c:v>
                </c:pt>
                <c:pt idx="11">
                  <c:v>0.92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C25-45C3-8B06-CBDAD1D534B1}"/>
            </c:ext>
          </c:extLst>
        </c:ser>
        <c:dLbls>
          <c:showLegendKey val="0"/>
          <c:showVal val="0"/>
          <c:showCatName val="0"/>
          <c:showSerName val="0"/>
          <c:showPercent val="0"/>
          <c:showBubbleSize val="0"/>
        </c:dLbls>
        <c:gapWidth val="150"/>
        <c:axId val="950039389"/>
        <c:axId val="1946057584"/>
      </c:barChart>
      <c:lineChart>
        <c:grouping val="standard"/>
        <c:varyColors val="1"/>
        <c:ser>
          <c:idx val="1"/>
          <c:order val="1"/>
          <c:tx>
            <c:v>LIMITE INSATISFACTORIO</c:v>
          </c:tx>
          <c:spPr>
            <a:ln cmpd="sng">
              <a:solidFill>
                <a:srgbClr val="FF0000"/>
              </a:solidFill>
            </a:ln>
          </c:spPr>
          <c:marker>
            <c:symbol val="none"/>
          </c:marker>
          <c:cat>
            <c:strRef>
              <c:f>'PPA003'!$B$12:$B$23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'PPA003'!$D$12:$D$23</c:f>
              <c:numCache>
                <c:formatCode>0%</c:formatCode>
                <c:ptCount val="12"/>
                <c:pt idx="0">
                  <c:v>0.72249999999999992</c:v>
                </c:pt>
                <c:pt idx="1">
                  <c:v>0.72249999999999992</c:v>
                </c:pt>
                <c:pt idx="2">
                  <c:v>0.72249999999999992</c:v>
                </c:pt>
                <c:pt idx="3">
                  <c:v>0.72249999999999992</c:v>
                </c:pt>
                <c:pt idx="4">
                  <c:v>0.72249999999999992</c:v>
                </c:pt>
                <c:pt idx="5">
                  <c:v>0.72249999999999992</c:v>
                </c:pt>
                <c:pt idx="6">
                  <c:v>0.72249999999999992</c:v>
                </c:pt>
                <c:pt idx="7">
                  <c:v>0.72249999999999992</c:v>
                </c:pt>
                <c:pt idx="8">
                  <c:v>0.72249999999999992</c:v>
                </c:pt>
                <c:pt idx="9">
                  <c:v>0.72249999999999992</c:v>
                </c:pt>
                <c:pt idx="10">
                  <c:v>0.72249999999999992</c:v>
                </c:pt>
                <c:pt idx="11">
                  <c:v>0.72249999999999992</c:v>
                </c:pt>
              </c:numCache>
            </c:numRef>
          </c:val>
          <c:smooth val="0"/>
          <c:extLst>
            <c:ext xmlns:c16="http://schemas.microsoft.com/office/drawing/2014/chart" uri="{C3380CC4-5D6E-409C-BE32-E72D297353CC}">
              <c16:uniqueId val="{00000001-3C25-45C3-8B06-CBDAD1D534B1}"/>
            </c:ext>
          </c:extLst>
        </c:ser>
        <c:ser>
          <c:idx val="2"/>
          <c:order val="2"/>
          <c:tx>
            <c:v>LIMITE SATISFACTORIO</c:v>
          </c:tx>
          <c:spPr>
            <a:ln cmpd="sng">
              <a:solidFill>
                <a:srgbClr val="6AA84F"/>
              </a:solidFill>
            </a:ln>
          </c:spPr>
          <c:marker>
            <c:symbol val="none"/>
          </c:marker>
          <c:cat>
            <c:strRef>
              <c:f>'PPA003'!$B$12:$B$23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'PPA003'!$E$12:$E$23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2-3C25-45C3-8B06-CBDAD1D534B1}"/>
            </c:ext>
          </c:extLst>
        </c:ser>
        <c:dLbls>
          <c:showLegendKey val="0"/>
          <c:showVal val="0"/>
          <c:showCatName val="0"/>
          <c:showSerName val="0"/>
          <c:showPercent val="0"/>
          <c:showBubbleSize val="0"/>
        </c:dLbls>
        <c:marker val="1"/>
        <c:smooth val="0"/>
        <c:axId val="950039389"/>
        <c:axId val="1946057584"/>
      </c:lineChart>
      <c:catAx>
        <c:axId val="950039389"/>
        <c:scaling>
          <c:orientation val="minMax"/>
        </c:scaling>
        <c:delete val="1"/>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crossAx val="1946057584"/>
        <c:crosses val="autoZero"/>
        <c:auto val="1"/>
        <c:lblAlgn val="ctr"/>
        <c:lblOffset val="100"/>
        <c:noMultiLvlLbl val="1"/>
      </c:catAx>
      <c:valAx>
        <c:axId val="19460575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950039389"/>
        <c:crosses val="autoZero"/>
        <c:crossBetween val="between"/>
      </c:valAx>
    </c:plotArea>
    <c:legend>
      <c:legendPos val="b"/>
      <c:layout>
        <c:manualLayout>
          <c:xMode val="edge"/>
          <c:yMode val="edge"/>
          <c:x val="0.118482143459574"/>
          <c:y val="0.80889061175045429"/>
          <c:w val="0.7578943249060448"/>
          <c:h val="7.4186311326468801E-2"/>
        </c:manualLayout>
      </c:layout>
      <c:overlay val="0"/>
    </c:legend>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5568283917340520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'INA002'!$B$12:$B$23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'INA002'!$C$12:$C$23</c:f>
              <c:numCache>
                <c:formatCode>0%</c:formatCode>
                <c:ptCount val="12"/>
                <c:pt idx="5">
                  <c:v>0.75</c:v>
                </c:pt>
                <c:pt idx="11">
                  <c:v>0.78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EE4-49AA-91D0-131D65764DCB}"/>
            </c:ext>
          </c:extLst>
        </c:ser>
        <c:dLbls>
          <c:showLegendKey val="0"/>
          <c:showVal val="0"/>
          <c:showCatName val="0"/>
          <c:showSerName val="0"/>
          <c:showPercent val="0"/>
          <c:showBubbleSize val="0"/>
        </c:dLbls>
        <c:gapWidth val="150"/>
        <c:axId val="101702073"/>
        <c:axId val="1822617616"/>
      </c:barChart>
      <c:lineChart>
        <c:grouping val="standard"/>
        <c:varyColors val="1"/>
        <c:ser>
          <c:idx val="1"/>
          <c:order val="1"/>
          <c:tx>
            <c:v>LIMITE INSATISFACTORIO</c:v>
          </c:tx>
          <c:spPr>
            <a:ln cmpd="sng">
              <a:solidFill>
                <a:srgbClr val="FF0000"/>
              </a:solidFill>
            </a:ln>
          </c:spPr>
          <c:marker>
            <c:symbol val="none"/>
          </c:marker>
          <c:cat>
            <c:strRef>
              <c:f>'INA002'!$B$12:$B$23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'INA002'!$D$12:$D$23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CEE4-49AA-91D0-131D65764DCB}"/>
            </c:ext>
          </c:extLst>
        </c:ser>
        <c:ser>
          <c:idx val="2"/>
          <c:order val="2"/>
          <c:tx>
            <c:v>LIMITE SATISFACTORIO</c:v>
          </c:tx>
          <c:spPr>
            <a:ln cmpd="sng">
              <a:solidFill>
                <a:srgbClr val="6AA84F"/>
              </a:solidFill>
            </a:ln>
          </c:spPr>
          <c:marker>
            <c:symbol val="none"/>
          </c:marker>
          <c:cat>
            <c:strRef>
              <c:f>'INA002'!$B$12:$B$23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'INA002'!$E$12:$E$23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CEE4-49AA-91D0-131D65764DCB}"/>
            </c:ext>
          </c:extLst>
        </c:ser>
        <c:dLbls>
          <c:showLegendKey val="0"/>
          <c:showVal val="0"/>
          <c:showCatName val="0"/>
          <c:showSerName val="0"/>
          <c:showPercent val="0"/>
          <c:showBubbleSize val="0"/>
        </c:dLbls>
        <c:marker val="1"/>
        <c:smooth val="0"/>
        <c:axId val="101702073"/>
        <c:axId val="1822617616"/>
      </c:lineChart>
      <c:catAx>
        <c:axId val="10170207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22617616"/>
        <c:crosses val="autoZero"/>
        <c:auto val="1"/>
        <c:lblAlgn val="ctr"/>
        <c:lblOffset val="100"/>
        <c:noMultiLvlLbl val="1"/>
      </c:catAx>
      <c:valAx>
        <c:axId val="18226176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0170207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48697916666669E-2"/>
          <c:y val="0.13185085354896681"/>
          <c:w val="0.89359635416666683"/>
          <c:h val="0.5568283917340520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'INA003'!$B$12:$B$23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'INA003'!$C$12:$C$23</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95F-447B-9310-1A83022BF509}"/>
            </c:ext>
          </c:extLst>
        </c:ser>
        <c:dLbls>
          <c:showLegendKey val="0"/>
          <c:showVal val="0"/>
          <c:showCatName val="0"/>
          <c:showSerName val="0"/>
          <c:showPercent val="0"/>
          <c:showBubbleSize val="0"/>
        </c:dLbls>
        <c:gapWidth val="150"/>
        <c:axId val="101702073"/>
        <c:axId val="1822617616"/>
      </c:barChart>
      <c:lineChart>
        <c:grouping val="standard"/>
        <c:varyColors val="1"/>
        <c:ser>
          <c:idx val="1"/>
          <c:order val="1"/>
          <c:tx>
            <c:v>LIMITE INSATISFACTORIO</c:v>
          </c:tx>
          <c:spPr>
            <a:ln cmpd="sng">
              <a:solidFill>
                <a:srgbClr val="FF0000"/>
              </a:solidFill>
            </a:ln>
          </c:spPr>
          <c:marker>
            <c:symbol val="none"/>
          </c:marker>
          <c:cat>
            <c:strRef>
              <c:f>'INA003'!$B$12:$B$23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'INA003'!$D$12:$D$23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495F-447B-9310-1A83022BF509}"/>
            </c:ext>
          </c:extLst>
        </c:ser>
        <c:ser>
          <c:idx val="2"/>
          <c:order val="2"/>
          <c:tx>
            <c:v>LIMITE SATISFACTORIO</c:v>
          </c:tx>
          <c:spPr>
            <a:ln cmpd="sng">
              <a:solidFill>
                <a:srgbClr val="6AA84F"/>
              </a:solidFill>
            </a:ln>
          </c:spPr>
          <c:marker>
            <c:symbol val="none"/>
          </c:marker>
          <c:cat>
            <c:strRef>
              <c:f>'INA003'!$B$12:$B$23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'INA003'!$E$12:$E$23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495F-447B-9310-1A83022BF509}"/>
            </c:ext>
          </c:extLst>
        </c:ser>
        <c:dLbls>
          <c:showLegendKey val="0"/>
          <c:showVal val="0"/>
          <c:showCatName val="0"/>
          <c:showSerName val="0"/>
          <c:showPercent val="0"/>
          <c:showBubbleSize val="0"/>
        </c:dLbls>
        <c:marker val="1"/>
        <c:smooth val="0"/>
        <c:axId val="101702073"/>
        <c:axId val="1822617616"/>
      </c:lineChart>
      <c:catAx>
        <c:axId val="10170207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22617616"/>
        <c:crosses val="autoZero"/>
        <c:auto val="1"/>
        <c:lblAlgn val="ctr"/>
        <c:lblOffset val="100"/>
        <c:noMultiLvlLbl val="1"/>
      </c:catAx>
      <c:valAx>
        <c:axId val="18226176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0170207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'GIP008'!$B$12:$B$23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'GIP008'!$C$12:$C$23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8B-4EAC-A1C5-9E450BE036EF}"/>
            </c:ext>
          </c:extLst>
        </c:ser>
        <c:dLbls>
          <c:showLegendKey val="0"/>
          <c:showVal val="0"/>
          <c:showCatName val="0"/>
          <c:showSerName val="0"/>
          <c:showPercent val="0"/>
          <c:showBubbleSize val="0"/>
        </c:dLbls>
        <c:gapWidth val="150"/>
        <c:axId val="412516166"/>
        <c:axId val="724994248"/>
      </c:barChart>
      <c:lineChart>
        <c:grouping val="standard"/>
        <c:varyColors val="1"/>
        <c:ser>
          <c:idx val="1"/>
          <c:order val="1"/>
          <c:tx>
            <c:v>LIMITE INSATISFACTORIO</c:v>
          </c:tx>
          <c:spPr>
            <a:ln w="19050" cmpd="sng">
              <a:solidFill>
                <a:srgbClr val="FF0000">
                  <a:alpha val="100000"/>
                </a:srgbClr>
              </a:solidFill>
            </a:ln>
          </c:spPr>
          <c:marker>
            <c:symbol val="none"/>
          </c:marker>
          <c:cat>
            <c:strRef>
              <c:f>'GIP008'!$B$12:$B$23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'GIP008'!$D$12:$D$23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DB8B-4EAC-A1C5-9E450BE036EF}"/>
            </c:ext>
          </c:extLst>
        </c:ser>
        <c:ser>
          <c:idx val="2"/>
          <c:order val="2"/>
          <c:tx>
            <c:v>LIMITE SATISFACTORIO</c:v>
          </c:tx>
          <c:spPr>
            <a:ln w="19050" cmpd="sng">
              <a:solidFill>
                <a:srgbClr val="00FF00">
                  <a:alpha val="100000"/>
                </a:srgbClr>
              </a:solidFill>
            </a:ln>
          </c:spPr>
          <c:marker>
            <c:symbol val="none"/>
          </c:marker>
          <c:cat>
            <c:strRef>
              <c:f>'GIP008'!$B$12:$B$23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'GIP008'!$E$12:$E$23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DB8B-4EAC-A1C5-9E450BE036EF}"/>
            </c:ext>
          </c:extLst>
        </c:ser>
        <c:dLbls>
          <c:showLegendKey val="0"/>
          <c:showVal val="0"/>
          <c:showCatName val="0"/>
          <c:showSerName val="0"/>
          <c:showPercent val="0"/>
          <c:showBubbleSize val="0"/>
        </c:dLbls>
        <c:marker val="1"/>
        <c:smooth val="0"/>
        <c:axId val="412516166"/>
        <c:axId val="724994248"/>
      </c:lineChart>
      <c:catAx>
        <c:axId val="41251616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24994248"/>
        <c:crosses val="autoZero"/>
        <c:auto val="1"/>
        <c:lblAlgn val="ctr"/>
        <c:lblOffset val="100"/>
        <c:noMultiLvlLbl val="1"/>
      </c:catAx>
      <c:valAx>
        <c:axId val="72499424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41251616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 ESTADO DEL INDICADOR</c:v>
          </c:tx>
          <c:spPr>
            <a:solidFill>
              <a:srgbClr val="5B9BD5"/>
            </a:solidFill>
            <a:ln cmpd="sng">
              <a:solidFill>
                <a:srgbClr val="000000"/>
              </a:solidFill>
            </a:ln>
          </c:spPr>
          <c:invertIfNegative val="1"/>
          <c:cat>
            <c:strRef>
              <c:f>'GDS001'!$B$12:$B$23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'GDS001'!$C$12:$C$23</c:f>
              <c:numCache>
                <c:formatCode>0%</c:formatCode>
                <c:ptCount val="12"/>
                <c:pt idx="5">
                  <c:v>0.87</c:v>
                </c:pt>
                <c:pt idx="11">
                  <c:v>0.96137883597883589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A6-4EE4-84D7-E68823678CB7}"/>
            </c:ext>
          </c:extLst>
        </c:ser>
        <c:dLbls>
          <c:showLegendKey val="0"/>
          <c:showVal val="0"/>
          <c:showCatName val="0"/>
          <c:showSerName val="0"/>
          <c:showPercent val="0"/>
          <c:showBubbleSize val="0"/>
        </c:dLbls>
        <c:gapWidth val="150"/>
        <c:axId val="1538542828"/>
        <c:axId val="107259025"/>
      </c:barChart>
      <c:lineChart>
        <c:grouping val="standard"/>
        <c:varyColors val="1"/>
        <c:ser>
          <c:idx val="1"/>
          <c:order val="1"/>
          <c:tx>
            <c:v>LIMITE INSATISFACTORIO</c:v>
          </c:tx>
          <c:spPr>
            <a:ln w="9525" cmpd="sng">
              <a:solidFill>
                <a:srgbClr val="FF0000">
                  <a:alpha val="100000"/>
                </a:srgbClr>
              </a:solidFill>
            </a:ln>
          </c:spPr>
          <c:marker>
            <c:symbol val="none"/>
          </c:marker>
          <c:cat>
            <c:strRef>
              <c:f>'GDS001'!$B$12:$B$23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'GDS001'!$D$12:$D$23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64A6-4EE4-84D7-E68823678CB7}"/>
            </c:ext>
          </c:extLst>
        </c:ser>
        <c:ser>
          <c:idx val="2"/>
          <c:order val="2"/>
          <c:tx>
            <c:v>LIMITE INSATISFACTORIO</c:v>
          </c:tx>
          <c:spPr>
            <a:ln cmpd="sng">
              <a:solidFill>
                <a:srgbClr val="00B050"/>
              </a:solidFill>
            </a:ln>
          </c:spPr>
          <c:marker>
            <c:symbol val="none"/>
          </c:marker>
          <c:cat>
            <c:strRef>
              <c:f>'GDS001'!$B$12:$B$23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'GDS001'!$E$12:$E$23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64A6-4EE4-84D7-E68823678CB7}"/>
            </c:ext>
          </c:extLst>
        </c:ser>
        <c:dLbls>
          <c:showLegendKey val="0"/>
          <c:showVal val="0"/>
          <c:showCatName val="0"/>
          <c:showSerName val="0"/>
          <c:showPercent val="0"/>
          <c:showBubbleSize val="0"/>
        </c:dLbls>
        <c:marker val="1"/>
        <c:smooth val="0"/>
        <c:axId val="1538542828"/>
        <c:axId val="107259025"/>
      </c:lineChart>
      <c:catAx>
        <c:axId val="153854282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07259025"/>
        <c:crosses val="autoZero"/>
        <c:auto val="1"/>
        <c:lblAlgn val="ctr"/>
        <c:lblOffset val="100"/>
        <c:noMultiLvlLbl val="1"/>
      </c:catAx>
      <c:valAx>
        <c:axId val="10725902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53854282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'GDS002'!$B$12:$B$23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'GDS002'!$C$12:$C$23</c:f>
              <c:numCache>
                <c:formatCode>0%</c:formatCode>
                <c:ptCount val="12"/>
                <c:pt idx="5" formatCode="0.0%">
                  <c:v>0.85599999999999998</c:v>
                </c:pt>
                <c:pt idx="11" formatCode="0.0%">
                  <c:v>0.93482857142857145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70-46FD-8C00-29F88613412B}"/>
            </c:ext>
          </c:extLst>
        </c:ser>
        <c:dLbls>
          <c:showLegendKey val="0"/>
          <c:showVal val="0"/>
          <c:showCatName val="0"/>
          <c:showSerName val="0"/>
          <c:showPercent val="0"/>
          <c:showBubbleSize val="0"/>
        </c:dLbls>
        <c:gapWidth val="150"/>
        <c:axId val="1196633671"/>
        <c:axId val="2122959444"/>
      </c:barChart>
      <c:lineChart>
        <c:grouping val="standard"/>
        <c:varyColors val="1"/>
        <c:ser>
          <c:idx val="1"/>
          <c:order val="1"/>
          <c:tx>
            <c:v>LIMITE INSATISFACTORIO</c:v>
          </c:tx>
          <c:spPr>
            <a:ln w="9525" cmpd="sng">
              <a:solidFill>
                <a:srgbClr val="FF0000">
                  <a:alpha val="100000"/>
                </a:srgbClr>
              </a:solidFill>
            </a:ln>
          </c:spPr>
          <c:marker>
            <c:symbol val="none"/>
          </c:marker>
          <c:cat>
            <c:strRef>
              <c:f>'GDS002'!$B$12:$B$23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'GDS002'!$D$12:$D$23</c:f>
              <c:numCache>
                <c:formatCode>0%</c:formatCode>
                <c:ptCount val="12"/>
                <c:pt idx="0">
                  <c:v>0.63749999999999996</c:v>
                </c:pt>
                <c:pt idx="1">
                  <c:v>0.63749999999999996</c:v>
                </c:pt>
                <c:pt idx="2">
                  <c:v>0.63749999999999996</c:v>
                </c:pt>
                <c:pt idx="3">
                  <c:v>0.63749999999999996</c:v>
                </c:pt>
                <c:pt idx="4">
                  <c:v>0.63749999999999996</c:v>
                </c:pt>
                <c:pt idx="5">
                  <c:v>0.63749999999999996</c:v>
                </c:pt>
                <c:pt idx="6">
                  <c:v>0.63749999999999996</c:v>
                </c:pt>
                <c:pt idx="7">
                  <c:v>0.63749999999999996</c:v>
                </c:pt>
                <c:pt idx="8">
                  <c:v>0.63749999999999996</c:v>
                </c:pt>
                <c:pt idx="9">
                  <c:v>0.63749999999999996</c:v>
                </c:pt>
                <c:pt idx="10">
                  <c:v>0.63749999999999996</c:v>
                </c:pt>
                <c:pt idx="11">
                  <c:v>0.63749999999999996</c:v>
                </c:pt>
              </c:numCache>
            </c:numRef>
          </c:val>
          <c:smooth val="0"/>
          <c:extLst>
            <c:ext xmlns:c16="http://schemas.microsoft.com/office/drawing/2014/chart" uri="{C3380CC4-5D6E-409C-BE32-E72D297353CC}">
              <c16:uniqueId val="{00000001-3670-46FD-8C00-29F88613412B}"/>
            </c:ext>
          </c:extLst>
        </c:ser>
        <c:ser>
          <c:idx val="2"/>
          <c:order val="2"/>
          <c:tx>
            <c:v>LIMITE SATISFACTORIO</c:v>
          </c:tx>
          <c:spPr>
            <a:ln cmpd="sng">
              <a:solidFill>
                <a:srgbClr val="00B050"/>
              </a:solidFill>
            </a:ln>
          </c:spPr>
          <c:marker>
            <c:symbol val="none"/>
          </c:marker>
          <c:cat>
            <c:strRef>
              <c:f>'GDS002'!$B$12:$B$23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'GDS002'!$E$12:$E$23</c:f>
              <c:numCache>
                <c:formatCode>0%</c:formatCode>
                <c:ptCount val="12"/>
                <c:pt idx="0">
                  <c:v>0.67500000000000004</c:v>
                </c:pt>
                <c:pt idx="1">
                  <c:v>0.67500000000000004</c:v>
                </c:pt>
                <c:pt idx="2">
                  <c:v>0.67500000000000004</c:v>
                </c:pt>
                <c:pt idx="3">
                  <c:v>0.67500000000000004</c:v>
                </c:pt>
                <c:pt idx="4">
                  <c:v>0.67500000000000004</c:v>
                </c:pt>
                <c:pt idx="5">
                  <c:v>0.67500000000000004</c:v>
                </c:pt>
                <c:pt idx="6">
                  <c:v>0.67500000000000004</c:v>
                </c:pt>
                <c:pt idx="7">
                  <c:v>0.67500000000000004</c:v>
                </c:pt>
                <c:pt idx="8">
                  <c:v>0.67500000000000004</c:v>
                </c:pt>
                <c:pt idx="9">
                  <c:v>0.67500000000000004</c:v>
                </c:pt>
                <c:pt idx="10">
                  <c:v>0.67500000000000004</c:v>
                </c:pt>
                <c:pt idx="11">
                  <c:v>0.67500000000000004</c:v>
                </c:pt>
              </c:numCache>
            </c:numRef>
          </c:val>
          <c:smooth val="0"/>
          <c:extLst>
            <c:ext xmlns:c16="http://schemas.microsoft.com/office/drawing/2014/chart" uri="{C3380CC4-5D6E-409C-BE32-E72D297353CC}">
              <c16:uniqueId val="{00000002-3670-46FD-8C00-29F88613412B}"/>
            </c:ext>
          </c:extLst>
        </c:ser>
        <c:dLbls>
          <c:showLegendKey val="0"/>
          <c:showVal val="0"/>
          <c:showCatName val="0"/>
          <c:showSerName val="0"/>
          <c:showPercent val="0"/>
          <c:showBubbleSize val="0"/>
        </c:dLbls>
        <c:marker val="1"/>
        <c:smooth val="0"/>
        <c:axId val="1196633671"/>
        <c:axId val="2122959444"/>
      </c:lineChart>
      <c:catAx>
        <c:axId val="119663367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122959444"/>
        <c:crosses val="autoZero"/>
        <c:auto val="1"/>
        <c:lblAlgn val="ctr"/>
        <c:lblOffset val="100"/>
        <c:noMultiLvlLbl val="1"/>
      </c:catAx>
      <c:valAx>
        <c:axId val="21229594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96633671"/>
        <c:crosses val="autoZero"/>
        <c:crossBetween val="between"/>
      </c:valAx>
    </c:plotArea>
    <c:legend>
      <c:legendPos val="b"/>
      <c:layout>
        <c:manualLayout>
          <c:xMode val="edge"/>
          <c:yMode val="edge"/>
          <c:x val="0.45575221238938063"/>
          <c:y val="0.90652173913043477"/>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'SCD001'!$C$9</c:f>
              <c:strCache>
                <c:ptCount val="1"/>
                <c:pt idx="0">
                  <c:v>ESTADO DEL INDICADOR</c:v>
                </c:pt>
              </c:strCache>
            </c:strRef>
          </c:tx>
          <c:spPr>
            <a:solidFill>
              <a:schemeClr val="accent1"/>
            </a:solidFill>
            <a:ln>
              <a:noFill/>
            </a:ln>
            <a:effectLst/>
          </c:spPr>
          <c:invertIfNegative val="0"/>
          <c:cat>
            <c:strRef>
              <c:f>'SCD001'!$B$10:$B$21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'SCD001'!$C$10:$C$20</c:f>
              <c:numCache>
                <c:formatCode>0%</c:formatCode>
                <c:ptCount val="11"/>
                <c:pt idx="2">
                  <c:v>0.7</c:v>
                </c:pt>
                <c:pt idx="5">
                  <c:v>0.7</c:v>
                </c:pt>
                <c:pt idx="8">
                  <c:v>0.71</c:v>
                </c:pt>
              </c:numCache>
            </c:numRef>
          </c:val>
          <c:extLst>
            <c:ext xmlns:c16="http://schemas.microsoft.com/office/drawing/2014/chart" uri="{C3380CC4-5D6E-409C-BE32-E72D297353CC}">
              <c16:uniqueId val="{00000005-3FE4-413D-BE84-126E65623A91}"/>
            </c:ext>
          </c:extLst>
        </c:ser>
        <c:dLbls>
          <c:showLegendKey val="0"/>
          <c:showVal val="0"/>
          <c:showCatName val="0"/>
          <c:showSerName val="0"/>
          <c:showPercent val="0"/>
          <c:showBubbleSize val="0"/>
        </c:dLbls>
        <c:gapWidth val="219"/>
        <c:overlap val="-27"/>
        <c:axId val="1531356304"/>
        <c:axId val="1531363792"/>
      </c:barChart>
      <c:lineChart>
        <c:grouping val="standard"/>
        <c:varyColors val="0"/>
        <c:ser>
          <c:idx val="3"/>
          <c:order val="0"/>
          <c:tx>
            <c:strRef>
              <c:f>'SCD001'!$E$9</c:f>
              <c:strCache>
                <c:ptCount val="1"/>
                <c:pt idx="0">
                  <c:v>LIMITE SATISFACTORIO</c:v>
                </c:pt>
              </c:strCache>
            </c:strRef>
          </c:tx>
          <c:spPr>
            <a:ln>
              <a:solidFill>
                <a:srgbClr val="FF0000"/>
              </a:solidFill>
            </a:ln>
          </c:spPr>
          <c:marker>
            <c:symbol val="none"/>
          </c:marker>
          <c:cat>
            <c:strRef>
              <c:f>'SCD001'!$B$10:$B$21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'SCD001'!$D$10:$D$21</c:f>
              <c:numCache>
                <c:formatCode>0%</c:formatCode>
                <c:ptCount val="12"/>
                <c:pt idx="0">
                  <c:v>0.64</c:v>
                </c:pt>
                <c:pt idx="1">
                  <c:v>0.64</c:v>
                </c:pt>
                <c:pt idx="2">
                  <c:v>0.64</c:v>
                </c:pt>
                <c:pt idx="3">
                  <c:v>0.64</c:v>
                </c:pt>
                <c:pt idx="4">
                  <c:v>0.64</c:v>
                </c:pt>
                <c:pt idx="5">
                  <c:v>0.64</c:v>
                </c:pt>
                <c:pt idx="6">
                  <c:v>0.64</c:v>
                </c:pt>
                <c:pt idx="7">
                  <c:v>0.64</c:v>
                </c:pt>
                <c:pt idx="8">
                  <c:v>0.64</c:v>
                </c:pt>
                <c:pt idx="9">
                  <c:v>0.64</c:v>
                </c:pt>
                <c:pt idx="10">
                  <c:v>0.64</c:v>
                </c:pt>
                <c:pt idx="11">
                  <c:v>0.64</c:v>
                </c:pt>
              </c:numCache>
            </c:numRef>
          </c:val>
          <c:smooth val="0"/>
          <c:extLst>
            <c:ext xmlns:c16="http://schemas.microsoft.com/office/drawing/2014/chart" uri="{C3380CC4-5D6E-409C-BE32-E72D297353CC}">
              <c16:uniqueId val="{00000009-3FE4-413D-BE84-126E65623A91}"/>
            </c:ext>
          </c:extLst>
        </c:ser>
        <c:ser>
          <c:idx val="2"/>
          <c:order val="2"/>
          <c:tx>
            <c:strRef>
              <c:f>'SCD001'!$E$9</c:f>
              <c:strCache>
                <c:ptCount val="1"/>
                <c:pt idx="0">
                  <c:v>LIMITE SATISFACTORIO</c:v>
                </c:pt>
              </c:strCache>
            </c:strRef>
          </c:tx>
          <c:spPr>
            <a:ln w="28575" cap="rnd" cmpd="sng">
              <a:solidFill>
                <a:srgbClr val="92D050"/>
              </a:solidFill>
              <a:round/>
            </a:ln>
            <a:effectLst/>
          </c:spPr>
          <c:marker>
            <c:symbol val="none"/>
          </c:marker>
          <c:cat>
            <c:strRef>
              <c:f>'SCD001'!$B$10:$B$21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'SCD001'!$E$10:$E$21</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7-3FE4-413D-BE84-126E65623A91}"/>
            </c:ext>
          </c:extLst>
        </c:ser>
        <c:dLbls>
          <c:showLegendKey val="0"/>
          <c:showVal val="0"/>
          <c:showCatName val="0"/>
          <c:showSerName val="0"/>
          <c:showPercent val="0"/>
          <c:showBubbleSize val="0"/>
        </c:dLbls>
        <c:marker val="1"/>
        <c:smooth val="0"/>
        <c:axId val="1531356304"/>
        <c:axId val="1531363792"/>
      </c:lineChart>
      <c:catAx>
        <c:axId val="153135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363792"/>
        <c:crosses val="autoZero"/>
        <c:auto val="1"/>
        <c:lblAlgn val="ctr"/>
        <c:lblOffset val="100"/>
        <c:noMultiLvlLbl val="0"/>
      </c:catAx>
      <c:valAx>
        <c:axId val="1531363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35630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5514375561545372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'SCD002'!$B$11:$B$22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'SCD002'!$C$11:$C$22</c:f>
              <c:numCache>
                <c:formatCode>0%</c:formatCode>
                <c:ptCount val="12"/>
                <c:pt idx="2">
                  <c:v>1</c:v>
                </c:pt>
                <c:pt idx="5">
                  <c:v>0.91</c:v>
                </c:pt>
                <c:pt idx="8">
                  <c:v>0.97</c:v>
                </c:pt>
                <c:pt idx="11">
                  <c:v>0.92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78C-4710-B957-CBA98D8FC1CF}"/>
            </c:ext>
          </c:extLst>
        </c:ser>
        <c:dLbls>
          <c:showLegendKey val="0"/>
          <c:showVal val="0"/>
          <c:showCatName val="0"/>
          <c:showSerName val="0"/>
          <c:showPercent val="0"/>
          <c:showBubbleSize val="0"/>
        </c:dLbls>
        <c:gapWidth val="150"/>
        <c:axId val="202891033"/>
        <c:axId val="1082039819"/>
      </c:barChart>
      <c:lineChart>
        <c:grouping val="standard"/>
        <c:varyColors val="1"/>
        <c:ser>
          <c:idx val="1"/>
          <c:order val="1"/>
          <c:tx>
            <c:v>LIMITE INSATISFACTORIO</c:v>
          </c:tx>
          <c:spPr>
            <a:ln cmpd="sng">
              <a:solidFill>
                <a:srgbClr val="FF0000"/>
              </a:solidFill>
            </a:ln>
          </c:spPr>
          <c:marker>
            <c:symbol val="none"/>
          </c:marker>
          <c:cat>
            <c:strRef>
              <c:f>'SCD002'!$B$11:$B$22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'SCD002'!$D$11:$D$22</c:f>
              <c:numCache>
                <c:formatCode>0%</c:formatCode>
                <c:ptCount val="12"/>
                <c:pt idx="0">
                  <c:v>0.63749999999999996</c:v>
                </c:pt>
                <c:pt idx="1">
                  <c:v>0.63749999999999996</c:v>
                </c:pt>
                <c:pt idx="2">
                  <c:v>0.63749999999999996</c:v>
                </c:pt>
                <c:pt idx="3">
                  <c:v>0.63749999999999996</c:v>
                </c:pt>
                <c:pt idx="4">
                  <c:v>0.63749999999999996</c:v>
                </c:pt>
                <c:pt idx="5">
                  <c:v>0.63749999999999996</c:v>
                </c:pt>
                <c:pt idx="6">
                  <c:v>0.63749999999999996</c:v>
                </c:pt>
                <c:pt idx="7">
                  <c:v>0.63749999999999996</c:v>
                </c:pt>
                <c:pt idx="8">
                  <c:v>0.63749999999999996</c:v>
                </c:pt>
                <c:pt idx="9">
                  <c:v>0.63749999999999996</c:v>
                </c:pt>
                <c:pt idx="10">
                  <c:v>0.63749999999999996</c:v>
                </c:pt>
                <c:pt idx="11">
                  <c:v>0.63749999999999996</c:v>
                </c:pt>
              </c:numCache>
            </c:numRef>
          </c:val>
          <c:smooth val="0"/>
          <c:extLst>
            <c:ext xmlns:c16="http://schemas.microsoft.com/office/drawing/2014/chart" uri="{C3380CC4-5D6E-409C-BE32-E72D297353CC}">
              <c16:uniqueId val="{00000001-C78C-4710-B957-CBA98D8FC1CF}"/>
            </c:ext>
          </c:extLst>
        </c:ser>
        <c:ser>
          <c:idx val="2"/>
          <c:order val="2"/>
          <c:tx>
            <c:v>LIMITE SATISFACTORIO</c:v>
          </c:tx>
          <c:spPr>
            <a:ln cmpd="sng">
              <a:solidFill>
                <a:srgbClr val="6AA84F"/>
              </a:solidFill>
            </a:ln>
          </c:spPr>
          <c:marker>
            <c:symbol val="none"/>
          </c:marker>
          <c:cat>
            <c:strRef>
              <c:f>'SCD002'!$B$11:$B$22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'SCD002'!$E$11:$E$22</c:f>
              <c:numCache>
                <c:formatCode>0%</c:formatCode>
                <c:ptCount val="12"/>
                <c:pt idx="0">
                  <c:v>0.67500000000000004</c:v>
                </c:pt>
                <c:pt idx="1">
                  <c:v>0.67500000000000004</c:v>
                </c:pt>
                <c:pt idx="2">
                  <c:v>0.67500000000000004</c:v>
                </c:pt>
                <c:pt idx="3">
                  <c:v>0.67500000000000004</c:v>
                </c:pt>
                <c:pt idx="4">
                  <c:v>0.67500000000000004</c:v>
                </c:pt>
                <c:pt idx="5">
                  <c:v>0.67500000000000004</c:v>
                </c:pt>
                <c:pt idx="6">
                  <c:v>0.67500000000000004</c:v>
                </c:pt>
                <c:pt idx="7">
                  <c:v>0.67500000000000004</c:v>
                </c:pt>
                <c:pt idx="8">
                  <c:v>0.67500000000000004</c:v>
                </c:pt>
                <c:pt idx="9">
                  <c:v>0.67500000000000004</c:v>
                </c:pt>
                <c:pt idx="10">
                  <c:v>0.67500000000000004</c:v>
                </c:pt>
                <c:pt idx="11">
                  <c:v>0.67500000000000004</c:v>
                </c:pt>
              </c:numCache>
            </c:numRef>
          </c:val>
          <c:smooth val="0"/>
          <c:extLst>
            <c:ext xmlns:c16="http://schemas.microsoft.com/office/drawing/2014/chart" uri="{C3380CC4-5D6E-409C-BE32-E72D297353CC}">
              <c16:uniqueId val="{00000002-C78C-4710-B957-CBA98D8FC1CF}"/>
            </c:ext>
          </c:extLst>
        </c:ser>
        <c:dLbls>
          <c:showLegendKey val="0"/>
          <c:showVal val="0"/>
          <c:showCatName val="0"/>
          <c:showSerName val="0"/>
          <c:showPercent val="0"/>
          <c:showBubbleSize val="0"/>
        </c:dLbls>
        <c:marker val="1"/>
        <c:smooth val="0"/>
        <c:axId val="202891033"/>
        <c:axId val="1082039819"/>
      </c:lineChart>
      <c:catAx>
        <c:axId val="20289103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082039819"/>
        <c:crosses val="autoZero"/>
        <c:auto val="1"/>
        <c:lblAlgn val="ctr"/>
        <c:lblOffset val="100"/>
        <c:noMultiLvlLbl val="1"/>
      </c:catAx>
      <c:valAx>
        <c:axId val="108203981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20289103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'SCD003'!$B$10:$B$21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'SCD003'!$C$10:$C$21</c:f>
              <c:numCache>
                <c:formatCode>0%</c:formatCode>
                <c:ptCount val="12"/>
                <c:pt idx="2">
                  <c:v>1</c:v>
                </c:pt>
                <c:pt idx="5">
                  <c:v>0.97</c:v>
                </c:pt>
                <c:pt idx="8">
                  <c:v>0.75</c:v>
                </c:pt>
                <c:pt idx="11">
                  <c:v>0.7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78E-4640-899C-C1980AE7BE26}"/>
            </c:ext>
          </c:extLst>
        </c:ser>
        <c:dLbls>
          <c:showLegendKey val="0"/>
          <c:showVal val="0"/>
          <c:showCatName val="0"/>
          <c:showSerName val="0"/>
          <c:showPercent val="0"/>
          <c:showBubbleSize val="0"/>
        </c:dLbls>
        <c:gapWidth val="150"/>
        <c:axId val="539215812"/>
        <c:axId val="1524662048"/>
      </c:barChart>
      <c:lineChart>
        <c:grouping val="standard"/>
        <c:varyColors val="1"/>
        <c:ser>
          <c:idx val="1"/>
          <c:order val="1"/>
          <c:tx>
            <c:v>LIMITE INSATISFACTORIO</c:v>
          </c:tx>
          <c:spPr>
            <a:ln w="9525" cmpd="sng">
              <a:solidFill>
                <a:srgbClr val="FF0000">
                  <a:alpha val="100000"/>
                </a:srgbClr>
              </a:solidFill>
            </a:ln>
          </c:spPr>
          <c:marker>
            <c:symbol val="none"/>
          </c:marker>
          <c:cat>
            <c:strRef>
              <c:f>'SCD003'!$B$10:$B$21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'SCD003'!$D$10:$D$21</c:f>
              <c:numCache>
                <c:formatCode>0%</c:formatCode>
                <c:ptCount val="12"/>
                <c:pt idx="0">
                  <c:v>0.59499999999999997</c:v>
                </c:pt>
                <c:pt idx="1">
                  <c:v>0.59499999999999997</c:v>
                </c:pt>
                <c:pt idx="2">
                  <c:v>0.59499999999999997</c:v>
                </c:pt>
                <c:pt idx="3">
                  <c:v>0.59499999999999997</c:v>
                </c:pt>
                <c:pt idx="4">
                  <c:v>0.59499999999999997</c:v>
                </c:pt>
                <c:pt idx="5">
                  <c:v>0.59499999999999997</c:v>
                </c:pt>
                <c:pt idx="6">
                  <c:v>0.59499999999999997</c:v>
                </c:pt>
                <c:pt idx="7">
                  <c:v>0.59499999999999997</c:v>
                </c:pt>
                <c:pt idx="8">
                  <c:v>0.59499999999999997</c:v>
                </c:pt>
                <c:pt idx="9">
                  <c:v>0.59499999999999997</c:v>
                </c:pt>
                <c:pt idx="10">
                  <c:v>0.59499999999999997</c:v>
                </c:pt>
                <c:pt idx="11">
                  <c:v>0.59499999999999997</c:v>
                </c:pt>
              </c:numCache>
            </c:numRef>
          </c:val>
          <c:smooth val="0"/>
          <c:extLst>
            <c:ext xmlns:c16="http://schemas.microsoft.com/office/drawing/2014/chart" uri="{C3380CC4-5D6E-409C-BE32-E72D297353CC}">
              <c16:uniqueId val="{00000001-C78E-4640-899C-C1980AE7BE26}"/>
            </c:ext>
          </c:extLst>
        </c:ser>
        <c:ser>
          <c:idx val="2"/>
          <c:order val="2"/>
          <c:tx>
            <c:v>LIMITE SATISFACTORIO</c:v>
          </c:tx>
          <c:spPr>
            <a:ln cmpd="sng">
              <a:solidFill>
                <a:srgbClr val="00B050"/>
              </a:solidFill>
            </a:ln>
          </c:spPr>
          <c:marker>
            <c:symbol val="none"/>
          </c:marker>
          <c:cat>
            <c:strRef>
              <c:f>'SCD003'!$B$10:$B$21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'SCD003'!$E$10:$E$21</c:f>
              <c:numCache>
                <c:formatCode>0%</c:formatCode>
                <c:ptCount val="12"/>
                <c:pt idx="0">
                  <c:v>0.63</c:v>
                </c:pt>
                <c:pt idx="1">
                  <c:v>0.63</c:v>
                </c:pt>
                <c:pt idx="2">
                  <c:v>0.63</c:v>
                </c:pt>
                <c:pt idx="3">
                  <c:v>0.63</c:v>
                </c:pt>
                <c:pt idx="4">
                  <c:v>0.63</c:v>
                </c:pt>
                <c:pt idx="5">
                  <c:v>0.63</c:v>
                </c:pt>
                <c:pt idx="6">
                  <c:v>0.63</c:v>
                </c:pt>
                <c:pt idx="7">
                  <c:v>0.63</c:v>
                </c:pt>
                <c:pt idx="8">
                  <c:v>0.63</c:v>
                </c:pt>
                <c:pt idx="9">
                  <c:v>0.63</c:v>
                </c:pt>
                <c:pt idx="10">
                  <c:v>0.63</c:v>
                </c:pt>
                <c:pt idx="11">
                  <c:v>0.63</c:v>
                </c:pt>
              </c:numCache>
            </c:numRef>
          </c:val>
          <c:smooth val="0"/>
          <c:extLst>
            <c:ext xmlns:c16="http://schemas.microsoft.com/office/drawing/2014/chart" uri="{C3380CC4-5D6E-409C-BE32-E72D297353CC}">
              <c16:uniqueId val="{00000002-C78E-4640-899C-C1980AE7BE26}"/>
            </c:ext>
          </c:extLst>
        </c:ser>
        <c:dLbls>
          <c:showLegendKey val="0"/>
          <c:showVal val="0"/>
          <c:showCatName val="0"/>
          <c:showSerName val="0"/>
          <c:showPercent val="0"/>
          <c:showBubbleSize val="0"/>
        </c:dLbls>
        <c:marker val="1"/>
        <c:smooth val="0"/>
        <c:axId val="539215812"/>
        <c:axId val="1524662048"/>
      </c:lineChart>
      <c:catAx>
        <c:axId val="53921581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524662048"/>
        <c:crosses val="autoZero"/>
        <c:auto val="1"/>
        <c:lblAlgn val="ctr"/>
        <c:lblOffset val="100"/>
        <c:noMultiLvlLbl val="1"/>
      </c:catAx>
      <c:valAx>
        <c:axId val="152466204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539215812"/>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'SCD004'!$B$11:$B$22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'SCD004'!$C$11:$C$22</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36-4DCB-B963-B124A642FF9D}"/>
            </c:ext>
          </c:extLst>
        </c:ser>
        <c:dLbls>
          <c:showLegendKey val="0"/>
          <c:showVal val="0"/>
          <c:showCatName val="0"/>
          <c:showSerName val="0"/>
          <c:showPercent val="0"/>
          <c:showBubbleSize val="0"/>
        </c:dLbls>
        <c:gapWidth val="150"/>
        <c:axId val="1364977248"/>
        <c:axId val="1688217614"/>
      </c:barChart>
      <c:lineChart>
        <c:grouping val="standard"/>
        <c:varyColors val="1"/>
        <c:ser>
          <c:idx val="1"/>
          <c:order val="1"/>
          <c:tx>
            <c:v>LIMITE INSATISFACTORIO</c:v>
          </c:tx>
          <c:spPr>
            <a:ln w="19050" cmpd="sng">
              <a:solidFill>
                <a:srgbClr val="FF0000">
                  <a:alpha val="100000"/>
                </a:srgbClr>
              </a:solidFill>
            </a:ln>
          </c:spPr>
          <c:marker>
            <c:symbol val="none"/>
          </c:marker>
          <c:cat>
            <c:strRef>
              <c:f>'SCD004'!$B$11:$B$22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'SCD004'!$D$11:$D$22</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9D36-4DCB-B963-B124A642FF9D}"/>
            </c:ext>
          </c:extLst>
        </c:ser>
        <c:ser>
          <c:idx val="2"/>
          <c:order val="2"/>
          <c:tx>
            <c:v>LIMITE SATISFACTORIO</c:v>
          </c:tx>
          <c:spPr>
            <a:ln w="19050" cmpd="sng">
              <a:solidFill>
                <a:srgbClr val="00B050">
                  <a:alpha val="100000"/>
                </a:srgbClr>
              </a:solidFill>
            </a:ln>
          </c:spPr>
          <c:marker>
            <c:symbol val="none"/>
          </c:marker>
          <c:cat>
            <c:strRef>
              <c:f>'SCD004'!$B$11:$B$22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'SCD004'!$E$11:$E$22</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9D36-4DCB-B963-B124A642FF9D}"/>
            </c:ext>
          </c:extLst>
        </c:ser>
        <c:dLbls>
          <c:showLegendKey val="0"/>
          <c:showVal val="0"/>
          <c:showCatName val="0"/>
          <c:showSerName val="0"/>
          <c:showPercent val="0"/>
          <c:showBubbleSize val="0"/>
        </c:dLbls>
        <c:marker val="1"/>
        <c:smooth val="0"/>
        <c:axId val="1364977248"/>
        <c:axId val="1688217614"/>
      </c:lineChart>
      <c:catAx>
        <c:axId val="13649772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688217614"/>
        <c:crosses val="autoZero"/>
        <c:auto val="1"/>
        <c:lblAlgn val="ctr"/>
        <c:lblOffset val="100"/>
        <c:noMultiLvlLbl val="1"/>
      </c:catAx>
      <c:valAx>
        <c:axId val="168821761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6497724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'GFI005'!$B$12:$B$23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'GFI005'!$C$12:$C$23</c:f>
              <c:numCache>
                <c:formatCode>0%</c:formatCode>
                <c:ptCount val="12"/>
                <c:pt idx="0">
                  <c:v>0.45</c:v>
                </c:pt>
                <c:pt idx="1">
                  <c:v>0.91</c:v>
                </c:pt>
                <c:pt idx="2">
                  <c:v>0.98</c:v>
                </c:pt>
                <c:pt idx="3">
                  <c:v>0.98</c:v>
                </c:pt>
                <c:pt idx="4">
                  <c:v>0.98</c:v>
                </c:pt>
                <c:pt idx="5">
                  <c:v>0.95</c:v>
                </c:pt>
                <c:pt idx="6">
                  <c:v>0.95</c:v>
                </c:pt>
                <c:pt idx="7">
                  <c:v>0.91</c:v>
                </c:pt>
                <c:pt idx="8">
                  <c:v>0.93</c:v>
                </c:pt>
                <c:pt idx="9">
                  <c:v>0.89</c:v>
                </c:pt>
                <c:pt idx="10">
                  <c:v>0.88</c:v>
                </c:pt>
                <c:pt idx="11">
                  <c:v>0.98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0AA-4EDD-AB1E-391172941545}"/>
            </c:ext>
          </c:extLst>
        </c:ser>
        <c:dLbls>
          <c:showLegendKey val="0"/>
          <c:showVal val="0"/>
          <c:showCatName val="0"/>
          <c:showSerName val="0"/>
          <c:showPercent val="0"/>
          <c:showBubbleSize val="0"/>
        </c:dLbls>
        <c:gapWidth val="150"/>
        <c:axId val="1757393236"/>
        <c:axId val="1490459969"/>
      </c:barChart>
      <c:lineChart>
        <c:grouping val="standard"/>
        <c:varyColors val="1"/>
        <c:ser>
          <c:idx val="1"/>
          <c:order val="1"/>
          <c:tx>
            <c:v>LIMITE INSATISFACTORIO</c:v>
          </c:tx>
          <c:spPr>
            <a:ln w="19050" cmpd="sng">
              <a:solidFill>
                <a:srgbClr val="FF0000">
                  <a:alpha val="100000"/>
                </a:srgbClr>
              </a:solidFill>
            </a:ln>
          </c:spPr>
          <c:marker>
            <c:symbol val="none"/>
          </c:marker>
          <c:cat>
            <c:strRef>
              <c:f>'GFI005'!$B$12:$B$23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'GFI005'!$D$12:$D$23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10AA-4EDD-AB1E-391172941545}"/>
            </c:ext>
          </c:extLst>
        </c:ser>
        <c:ser>
          <c:idx val="2"/>
          <c:order val="2"/>
          <c:tx>
            <c:v>LIMITE SATISFACTORIO</c:v>
          </c:tx>
          <c:spPr>
            <a:ln w="19050" cmpd="sng">
              <a:solidFill>
                <a:srgbClr val="00FF00">
                  <a:alpha val="100000"/>
                </a:srgbClr>
              </a:solidFill>
            </a:ln>
          </c:spPr>
          <c:marker>
            <c:symbol val="none"/>
          </c:marker>
          <c:cat>
            <c:strRef>
              <c:f>'GFI005'!$B$12:$B$23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'GFI005'!$E$12:$E$23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10AA-4EDD-AB1E-391172941545}"/>
            </c:ext>
          </c:extLst>
        </c:ser>
        <c:dLbls>
          <c:showLegendKey val="0"/>
          <c:showVal val="0"/>
          <c:showCatName val="0"/>
          <c:showSerName val="0"/>
          <c:showPercent val="0"/>
          <c:showBubbleSize val="0"/>
        </c:dLbls>
        <c:marker val="1"/>
        <c:smooth val="0"/>
        <c:axId val="1757393236"/>
        <c:axId val="1490459969"/>
      </c:lineChart>
      <c:catAx>
        <c:axId val="175739323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90459969"/>
        <c:crosses val="autoZero"/>
        <c:auto val="1"/>
        <c:lblAlgn val="ctr"/>
        <c:lblOffset val="100"/>
        <c:noMultiLvlLbl val="1"/>
      </c:catAx>
      <c:valAx>
        <c:axId val="149045996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75739323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'GFI006'!$B$12:$B$23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'GFI006'!$C$12:$C$23</c:f>
              <c:numCache>
                <c:formatCode>0%</c:formatCode>
                <c:ptCount val="12"/>
                <c:pt idx="0">
                  <c:v>0.77</c:v>
                </c:pt>
                <c:pt idx="1">
                  <c:v>0.79</c:v>
                </c:pt>
                <c:pt idx="2">
                  <c:v>0.97</c:v>
                </c:pt>
                <c:pt idx="3">
                  <c:v>0.98</c:v>
                </c:pt>
                <c:pt idx="4">
                  <c:v>0.97</c:v>
                </c:pt>
                <c:pt idx="5">
                  <c:v>0.97</c:v>
                </c:pt>
                <c:pt idx="6">
                  <c:v>0.98</c:v>
                </c:pt>
                <c:pt idx="7">
                  <c:v>0.97</c:v>
                </c:pt>
                <c:pt idx="8">
                  <c:v>0.98</c:v>
                </c:pt>
                <c:pt idx="9">
                  <c:v>0.93</c:v>
                </c:pt>
                <c:pt idx="10">
                  <c:v>0.91</c:v>
                </c:pt>
                <c:pt idx="11">
                  <c:v>0.98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D9C-4833-878D-017A95FCF46E}"/>
            </c:ext>
          </c:extLst>
        </c:ser>
        <c:dLbls>
          <c:showLegendKey val="0"/>
          <c:showVal val="0"/>
          <c:showCatName val="0"/>
          <c:showSerName val="0"/>
          <c:showPercent val="0"/>
          <c:showBubbleSize val="0"/>
        </c:dLbls>
        <c:gapWidth val="150"/>
        <c:axId val="364363219"/>
        <c:axId val="594636633"/>
      </c:barChart>
      <c:lineChart>
        <c:grouping val="standard"/>
        <c:varyColors val="1"/>
        <c:ser>
          <c:idx val="1"/>
          <c:order val="1"/>
          <c:tx>
            <c:v>LIMITE INSATISFACTORIO</c:v>
          </c:tx>
          <c:spPr>
            <a:ln w="19050" cmpd="sng">
              <a:solidFill>
                <a:srgbClr val="FF0000">
                  <a:alpha val="100000"/>
                </a:srgbClr>
              </a:solidFill>
            </a:ln>
          </c:spPr>
          <c:marker>
            <c:symbol val="none"/>
          </c:marker>
          <c:cat>
            <c:strRef>
              <c:f>'GFI006'!$B$12:$B$23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'GFI006'!$D$12:$D$23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1D9C-4833-878D-017A95FCF46E}"/>
            </c:ext>
          </c:extLst>
        </c:ser>
        <c:ser>
          <c:idx val="2"/>
          <c:order val="2"/>
          <c:tx>
            <c:v>LIMITE SATISFACTORIO</c:v>
          </c:tx>
          <c:spPr>
            <a:ln w="19050" cmpd="sng">
              <a:solidFill>
                <a:srgbClr val="00FF00">
                  <a:alpha val="100000"/>
                </a:srgbClr>
              </a:solidFill>
            </a:ln>
          </c:spPr>
          <c:marker>
            <c:symbol val="none"/>
          </c:marker>
          <c:cat>
            <c:strRef>
              <c:f>'GFI006'!$B$12:$B$23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'GFI006'!$E$12:$E$23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1D9C-4833-878D-017A95FCF46E}"/>
            </c:ext>
          </c:extLst>
        </c:ser>
        <c:dLbls>
          <c:showLegendKey val="0"/>
          <c:showVal val="0"/>
          <c:showCatName val="0"/>
          <c:showSerName val="0"/>
          <c:showPercent val="0"/>
          <c:showBubbleSize val="0"/>
        </c:dLbls>
        <c:marker val="1"/>
        <c:smooth val="0"/>
        <c:axId val="364363219"/>
        <c:axId val="594636633"/>
      </c:lineChart>
      <c:catAx>
        <c:axId val="36436321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594636633"/>
        <c:crosses val="autoZero"/>
        <c:auto val="1"/>
        <c:lblAlgn val="ctr"/>
        <c:lblOffset val="100"/>
        <c:noMultiLvlLbl val="1"/>
      </c:catAx>
      <c:valAx>
        <c:axId val="59463663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64363219"/>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'GFI007'!$B$12:$B$23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'GFI007'!$C$12:$C$23</c:f>
              <c:numCache>
                <c:formatCode>0%</c:formatCode>
                <c:ptCount val="12"/>
                <c:pt idx="2">
                  <c:v>1</c:v>
                </c:pt>
                <c:pt idx="5">
                  <c:v>1</c:v>
                </c:pt>
                <c:pt idx="8" formatCode="0.00%">
                  <c:v>0.99790000000000001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08A-4F6C-8DB2-57A359679FA0}"/>
            </c:ext>
          </c:extLst>
        </c:ser>
        <c:dLbls>
          <c:showLegendKey val="0"/>
          <c:showVal val="0"/>
          <c:showCatName val="0"/>
          <c:showSerName val="0"/>
          <c:showPercent val="0"/>
          <c:showBubbleSize val="0"/>
        </c:dLbls>
        <c:gapWidth val="150"/>
        <c:axId val="1249378856"/>
        <c:axId val="678972346"/>
      </c:barChart>
      <c:lineChart>
        <c:grouping val="standard"/>
        <c:varyColors val="1"/>
        <c:ser>
          <c:idx val="1"/>
          <c:order val="1"/>
          <c:tx>
            <c:v>LIMITE INSATISFACTORIO</c:v>
          </c:tx>
          <c:spPr>
            <a:ln w="19050" cmpd="sng">
              <a:solidFill>
                <a:srgbClr val="FF0000">
                  <a:alpha val="100000"/>
                </a:srgbClr>
              </a:solidFill>
            </a:ln>
          </c:spPr>
          <c:marker>
            <c:symbol val="none"/>
          </c:marker>
          <c:cat>
            <c:strRef>
              <c:f>'GFI007'!$B$12:$B$23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A08A-4F6C-8DB2-57A359679FA0}"/>
            </c:ext>
          </c:extLst>
        </c:ser>
        <c:ser>
          <c:idx val="2"/>
          <c:order val="2"/>
          <c:tx>
            <c:v>LIMITE SATISFACTORIO</c:v>
          </c:tx>
          <c:spPr>
            <a:ln w="19050" cmpd="sng">
              <a:solidFill>
                <a:srgbClr val="00FF00">
                  <a:alpha val="100000"/>
                </a:srgbClr>
              </a:solidFill>
            </a:ln>
          </c:spPr>
          <c:marker>
            <c:symbol val="none"/>
          </c:marker>
          <c:cat>
            <c:strRef>
              <c:f>'GFI007'!$B$12:$B$23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A08A-4F6C-8DB2-57A359679FA0}"/>
            </c:ext>
          </c:extLst>
        </c:ser>
        <c:dLbls>
          <c:showLegendKey val="0"/>
          <c:showVal val="0"/>
          <c:showCatName val="0"/>
          <c:showSerName val="0"/>
          <c:showPercent val="0"/>
          <c:showBubbleSize val="0"/>
        </c:dLbls>
        <c:marker val="1"/>
        <c:smooth val="0"/>
        <c:axId val="1249378856"/>
        <c:axId val="678972346"/>
      </c:lineChart>
      <c:catAx>
        <c:axId val="124937885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78972346"/>
        <c:crosses val="autoZero"/>
        <c:auto val="1"/>
        <c:lblAlgn val="ctr"/>
        <c:lblOffset val="100"/>
        <c:noMultiLvlLbl val="1"/>
      </c:catAx>
      <c:valAx>
        <c:axId val="67897234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24937885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0620087949101837E-2"/>
          <c:y val="0.13658427015537003"/>
          <c:w val="0.90789787612275441"/>
          <c:h val="0.58641224552407245"/>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'GAC001'!$C$12:$C$23</c:f>
              <c:numCache>
                <c:formatCode>0%</c:formatCode>
                <c:ptCount val="12"/>
                <c:pt idx="0">
                  <c:v>0</c:v>
                </c:pt>
                <c:pt idx="1">
                  <c:v>1</c:v>
                </c:pt>
                <c:pt idx="2">
                  <c:v>1</c:v>
                </c:pt>
                <c:pt idx="3">
                  <c:v>1</c:v>
                </c:pt>
                <c:pt idx="4">
                  <c:v>1</c:v>
                </c:pt>
                <c:pt idx="5">
                  <c:v>1</c:v>
                </c:pt>
                <c:pt idx="6">
                  <c:v>1</c:v>
                </c:pt>
                <c:pt idx="7">
                  <c:v>1</c:v>
                </c:pt>
                <c:pt idx="8">
                  <c:v>1</c:v>
                </c:pt>
                <c:pt idx="9">
                  <c:v>1</c:v>
                </c:pt>
                <c:pt idx="10">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38A-409E-ACEC-7F4A9BD6405E}"/>
            </c:ext>
          </c:extLst>
        </c:ser>
        <c:dLbls>
          <c:showLegendKey val="0"/>
          <c:showVal val="0"/>
          <c:showCatName val="0"/>
          <c:showSerName val="0"/>
          <c:showPercent val="0"/>
          <c:showBubbleSize val="0"/>
        </c:dLbls>
        <c:gapWidth val="150"/>
        <c:axId val="1965853790"/>
        <c:axId val="306455039"/>
      </c:barChart>
      <c:lineChart>
        <c:grouping val="standard"/>
        <c:varyColors val="1"/>
        <c:ser>
          <c:idx val="1"/>
          <c:order val="1"/>
          <c:tx>
            <c:v>LIMITE INSATISFACTORIO</c:v>
          </c:tx>
          <c:spPr>
            <a:ln cmpd="sng">
              <a:solidFill>
                <a:srgbClr val="FF0000"/>
              </a:solidFill>
            </a:ln>
          </c:spPr>
          <c:marker>
            <c:symbol val="none"/>
          </c:marker>
          <c:cat>
            <c:strRef>
              <c:f>'GAC001'!$B$12:$B$23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438A-409E-ACEC-7F4A9BD6405E}"/>
            </c:ext>
          </c:extLst>
        </c:ser>
        <c:ser>
          <c:idx val="2"/>
          <c:order val="2"/>
          <c:tx>
            <c:v>LIMITE SATISFACTORIO</c:v>
          </c:tx>
          <c:spPr>
            <a:ln cmpd="sng">
              <a:solidFill>
                <a:srgbClr val="92D050"/>
              </a:solidFill>
            </a:ln>
          </c:spPr>
          <c:marker>
            <c:symbol val="none"/>
          </c:marker>
          <c:cat>
            <c:strRef>
              <c:f>'GAC001'!$B$12:$B$23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438A-409E-ACEC-7F4A9BD6405E}"/>
            </c:ext>
          </c:extLst>
        </c:ser>
        <c:dLbls>
          <c:showLegendKey val="0"/>
          <c:showVal val="0"/>
          <c:showCatName val="0"/>
          <c:showSerName val="0"/>
          <c:showPercent val="0"/>
          <c:showBubbleSize val="0"/>
        </c:dLbls>
        <c:marker val="1"/>
        <c:smooth val="0"/>
        <c:axId val="1965853790"/>
        <c:axId val="306455039"/>
      </c:lineChart>
      <c:catAx>
        <c:axId val="196585379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06455039"/>
        <c:crosses val="autoZero"/>
        <c:auto val="1"/>
        <c:lblAlgn val="ctr"/>
        <c:lblOffset val="100"/>
        <c:noMultiLvlLbl val="1"/>
      </c:catAx>
      <c:valAx>
        <c:axId val="3064550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5853790"/>
        <c:crosses val="autoZero"/>
        <c:crossBetween val="between"/>
      </c:valAx>
    </c:plotArea>
    <c:legend>
      <c:legendPos val="r"/>
      <c:layout>
        <c:manualLayout>
          <c:xMode val="edge"/>
          <c:yMode val="edge"/>
          <c:x val="0.10540272783821097"/>
          <c:y val="0.91378278877128394"/>
          <c:w val="0.85729370533885574"/>
          <c:h val="0.27502529864375319"/>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'GIP009'!$B$12:$B$23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'GIP009'!$C$12:$C$23</c:f>
              <c:numCache>
                <c:formatCode>0%</c:formatCode>
                <c:ptCount val="12"/>
                <c:pt idx="2" formatCode="0.0%">
                  <c:v>0.93333333333333302</c:v>
                </c:pt>
                <c:pt idx="5">
                  <c:v>0.93300000000000005</c:v>
                </c:pt>
                <c:pt idx="8">
                  <c:v>0.86599999999999999</c:v>
                </c:pt>
                <c:pt idx="11">
                  <c:v>0.93300000000000005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B14-4D08-9A96-E2426DA8D5CE}"/>
            </c:ext>
          </c:extLst>
        </c:ser>
        <c:dLbls>
          <c:showLegendKey val="0"/>
          <c:showVal val="0"/>
          <c:showCatName val="0"/>
          <c:showSerName val="0"/>
          <c:showPercent val="0"/>
          <c:showBubbleSize val="0"/>
        </c:dLbls>
        <c:gapWidth val="150"/>
        <c:axId val="2023104804"/>
        <c:axId val="680993228"/>
      </c:barChart>
      <c:lineChart>
        <c:grouping val="standard"/>
        <c:varyColors val="1"/>
        <c:ser>
          <c:idx val="1"/>
          <c:order val="1"/>
          <c:tx>
            <c:v>LIMITE INSATISFACTORIO</c:v>
          </c:tx>
          <c:spPr>
            <a:ln w="19050" cmpd="sng">
              <a:solidFill>
                <a:srgbClr val="FF0000">
                  <a:alpha val="100000"/>
                </a:srgbClr>
              </a:solidFill>
            </a:ln>
          </c:spPr>
          <c:marker>
            <c:symbol val="none"/>
          </c:marker>
          <c:cat>
            <c:strRef>
              <c:f>'GIP009'!$B$12:$B$23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'GIP009'!$D$12:$D$23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7B14-4D08-9A96-E2426DA8D5CE}"/>
            </c:ext>
          </c:extLst>
        </c:ser>
        <c:ser>
          <c:idx val="2"/>
          <c:order val="2"/>
          <c:tx>
            <c:v>LIMITE SATISFACTORIO</c:v>
          </c:tx>
          <c:spPr>
            <a:ln w="19050" cmpd="sng">
              <a:solidFill>
                <a:srgbClr val="00FF00">
                  <a:alpha val="100000"/>
                </a:srgbClr>
              </a:solidFill>
            </a:ln>
          </c:spPr>
          <c:marker>
            <c:symbol val="none"/>
          </c:marker>
          <c:cat>
            <c:strRef>
              <c:f>'GIP009'!$B$12:$B$23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'GIP009'!$E$12:$E$23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7B14-4D08-9A96-E2426DA8D5CE}"/>
            </c:ext>
          </c:extLst>
        </c:ser>
        <c:dLbls>
          <c:showLegendKey val="0"/>
          <c:showVal val="0"/>
          <c:showCatName val="0"/>
          <c:showSerName val="0"/>
          <c:showPercent val="0"/>
          <c:showBubbleSize val="0"/>
        </c:dLbls>
        <c:marker val="1"/>
        <c:smooth val="0"/>
        <c:axId val="2023104804"/>
        <c:axId val="680993228"/>
      </c:lineChart>
      <c:catAx>
        <c:axId val="202310480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80993228"/>
        <c:crosses val="autoZero"/>
        <c:auto val="1"/>
        <c:lblAlgn val="ctr"/>
        <c:lblOffset val="100"/>
        <c:noMultiLvlLbl val="1"/>
      </c:catAx>
      <c:valAx>
        <c:axId val="6809932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023104804"/>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2281027975133217E-2"/>
          <c:y val="0.1379005690326445"/>
          <c:w val="0.89374028641207814"/>
          <c:h val="0.53432165318957769"/>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'GAC003'!$C$12:$C$23</c:f>
              <c:numCache>
                <c:formatCode>0%</c:formatCode>
                <c:ptCount val="12"/>
                <c:pt idx="0">
                  <c:v>0.88</c:v>
                </c:pt>
                <c:pt idx="1">
                  <c:v>1</c:v>
                </c:pt>
                <c:pt idx="2">
                  <c:v>1</c:v>
                </c:pt>
                <c:pt idx="3">
                  <c:v>0.96</c:v>
                </c:pt>
                <c:pt idx="4">
                  <c:v>0.99</c:v>
                </c:pt>
                <c:pt idx="5">
                  <c:v>0.97</c:v>
                </c:pt>
                <c:pt idx="6">
                  <c:v>1</c:v>
                </c:pt>
                <c:pt idx="7">
                  <c:v>0.89</c:v>
                </c:pt>
                <c:pt idx="8">
                  <c:v>1</c:v>
                </c:pt>
                <c:pt idx="9">
                  <c:v>0.99</c:v>
                </c:pt>
                <c:pt idx="10">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AC0-4C0C-8513-BE9C4313D36C}"/>
            </c:ext>
          </c:extLst>
        </c:ser>
        <c:dLbls>
          <c:showLegendKey val="0"/>
          <c:showVal val="0"/>
          <c:showCatName val="0"/>
          <c:showSerName val="0"/>
          <c:showPercent val="0"/>
          <c:showBubbleSize val="0"/>
        </c:dLbls>
        <c:gapWidth val="150"/>
        <c:axId val="1105492098"/>
        <c:axId val="1830556500"/>
      </c:barChart>
      <c:lineChart>
        <c:grouping val="standard"/>
        <c:varyColors val="1"/>
        <c:ser>
          <c:idx val="1"/>
          <c:order val="1"/>
          <c:tx>
            <c:v>LIMITE INSATISFACTORIO</c:v>
          </c:tx>
          <c:spPr>
            <a:ln cmpd="sng">
              <a:solidFill>
                <a:srgbClr val="FF0000"/>
              </a:solidFill>
            </a:ln>
          </c:spPr>
          <c:marker>
            <c:symbol val="none"/>
          </c:marker>
          <c:cat>
            <c:strRef>
              <c:f>'GAC003'!$B$12:$B$23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'GAC003'!$D$12:$D$23</c:f>
              <c:numCache>
                <c:formatCode>0%</c:formatCode>
                <c:ptCount val="12"/>
                <c:pt idx="0">
                  <c:v>0.8075</c:v>
                </c:pt>
                <c:pt idx="1">
                  <c:v>0.8075</c:v>
                </c:pt>
                <c:pt idx="2">
                  <c:v>0.8075</c:v>
                </c:pt>
                <c:pt idx="3">
                  <c:v>0.8075</c:v>
                </c:pt>
                <c:pt idx="4">
                  <c:v>0.8075</c:v>
                </c:pt>
                <c:pt idx="5">
                  <c:v>0.8075</c:v>
                </c:pt>
                <c:pt idx="6">
                  <c:v>0.8075</c:v>
                </c:pt>
                <c:pt idx="7">
                  <c:v>0.8075</c:v>
                </c:pt>
                <c:pt idx="8">
                  <c:v>0.8075</c:v>
                </c:pt>
                <c:pt idx="9">
                  <c:v>0.8075</c:v>
                </c:pt>
                <c:pt idx="10">
                  <c:v>0.8075</c:v>
                </c:pt>
                <c:pt idx="11">
                  <c:v>0.8075</c:v>
                </c:pt>
              </c:numCache>
            </c:numRef>
          </c:val>
          <c:smooth val="0"/>
          <c:extLst>
            <c:ext xmlns:c16="http://schemas.microsoft.com/office/drawing/2014/chart" uri="{C3380CC4-5D6E-409C-BE32-E72D297353CC}">
              <c16:uniqueId val="{00000001-5AC0-4C0C-8513-BE9C4313D36C}"/>
            </c:ext>
          </c:extLst>
        </c:ser>
        <c:ser>
          <c:idx val="2"/>
          <c:order val="2"/>
          <c:tx>
            <c:v>LIMITE SATISFACTORIO</c:v>
          </c:tx>
          <c:spPr>
            <a:ln cmpd="sng">
              <a:solidFill>
                <a:srgbClr val="00FF00"/>
              </a:solidFill>
            </a:ln>
          </c:spPr>
          <c:marker>
            <c:symbol val="none"/>
          </c:marker>
          <c:cat>
            <c:strRef>
              <c:f>'GAC003'!$B$12:$B$23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'GAC003'!$E$12:$E$23</c:f>
              <c:numCache>
                <c:formatCode>0%</c:formatCode>
                <c:ptCount val="12"/>
                <c:pt idx="0">
                  <c:v>0.85499999999999998</c:v>
                </c:pt>
                <c:pt idx="1">
                  <c:v>0.85499999999999998</c:v>
                </c:pt>
                <c:pt idx="2">
                  <c:v>0.85499999999999998</c:v>
                </c:pt>
                <c:pt idx="3">
                  <c:v>0.85499999999999998</c:v>
                </c:pt>
                <c:pt idx="4">
                  <c:v>0.85499999999999998</c:v>
                </c:pt>
                <c:pt idx="5">
                  <c:v>0.85499999999999998</c:v>
                </c:pt>
                <c:pt idx="6">
                  <c:v>0.85499999999999998</c:v>
                </c:pt>
                <c:pt idx="7">
                  <c:v>0.85499999999999998</c:v>
                </c:pt>
                <c:pt idx="8">
                  <c:v>0.85499999999999998</c:v>
                </c:pt>
                <c:pt idx="9">
                  <c:v>0.85499999999999998</c:v>
                </c:pt>
                <c:pt idx="10">
                  <c:v>0.85499999999999998</c:v>
                </c:pt>
                <c:pt idx="11">
                  <c:v>0.85499999999999998</c:v>
                </c:pt>
              </c:numCache>
            </c:numRef>
          </c:val>
          <c:smooth val="0"/>
          <c:extLst>
            <c:ext xmlns:c16="http://schemas.microsoft.com/office/drawing/2014/chart" uri="{C3380CC4-5D6E-409C-BE32-E72D297353CC}">
              <c16:uniqueId val="{00000002-5AC0-4C0C-8513-BE9C4313D36C}"/>
            </c:ext>
          </c:extLst>
        </c:ser>
        <c:dLbls>
          <c:showLegendKey val="0"/>
          <c:showVal val="0"/>
          <c:showCatName val="0"/>
          <c:showSerName val="0"/>
          <c:showPercent val="0"/>
          <c:showBubbleSize val="0"/>
        </c:dLbls>
        <c:marker val="1"/>
        <c:smooth val="0"/>
        <c:axId val="1105492098"/>
        <c:axId val="1830556500"/>
      </c:lineChart>
      <c:catAx>
        <c:axId val="110549209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30556500"/>
        <c:crosses val="autoZero"/>
        <c:auto val="1"/>
        <c:lblAlgn val="ctr"/>
        <c:lblOffset val="100"/>
        <c:noMultiLvlLbl val="1"/>
      </c:catAx>
      <c:valAx>
        <c:axId val="183055650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105492098"/>
        <c:crosses val="autoZero"/>
        <c:crossBetween val="between"/>
      </c:valAx>
    </c:plotArea>
    <c:legend>
      <c:legendPos val="r"/>
      <c:layout>
        <c:manualLayout>
          <c:xMode val="edge"/>
          <c:yMode val="edge"/>
          <c:x val="0.10828618576143341"/>
          <c:y val="0.88258508670022806"/>
          <c:w val="0.83593731008905481"/>
          <c:h val="0.1174149132997719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9.0074846413429069E-2"/>
          <c:y val="5.803995430803708E-2"/>
          <c:w val="0.84235744570390236"/>
          <c:h val="0.72805992274221532"/>
        </c:manualLayout>
      </c:layout>
      <c:barChart>
        <c:barDir val="col"/>
        <c:grouping val="clustered"/>
        <c:varyColors val="1"/>
        <c:ser>
          <c:idx val="0"/>
          <c:order val="0"/>
          <c:tx>
            <c:strRef>
              <c:f>'GAC004'!$C$11</c:f>
              <c:strCache>
                <c:ptCount val="1"/>
                <c:pt idx="0">
                  <c:v>ESTADO DEL INDICADOR</c:v>
                </c:pt>
              </c:strCache>
            </c:strRef>
          </c:tx>
          <c:spPr>
            <a:solidFill>
              <a:srgbClr val="4471A9"/>
            </a:solidFill>
            <a:ln cmpd="sng">
              <a:solidFill>
                <a:srgbClr val="4471A9"/>
              </a:solidFill>
            </a:ln>
          </c:spPr>
          <c:invertIfNegative val="1"/>
          <c:dPt>
            <c:idx val="4"/>
            <c:invertIfNegative val="1"/>
            <c:bubble3D val="0"/>
            <c:spPr>
              <a:solidFill>
                <a:srgbClr val="8FAADC"/>
              </a:solidFill>
              <a:ln cmpd="sng">
                <a:solidFill>
                  <a:srgbClr val="4471A9"/>
                </a:solidFill>
              </a:ln>
            </c:spPr>
            <c:extLst>
              <c:ext xmlns:c16="http://schemas.microsoft.com/office/drawing/2014/chart" uri="{C3380CC4-5D6E-409C-BE32-E72D297353CC}">
                <c16:uniqueId val="{00000002-6966-45BB-8448-93F05E0BF45A}"/>
              </c:ext>
            </c:extLst>
          </c:dPt>
          <c:dPt>
            <c:idx val="6"/>
            <c:invertIfNegative val="1"/>
            <c:bubble3D val="0"/>
            <c:spPr>
              <a:solidFill>
                <a:srgbClr val="4471A9"/>
              </a:solidFill>
              <a:ln cmpd="sng">
                <a:solidFill>
                  <a:srgbClr val="4571C4"/>
                </a:solidFill>
              </a:ln>
            </c:spPr>
            <c:extLst>
              <c:ext xmlns:c16="http://schemas.microsoft.com/office/drawing/2014/chart" uri="{C3380CC4-5D6E-409C-BE32-E72D297353CC}">
                <c16:uniqueId val="{00000001-6966-45BB-8448-93F05E0BF45A}"/>
              </c:ext>
            </c:extLst>
          </c:dPt>
          <c:cat>
            <c:strRef>
              <c:f>'GAC004'!$B$12:$B$23</c:f>
              <c:strCache>
                <c:ptCount val="11"/>
                <c:pt idx="0">
                  <c:v>Enero - Febrero</c:v>
                </c:pt>
                <c:pt idx="2">
                  <c:v>Marzo - Abril</c:v>
                </c:pt>
                <c:pt idx="4">
                  <c:v>Mayo - Junio</c:v>
                </c:pt>
                <c:pt idx="6">
                  <c:v>Julio - Agosto</c:v>
                </c:pt>
                <c:pt idx="8">
                  <c:v>Septiembre - Octubre</c:v>
                </c:pt>
                <c:pt idx="10">
                  <c:v>Noviembre - Diciembre</c:v>
                </c:pt>
              </c:strCache>
            </c:strRef>
          </c:cat>
          <c:val>
            <c:numRef>
              <c:f>'GAC004'!$C$12:$C$23</c:f>
              <c:numCache>
                <c:formatCode>0%</c:formatCode>
                <c:ptCount val="12"/>
                <c:pt idx="0">
                  <c:v>-0.79</c:v>
                </c:pt>
                <c:pt idx="2">
                  <c:v>-0.81</c:v>
                </c:pt>
                <c:pt idx="4">
                  <c:v>-0.79</c:v>
                </c:pt>
                <c:pt idx="6">
                  <c:v>-0.76049999999999995</c:v>
                </c:pt>
                <c:pt idx="8">
                  <c:v>-0.73219999999999996</c:v>
                </c:pt>
                <c:pt idx="10">
                  <c:v>-0.72</c:v>
                </c:pt>
              </c:numCache>
            </c:numRef>
          </c:val>
          <c:extLst>
            <c:ext xmlns:c14="http://schemas.microsoft.com/office/drawing/2007/8/2/chart" uri="{6F2FDCE9-48DA-4B69-8628-5D25D57E5C99}">
              <c14:invertSolidFillFmt>
                <c14:spPr xmlns:c14="http://schemas.microsoft.com/office/drawing/2007/8/2/chart">
                  <a:solidFill>
                    <a:srgbClr val="8FAADC"/>
                  </a:solidFill>
                  <a:ln cmpd="sng">
                    <a:solidFill>
                      <a:srgbClr val="4471A9"/>
                    </a:solidFill>
                  </a:ln>
                </c14:spPr>
              </c14:invertSolidFillFmt>
            </c:ext>
            <c:ext xmlns:c16="http://schemas.microsoft.com/office/drawing/2014/chart" uri="{C3380CC4-5D6E-409C-BE32-E72D297353CC}">
              <c16:uniqueId val="{00000000-973F-4206-B4F5-1B8EA2F51B36}"/>
            </c:ext>
          </c:extLst>
        </c:ser>
        <c:dLbls>
          <c:showLegendKey val="0"/>
          <c:showVal val="0"/>
          <c:showCatName val="0"/>
          <c:showSerName val="0"/>
          <c:showPercent val="0"/>
          <c:showBubbleSize val="0"/>
        </c:dLbls>
        <c:gapWidth val="150"/>
        <c:axId val="418098214"/>
        <c:axId val="33542528"/>
      </c:barChart>
      <c:lineChart>
        <c:grouping val="standard"/>
        <c:varyColors val="1"/>
        <c:ser>
          <c:idx val="1"/>
          <c:order val="1"/>
          <c:tx>
            <c:strRef>
              <c:f>'GAC004'!$D$11</c:f>
              <c:strCache>
                <c:ptCount val="1"/>
                <c:pt idx="0">
                  <c:v>LIMITE INSATISFACTORIO</c:v>
                </c:pt>
              </c:strCache>
            </c:strRef>
          </c:tx>
          <c:spPr>
            <a:ln cmpd="sng">
              <a:solidFill>
                <a:srgbClr val="FF0000">
                  <a:alpha val="100000"/>
                </a:srgbClr>
              </a:solidFill>
            </a:ln>
          </c:spPr>
          <c:marker>
            <c:symbol val="none"/>
          </c:marker>
          <c:cat>
            <c:strRef>
              <c:f>'GAC004'!$B$12:$B$23</c:f>
              <c:strCache>
                <c:ptCount val="11"/>
                <c:pt idx="0">
                  <c:v>Enero - Febrero</c:v>
                </c:pt>
                <c:pt idx="2">
                  <c:v>Marzo - Abril</c:v>
                </c:pt>
                <c:pt idx="4">
                  <c:v>Mayo - Junio</c:v>
                </c:pt>
                <c:pt idx="6">
                  <c:v>Julio - Agosto</c:v>
                </c:pt>
                <c:pt idx="8">
                  <c:v>Septiembre - Octubre</c:v>
                </c:pt>
                <c:pt idx="10">
                  <c:v>Noviembre - Diciembre</c:v>
                </c:pt>
              </c:strCache>
            </c:strRef>
          </c:cat>
          <c:val>
            <c:numRef>
              <c:f>'GAC004'!$D$12:$D$23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973F-4206-B4F5-1B8EA2F51B36}"/>
            </c:ext>
          </c:extLst>
        </c:ser>
        <c:ser>
          <c:idx val="2"/>
          <c:order val="2"/>
          <c:tx>
            <c:strRef>
              <c:f>'GAC004'!$E$11</c:f>
              <c:strCache>
                <c:ptCount val="1"/>
                <c:pt idx="0">
                  <c:v>LIMITE SATISFACTORIO</c:v>
                </c:pt>
              </c:strCache>
            </c:strRef>
          </c:tx>
          <c:spPr>
            <a:ln cmpd="sng">
              <a:solidFill>
                <a:srgbClr val="00B800">
                  <a:alpha val="100000"/>
                </a:srgbClr>
              </a:solidFill>
            </a:ln>
          </c:spPr>
          <c:marker>
            <c:symbol val="none"/>
          </c:marker>
          <c:cat>
            <c:strRef>
              <c:f>'GAC004'!$B$12:$B$23</c:f>
              <c:strCache>
                <c:ptCount val="11"/>
                <c:pt idx="0">
                  <c:v>Enero - Febrero</c:v>
                </c:pt>
                <c:pt idx="2">
                  <c:v>Marzo - Abril</c:v>
                </c:pt>
                <c:pt idx="4">
                  <c:v>Mayo - Junio</c:v>
                </c:pt>
                <c:pt idx="6">
                  <c:v>Julio - Agosto</c:v>
                </c:pt>
                <c:pt idx="8">
                  <c:v>Septiembre - Octubre</c:v>
                </c:pt>
                <c:pt idx="10">
                  <c:v>Noviembre - Diciembre</c:v>
                </c:pt>
              </c:strCache>
            </c:strRef>
          </c:cat>
          <c:val>
            <c:numRef>
              <c:f>'GAC004'!$E$12:$E$23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973F-4206-B4F5-1B8EA2F51B36}"/>
            </c:ext>
          </c:extLst>
        </c:ser>
        <c:dLbls>
          <c:showLegendKey val="0"/>
          <c:showVal val="0"/>
          <c:showCatName val="0"/>
          <c:showSerName val="0"/>
          <c:showPercent val="0"/>
          <c:showBubbleSize val="0"/>
        </c:dLbls>
        <c:marker val="1"/>
        <c:smooth val="0"/>
        <c:axId val="418098214"/>
        <c:axId val="33542528"/>
      </c:lineChart>
      <c:catAx>
        <c:axId val="41809821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33542528"/>
        <c:crosses val="autoZero"/>
        <c:auto val="1"/>
        <c:lblAlgn val="ctr"/>
        <c:lblOffset val="100"/>
        <c:noMultiLvlLbl val="1"/>
      </c:catAx>
      <c:valAx>
        <c:axId val="3354252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418098214"/>
        <c:crosses val="autoZero"/>
        <c:crossBetween val="between"/>
      </c:valAx>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644796867563908E-2"/>
          <c:y val="0.11567755062448651"/>
          <c:w val="0.91720346783288786"/>
          <c:h val="0.85349622320624408"/>
        </c:manualLayout>
      </c:layout>
      <c:barChart>
        <c:barDir val="col"/>
        <c:grouping val="clustered"/>
        <c:varyColors val="0"/>
        <c:ser>
          <c:idx val="0"/>
          <c:order val="0"/>
          <c:tx>
            <c:strRef>
              <c:f>'GAC005'!$C$11</c:f>
              <c:strCache>
                <c:ptCount val="1"/>
                <c:pt idx="0">
                  <c:v>ESTADO DEL INDICADOR</c:v>
                </c:pt>
              </c:strCache>
            </c:strRef>
          </c:tx>
          <c:spPr>
            <a:solidFill>
              <a:schemeClr val="accent5">
                <a:lumMod val="60000"/>
                <a:lumOff val="40000"/>
              </a:schemeClr>
            </a:solidFill>
            <a:ln>
              <a:noFill/>
            </a:ln>
            <a:effectLst/>
          </c:spPr>
          <c:invertIfNegative val="0"/>
          <c:cat>
            <c:strRef>
              <c:f>'GAC005'!$B$12:$B$23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'GAC005'!$C$12:$C$23</c:f>
              <c:numCache>
                <c:formatCode>0%</c:formatCode>
                <c:ptCount val="12"/>
                <c:pt idx="0">
                  <c:v>-0.46</c:v>
                </c:pt>
                <c:pt idx="1">
                  <c:v>-0.42</c:v>
                </c:pt>
                <c:pt idx="2">
                  <c:v>-0.44</c:v>
                </c:pt>
                <c:pt idx="3">
                  <c:v>-0.42</c:v>
                </c:pt>
                <c:pt idx="4">
                  <c:v>-0.44</c:v>
                </c:pt>
                <c:pt idx="5">
                  <c:v>-0.35</c:v>
                </c:pt>
                <c:pt idx="6">
                  <c:v>-0.43</c:v>
                </c:pt>
                <c:pt idx="7">
                  <c:v>-0.3896</c:v>
                </c:pt>
                <c:pt idx="8">
                  <c:v>-0.41139999999999999</c:v>
                </c:pt>
                <c:pt idx="9">
                  <c:v>-0.41139999999999999</c:v>
                </c:pt>
                <c:pt idx="10">
                  <c:v>-0.41</c:v>
                </c:pt>
                <c:pt idx="11">
                  <c:v>-0.54</c:v>
                </c:pt>
              </c:numCache>
            </c:numRef>
          </c:val>
          <c:extLst>
            <c:ext xmlns:c16="http://schemas.microsoft.com/office/drawing/2014/chart" uri="{C3380CC4-5D6E-409C-BE32-E72D297353CC}">
              <c16:uniqueId val="{00000000-C406-4386-9057-340EE5C62111}"/>
            </c:ext>
          </c:extLst>
        </c:ser>
        <c:dLbls>
          <c:showLegendKey val="0"/>
          <c:showVal val="0"/>
          <c:showCatName val="0"/>
          <c:showSerName val="0"/>
          <c:showPercent val="0"/>
          <c:showBubbleSize val="0"/>
        </c:dLbls>
        <c:gapWidth val="219"/>
        <c:overlap val="-27"/>
        <c:axId val="1531479328"/>
        <c:axId val="1531470176"/>
      </c:barChart>
      <c:lineChart>
        <c:grouping val="standard"/>
        <c:varyColors val="0"/>
        <c:ser>
          <c:idx val="1"/>
          <c:order val="1"/>
          <c:tx>
            <c:strRef>
              <c:f>'GAC005'!$D$11</c:f>
              <c:strCache>
                <c:ptCount val="1"/>
                <c:pt idx="0">
                  <c:v>LIMITE INSATISFACTORIO</c:v>
                </c:pt>
              </c:strCache>
            </c:strRef>
          </c:tx>
          <c:spPr>
            <a:ln w="28575" cap="rnd">
              <a:solidFill>
                <a:schemeClr val="accent2"/>
              </a:solidFill>
              <a:round/>
            </a:ln>
            <a:effectLst/>
          </c:spPr>
          <c:marker>
            <c:symbol val="none"/>
          </c:marker>
          <c:cat>
            <c:strRef>
              <c:f>'GAC005'!$B$12:$B$23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'GAC005'!$D$12:$D$23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C406-4386-9057-340EE5C62111}"/>
            </c:ext>
          </c:extLst>
        </c:ser>
        <c:ser>
          <c:idx val="2"/>
          <c:order val="2"/>
          <c:tx>
            <c:strRef>
              <c:f>'GAC005'!$E$11</c:f>
              <c:strCache>
                <c:ptCount val="1"/>
                <c:pt idx="0">
                  <c:v>LIMITE SATISFACTORIO</c:v>
                </c:pt>
              </c:strCache>
            </c:strRef>
          </c:tx>
          <c:spPr>
            <a:ln w="28575" cap="rnd">
              <a:solidFill>
                <a:srgbClr val="92D050"/>
              </a:solidFill>
              <a:round/>
            </a:ln>
            <a:effectLst/>
          </c:spPr>
          <c:marker>
            <c:symbol val="none"/>
          </c:marker>
          <c:cat>
            <c:strRef>
              <c:f>'GAC005'!$B$12:$B$23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'GAC005'!$E$12:$E$23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C406-4386-9057-340EE5C62111}"/>
            </c:ext>
          </c:extLst>
        </c:ser>
        <c:dLbls>
          <c:showLegendKey val="0"/>
          <c:showVal val="0"/>
          <c:showCatName val="0"/>
          <c:showSerName val="0"/>
          <c:showPercent val="0"/>
          <c:showBubbleSize val="0"/>
        </c:dLbls>
        <c:marker val="1"/>
        <c:smooth val="0"/>
        <c:axId val="1531479328"/>
        <c:axId val="1531470176"/>
      </c:lineChart>
      <c:catAx>
        <c:axId val="153147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1531470176"/>
        <c:crosses val="autoZero"/>
        <c:auto val="1"/>
        <c:lblAlgn val="ctr"/>
        <c:lblOffset val="100"/>
        <c:noMultiLvlLbl val="0"/>
      </c:catAx>
      <c:valAx>
        <c:axId val="1531470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479328"/>
        <c:crosses val="autoZero"/>
        <c:crossBetween val="between"/>
      </c:valAx>
      <c:spPr>
        <a:noFill/>
        <a:ln>
          <a:noFill/>
        </a:ln>
        <a:effectLst/>
      </c:spPr>
    </c:plotArea>
    <c:legend>
      <c:legendPos val="b"/>
      <c:layout>
        <c:manualLayout>
          <c:xMode val="edge"/>
          <c:yMode val="edge"/>
          <c:x val="0"/>
          <c:y val="0.92637444102799038"/>
          <c:w val="0.89260577923758966"/>
          <c:h val="6.89131818156970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'GAC006'!$C$11</c:f>
              <c:strCache>
                <c:ptCount val="1"/>
                <c:pt idx="0">
                  <c:v>ESTADO DEL INDICADOR</c:v>
                </c:pt>
              </c:strCache>
            </c:strRef>
          </c:tx>
          <c:spPr>
            <a:solidFill>
              <a:schemeClr val="accent5">
                <a:lumMod val="60000"/>
                <a:lumOff val="40000"/>
              </a:schemeClr>
            </a:solidFill>
            <a:ln>
              <a:noFill/>
            </a:ln>
            <a:effectLst/>
          </c:spPr>
          <c:invertIfNegative val="0"/>
          <c:cat>
            <c:strRef>
              <c:f>'GAC006'!$B$12:$B$23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'GAC006'!$C$12:$C$23</c:f>
              <c:numCache>
                <c:formatCode>0%</c:formatCode>
                <c:ptCount val="12"/>
                <c:pt idx="0">
                  <c:v>-0.81</c:v>
                </c:pt>
                <c:pt idx="1">
                  <c:v>-0.64</c:v>
                </c:pt>
                <c:pt idx="2">
                  <c:v>-0.4</c:v>
                </c:pt>
                <c:pt idx="3">
                  <c:v>-0.68</c:v>
                </c:pt>
                <c:pt idx="4">
                  <c:v>-0.68</c:v>
                </c:pt>
                <c:pt idx="5">
                  <c:v>-0.77</c:v>
                </c:pt>
                <c:pt idx="6">
                  <c:v>-0.6</c:v>
                </c:pt>
                <c:pt idx="7">
                  <c:v>-0.44350000000000001</c:v>
                </c:pt>
                <c:pt idx="8">
                  <c:v>-0.40589999999999998</c:v>
                </c:pt>
                <c:pt idx="9">
                  <c:v>-0.7238</c:v>
                </c:pt>
                <c:pt idx="10">
                  <c:v>-0.81</c:v>
                </c:pt>
                <c:pt idx="11">
                  <c:v>-0.40589999999999998</c:v>
                </c:pt>
              </c:numCache>
            </c:numRef>
          </c:val>
          <c:extLst>
            <c:ext xmlns:c16="http://schemas.microsoft.com/office/drawing/2014/chart" uri="{C3380CC4-5D6E-409C-BE32-E72D297353CC}">
              <c16:uniqueId val="{00000000-A545-4796-88A8-F637604F805C}"/>
            </c:ext>
          </c:extLst>
        </c:ser>
        <c:dLbls>
          <c:showLegendKey val="0"/>
          <c:showVal val="0"/>
          <c:showCatName val="0"/>
          <c:showSerName val="0"/>
          <c:showPercent val="0"/>
          <c:showBubbleSize val="0"/>
        </c:dLbls>
        <c:gapWidth val="219"/>
        <c:overlap val="-27"/>
        <c:axId val="1341214832"/>
        <c:axId val="1341208176"/>
      </c:barChart>
      <c:lineChart>
        <c:grouping val="standard"/>
        <c:varyColors val="0"/>
        <c:ser>
          <c:idx val="1"/>
          <c:order val="1"/>
          <c:tx>
            <c:strRef>
              <c:f>'GAC006'!$D$11</c:f>
              <c:strCache>
                <c:ptCount val="1"/>
                <c:pt idx="0">
                  <c:v>LIMITE INSATISFACTORIO</c:v>
                </c:pt>
              </c:strCache>
            </c:strRef>
          </c:tx>
          <c:spPr>
            <a:ln w="28575" cap="rnd">
              <a:solidFill>
                <a:schemeClr val="accent2"/>
              </a:solidFill>
              <a:round/>
            </a:ln>
            <a:effectLst/>
          </c:spPr>
          <c:marker>
            <c:symbol val="none"/>
          </c:marker>
          <c:cat>
            <c:strRef>
              <c:f>'GAC006'!$B$12:$B$23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'GAC006'!$D$12:$D$23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A545-4796-88A8-F637604F805C}"/>
            </c:ext>
          </c:extLst>
        </c:ser>
        <c:ser>
          <c:idx val="2"/>
          <c:order val="2"/>
          <c:tx>
            <c:strRef>
              <c:f>'GAC006'!$E$11</c:f>
              <c:strCache>
                <c:ptCount val="1"/>
                <c:pt idx="0">
                  <c:v>LIMITE SATISFACTORIO</c:v>
                </c:pt>
              </c:strCache>
            </c:strRef>
          </c:tx>
          <c:spPr>
            <a:ln w="28575" cap="rnd">
              <a:solidFill>
                <a:srgbClr val="00B050"/>
              </a:solidFill>
              <a:round/>
            </a:ln>
            <a:effectLst/>
          </c:spPr>
          <c:marker>
            <c:symbol val="none"/>
          </c:marker>
          <c:cat>
            <c:strRef>
              <c:f>'GAC006'!$B$12:$B$23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'GAC006'!$E$12:$E$23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A545-4796-88A8-F637604F805C}"/>
            </c:ext>
          </c:extLst>
        </c:ser>
        <c:dLbls>
          <c:showLegendKey val="0"/>
          <c:showVal val="0"/>
          <c:showCatName val="0"/>
          <c:showSerName val="0"/>
          <c:showPercent val="0"/>
          <c:showBubbleSize val="0"/>
        </c:dLbls>
        <c:marker val="1"/>
        <c:smooth val="0"/>
        <c:axId val="1341214832"/>
        <c:axId val="1341208176"/>
      </c:lineChart>
      <c:catAx>
        <c:axId val="134121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208176"/>
        <c:crosses val="autoZero"/>
        <c:auto val="1"/>
        <c:lblAlgn val="ctr"/>
        <c:lblOffset val="100"/>
        <c:noMultiLvlLbl val="0"/>
      </c:catAx>
      <c:valAx>
        <c:axId val="134120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214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9607054455445514E-2"/>
          <c:y val="0.13515886629094179"/>
          <c:w val="0.91861076732673275"/>
          <c:h val="0.5969839908519153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'GAC007'!$C$12:$C$23</c:f>
              <c:numCache>
                <c:formatCode>0%</c:formatCode>
                <c:ptCount val="12"/>
                <c:pt idx="0">
                  <c:v>0.32</c:v>
                </c:pt>
                <c:pt idx="1">
                  <c:v>0.26</c:v>
                </c:pt>
                <c:pt idx="2">
                  <c:v>0.25</c:v>
                </c:pt>
                <c:pt idx="3">
                  <c:v>0.31</c:v>
                </c:pt>
                <c:pt idx="4">
                  <c:v>0.25</c:v>
                </c:pt>
                <c:pt idx="5">
                  <c:v>0.17</c:v>
                </c:pt>
                <c:pt idx="6">
                  <c:v>0.24</c:v>
                </c:pt>
                <c:pt idx="7">
                  <c:v>0.31</c:v>
                </c:pt>
                <c:pt idx="8">
                  <c:v>0.28999999999999998</c:v>
                </c:pt>
                <c:pt idx="9">
                  <c:v>0.15</c:v>
                </c:pt>
                <c:pt idx="10">
                  <c:v>0.33</c:v>
                </c:pt>
                <c:pt idx="11">
                  <c:v>0.21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053-45C2-B9DA-DB9B376EE2C6}"/>
            </c:ext>
          </c:extLst>
        </c:ser>
        <c:dLbls>
          <c:showLegendKey val="0"/>
          <c:showVal val="0"/>
          <c:showCatName val="0"/>
          <c:showSerName val="0"/>
          <c:showPercent val="0"/>
          <c:showBubbleSize val="0"/>
        </c:dLbls>
        <c:gapWidth val="150"/>
        <c:axId val="196791324"/>
        <c:axId val="1613505001"/>
      </c:barChart>
      <c:lineChart>
        <c:grouping val="standard"/>
        <c:varyColors val="1"/>
        <c:ser>
          <c:idx val="1"/>
          <c:order val="1"/>
          <c:tx>
            <c:v>LIMITE INSATISFACTORIO</c:v>
          </c:tx>
          <c:spPr>
            <a:ln cmpd="sng">
              <a:solidFill>
                <a:srgbClr val="FF0000"/>
              </a:solidFill>
            </a:ln>
          </c:spPr>
          <c:marker>
            <c:symbol val="none"/>
          </c:marker>
          <c:cat>
            <c:strRef>
              <c:f>'GAC007'!$B$12:$B$23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'GAC007'!$D$12:$D$23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3053-45C2-B9DA-DB9B376EE2C6}"/>
            </c:ext>
          </c:extLst>
        </c:ser>
        <c:ser>
          <c:idx val="2"/>
          <c:order val="2"/>
          <c:tx>
            <c:v>LIMITE SATISFACTORIO</c:v>
          </c:tx>
          <c:spPr>
            <a:ln cmpd="sng">
              <a:solidFill>
                <a:srgbClr val="00FF00"/>
              </a:solidFill>
            </a:ln>
          </c:spPr>
          <c:marker>
            <c:symbol val="none"/>
          </c:marker>
          <c:cat>
            <c:strRef>
              <c:f>'GAC007'!$B$12:$B$23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'GAC007'!$E$12:$E$23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3053-45C2-B9DA-DB9B376EE2C6}"/>
            </c:ext>
          </c:extLst>
        </c:ser>
        <c:dLbls>
          <c:showLegendKey val="0"/>
          <c:showVal val="0"/>
          <c:showCatName val="0"/>
          <c:showSerName val="0"/>
          <c:showPercent val="0"/>
          <c:showBubbleSize val="0"/>
        </c:dLbls>
        <c:marker val="1"/>
        <c:smooth val="0"/>
        <c:axId val="196791324"/>
        <c:axId val="1613505001"/>
      </c:lineChart>
      <c:catAx>
        <c:axId val="1967913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613505001"/>
        <c:crosses val="autoZero"/>
        <c:auto val="1"/>
        <c:lblAlgn val="ctr"/>
        <c:lblOffset val="100"/>
        <c:noMultiLvlLbl val="1"/>
      </c:catAx>
      <c:valAx>
        <c:axId val="1613505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791324"/>
        <c:crosses val="autoZero"/>
        <c:crossBetween val="between"/>
      </c:valAx>
    </c:plotArea>
    <c:legend>
      <c:legendPos val="r"/>
      <c:layout>
        <c:manualLayout>
          <c:xMode val="edge"/>
          <c:yMode val="edge"/>
          <c:x val="0.15372755404463032"/>
          <c:y val="0.8932363716151956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9607054455445514E-2"/>
          <c:y val="0.13515886629094179"/>
          <c:w val="0.91861076732673275"/>
          <c:h val="0.5969839908519153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'GAC008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'GAC008 '!$C$12:$C$23</c:f>
              <c:numCache>
                <c:formatCode>0%</c:formatCode>
                <c:ptCount val="12"/>
                <c:pt idx="2">
                  <c:v>1</c:v>
                </c:pt>
                <c:pt idx="5">
                  <c:v>0.72</c:v>
                </c:pt>
                <c:pt idx="8">
                  <c:v>0.89</c:v>
                </c:pt>
                <c:pt idx="11">
                  <c:v>0.84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08C-47EB-886D-5329E80D0FE6}"/>
            </c:ext>
          </c:extLst>
        </c:ser>
        <c:dLbls>
          <c:showLegendKey val="0"/>
          <c:showVal val="0"/>
          <c:showCatName val="0"/>
          <c:showSerName val="0"/>
          <c:showPercent val="0"/>
          <c:showBubbleSize val="0"/>
        </c:dLbls>
        <c:gapWidth val="150"/>
        <c:axId val="196791324"/>
        <c:axId val="1613505001"/>
      </c:barChart>
      <c:lineChart>
        <c:grouping val="standard"/>
        <c:varyColors val="1"/>
        <c:ser>
          <c:idx val="1"/>
          <c:order val="1"/>
          <c:tx>
            <c:v>LIMITE INSATISFACTORIO</c:v>
          </c:tx>
          <c:spPr>
            <a:ln cmpd="sng">
              <a:solidFill>
                <a:srgbClr val="FF0000"/>
              </a:solidFill>
            </a:ln>
          </c:spPr>
          <c:marker>
            <c:symbol val="none"/>
          </c:marker>
          <c:cat>
            <c:strRef>
              <c:f>'GAC008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'GAC008 '!$D$12:$D$23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708C-47EB-886D-5329E80D0FE6}"/>
            </c:ext>
          </c:extLst>
        </c:ser>
        <c:ser>
          <c:idx val="2"/>
          <c:order val="2"/>
          <c:tx>
            <c:v>LIMITE SATISFACTORIO</c:v>
          </c:tx>
          <c:spPr>
            <a:ln cmpd="sng">
              <a:solidFill>
                <a:srgbClr val="00FF00"/>
              </a:solidFill>
            </a:ln>
          </c:spPr>
          <c:marker>
            <c:symbol val="none"/>
          </c:marker>
          <c:cat>
            <c:strRef>
              <c:f>'GAC008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'GAC008 '!$E$12:$E$23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708C-47EB-886D-5329E80D0FE6}"/>
            </c:ext>
          </c:extLst>
        </c:ser>
        <c:dLbls>
          <c:showLegendKey val="0"/>
          <c:showVal val="0"/>
          <c:showCatName val="0"/>
          <c:showSerName val="0"/>
          <c:showPercent val="0"/>
          <c:showBubbleSize val="0"/>
        </c:dLbls>
        <c:marker val="1"/>
        <c:smooth val="0"/>
        <c:axId val="196791324"/>
        <c:axId val="1613505001"/>
      </c:lineChart>
      <c:catAx>
        <c:axId val="1967913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613505001"/>
        <c:crosses val="autoZero"/>
        <c:auto val="1"/>
        <c:lblAlgn val="ctr"/>
        <c:lblOffset val="100"/>
        <c:noMultiLvlLbl val="1"/>
      </c:catAx>
      <c:valAx>
        <c:axId val="1613505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791324"/>
        <c:crosses val="autoZero"/>
        <c:crossBetween val="between"/>
      </c:valAx>
    </c:plotArea>
    <c:legend>
      <c:legendPos val="r"/>
      <c:layout>
        <c:manualLayout>
          <c:xMode val="edge"/>
          <c:yMode val="edge"/>
          <c:x val="0.15372755404463032"/>
          <c:y val="0.8932363716151956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9607054455445514E-2"/>
          <c:y val="0.13515886629094179"/>
          <c:w val="0.91861076732673275"/>
          <c:h val="0.5969839908519153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'GAC009'!$C$12:$C$23</c:f>
              <c:numCache>
                <c:formatCode>0%</c:formatCode>
                <c:ptCount val="12"/>
                <c:pt idx="2">
                  <c:v>0.72</c:v>
                </c:pt>
                <c:pt idx="5">
                  <c:v>0.65</c:v>
                </c:pt>
                <c:pt idx="8">
                  <c:v>0.65</c:v>
                </c:pt>
                <c:pt idx="11">
                  <c:v>0.75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300-4124-8918-3552DEB57E41}"/>
            </c:ext>
          </c:extLst>
        </c:ser>
        <c:dLbls>
          <c:showLegendKey val="0"/>
          <c:showVal val="0"/>
          <c:showCatName val="0"/>
          <c:showSerName val="0"/>
          <c:showPercent val="0"/>
          <c:showBubbleSize val="0"/>
        </c:dLbls>
        <c:gapWidth val="150"/>
        <c:axId val="196791324"/>
        <c:axId val="1613505001"/>
      </c:barChart>
      <c:lineChart>
        <c:grouping val="standard"/>
        <c:varyColors val="1"/>
        <c:ser>
          <c:idx val="1"/>
          <c:order val="1"/>
          <c:tx>
            <c:v>LIMITE INSATISFACTORIO</c:v>
          </c:tx>
          <c:spPr>
            <a:ln cmpd="sng">
              <a:solidFill>
                <a:srgbClr val="FF0000"/>
              </a:solidFill>
            </a:ln>
          </c:spPr>
          <c:marker>
            <c:symbol val="none"/>
          </c:marker>
          <c:cat>
            <c:strRef>
              <c:f>'GAC009'!$B$12:$B$23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'GAC009'!$D$12:$D$23</c:f>
              <c:numCache>
                <c:formatCode>0%</c:formatCode>
                <c:ptCount val="12"/>
                <c:pt idx="0">
                  <c:v>0.81599999999999995</c:v>
                </c:pt>
                <c:pt idx="1">
                  <c:v>0.81599999999999995</c:v>
                </c:pt>
                <c:pt idx="2">
                  <c:v>0.81599999999999995</c:v>
                </c:pt>
                <c:pt idx="3">
                  <c:v>0.81599999999999995</c:v>
                </c:pt>
                <c:pt idx="4">
                  <c:v>0.81599999999999995</c:v>
                </c:pt>
                <c:pt idx="5">
                  <c:v>0.81599999999999995</c:v>
                </c:pt>
                <c:pt idx="6">
                  <c:v>0.81599999999999995</c:v>
                </c:pt>
                <c:pt idx="7">
                  <c:v>0.81599999999999995</c:v>
                </c:pt>
                <c:pt idx="8">
                  <c:v>0.81599999999999995</c:v>
                </c:pt>
                <c:pt idx="9">
                  <c:v>0.81599999999999995</c:v>
                </c:pt>
                <c:pt idx="10">
                  <c:v>0.81599999999999995</c:v>
                </c:pt>
                <c:pt idx="11">
                  <c:v>0.81599999999999995</c:v>
                </c:pt>
              </c:numCache>
            </c:numRef>
          </c:val>
          <c:smooth val="0"/>
          <c:extLst>
            <c:ext xmlns:c16="http://schemas.microsoft.com/office/drawing/2014/chart" uri="{C3380CC4-5D6E-409C-BE32-E72D297353CC}">
              <c16:uniqueId val="{00000001-C300-4124-8918-3552DEB57E41}"/>
            </c:ext>
          </c:extLst>
        </c:ser>
        <c:ser>
          <c:idx val="2"/>
          <c:order val="2"/>
          <c:tx>
            <c:v>LIMITE SATISFACTORIO</c:v>
          </c:tx>
          <c:spPr>
            <a:ln cmpd="sng">
              <a:solidFill>
                <a:srgbClr val="00FF00"/>
              </a:solidFill>
            </a:ln>
          </c:spPr>
          <c:marker>
            <c:symbol val="none"/>
          </c:marker>
          <c:cat>
            <c:strRef>
              <c:f>'GAC009'!$B$12:$B$23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'GAC009'!$E$12:$E$23</c:f>
              <c:numCache>
                <c:formatCode>0%</c:formatCode>
                <c:ptCount val="12"/>
                <c:pt idx="0">
                  <c:v>0.86399999999999999</c:v>
                </c:pt>
                <c:pt idx="1">
                  <c:v>0.86399999999999999</c:v>
                </c:pt>
                <c:pt idx="2">
                  <c:v>0.86399999999999999</c:v>
                </c:pt>
                <c:pt idx="3">
                  <c:v>0.86399999999999999</c:v>
                </c:pt>
                <c:pt idx="4">
                  <c:v>0.86399999999999999</c:v>
                </c:pt>
                <c:pt idx="5">
                  <c:v>0.86399999999999999</c:v>
                </c:pt>
                <c:pt idx="6">
                  <c:v>0.86399999999999999</c:v>
                </c:pt>
                <c:pt idx="7">
                  <c:v>0.86399999999999999</c:v>
                </c:pt>
                <c:pt idx="8">
                  <c:v>0.86399999999999999</c:v>
                </c:pt>
                <c:pt idx="9">
                  <c:v>0.86399999999999999</c:v>
                </c:pt>
                <c:pt idx="10">
                  <c:v>0.86399999999999999</c:v>
                </c:pt>
                <c:pt idx="11">
                  <c:v>0.86399999999999999</c:v>
                </c:pt>
              </c:numCache>
            </c:numRef>
          </c:val>
          <c:smooth val="0"/>
          <c:extLst>
            <c:ext xmlns:c16="http://schemas.microsoft.com/office/drawing/2014/chart" uri="{C3380CC4-5D6E-409C-BE32-E72D297353CC}">
              <c16:uniqueId val="{00000002-C300-4124-8918-3552DEB57E41}"/>
            </c:ext>
          </c:extLst>
        </c:ser>
        <c:dLbls>
          <c:showLegendKey val="0"/>
          <c:showVal val="0"/>
          <c:showCatName val="0"/>
          <c:showSerName val="0"/>
          <c:showPercent val="0"/>
          <c:showBubbleSize val="0"/>
        </c:dLbls>
        <c:marker val="1"/>
        <c:smooth val="0"/>
        <c:axId val="196791324"/>
        <c:axId val="1613505001"/>
      </c:lineChart>
      <c:catAx>
        <c:axId val="1967913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613505001"/>
        <c:crosses val="autoZero"/>
        <c:auto val="1"/>
        <c:lblAlgn val="ctr"/>
        <c:lblOffset val="100"/>
        <c:noMultiLvlLbl val="1"/>
      </c:catAx>
      <c:valAx>
        <c:axId val="1613505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791324"/>
        <c:crosses val="autoZero"/>
        <c:crossBetween val="between"/>
      </c:valAx>
    </c:plotArea>
    <c:legend>
      <c:legendPos val="r"/>
      <c:layout>
        <c:manualLayout>
          <c:xMode val="edge"/>
          <c:yMode val="edge"/>
          <c:x val="0.15372755404463032"/>
          <c:y val="0.8932363716151956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'DOC004'!$B$12:$B$23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'DOC004'!$C$12:$C$23</c:f>
              <c:numCache>
                <c:formatCode>0.00%</c:formatCode>
                <c:ptCount val="12"/>
                <c:pt idx="0">
                  <c:v>1.83E-2</c:v>
                </c:pt>
                <c:pt idx="1">
                  <c:v>2.4500000000000001E-2</c:v>
                </c:pt>
                <c:pt idx="2">
                  <c:v>2.7E-2</c:v>
                </c:pt>
                <c:pt idx="3">
                  <c:v>2.7199999999999998E-2</c:v>
                </c:pt>
                <c:pt idx="4">
                  <c:v>2.35E-2</c:v>
                </c:pt>
                <c:pt idx="5">
                  <c:v>0</c:v>
                </c:pt>
                <c:pt idx="6">
                  <c:v>0</c:v>
                </c:pt>
                <c:pt idx="7">
                  <c:v>2.8000000000000001E-2</c:v>
                </c:pt>
                <c:pt idx="8">
                  <c:v>3.4700000000000002E-2</c:v>
                </c:pt>
                <c:pt idx="9">
                  <c:v>3.6700000000000003E-2</c:v>
                </c:pt>
                <c:pt idx="10">
                  <c:v>4.5900000000000003E-2</c:v>
                </c:pt>
                <c:pt idx="11">
                  <c:v>2.6200000000000001E-2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FB9-4C4C-B5A5-BBFC6EC62521}"/>
            </c:ext>
          </c:extLst>
        </c:ser>
        <c:dLbls>
          <c:showLegendKey val="0"/>
          <c:showVal val="0"/>
          <c:showCatName val="0"/>
          <c:showSerName val="0"/>
          <c:showPercent val="0"/>
          <c:showBubbleSize val="0"/>
        </c:dLbls>
        <c:gapWidth val="150"/>
        <c:axId val="358696686"/>
        <c:axId val="1526086790"/>
      </c:barChart>
      <c:lineChart>
        <c:grouping val="standard"/>
        <c:varyColors val="1"/>
        <c:ser>
          <c:idx val="1"/>
          <c:order val="1"/>
          <c:tx>
            <c:v>LIMITE INSATISFACTORIO</c:v>
          </c:tx>
          <c:spPr>
            <a:ln w="19050" cmpd="sng">
              <a:solidFill>
                <a:srgbClr val="FF0000">
                  <a:alpha val="100000"/>
                </a:srgbClr>
              </a:solidFill>
            </a:ln>
          </c:spPr>
          <c:marker>
            <c:symbol val="none"/>
          </c:marker>
          <c:cat>
            <c:strRef>
              <c:f>'DOC004'!$B$12:$B$23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'DOC004'!$D$12:$D$23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1FB9-4C4C-B5A5-BBFC6EC62521}"/>
            </c:ext>
          </c:extLst>
        </c:ser>
        <c:ser>
          <c:idx val="2"/>
          <c:order val="2"/>
          <c:tx>
            <c:v>LIMITE SATISFACTORIO</c:v>
          </c:tx>
          <c:spPr>
            <a:ln w="19050" cmpd="sng">
              <a:solidFill>
                <a:srgbClr val="00FF00">
                  <a:alpha val="100000"/>
                </a:srgbClr>
              </a:solidFill>
            </a:ln>
          </c:spPr>
          <c:marker>
            <c:symbol val="none"/>
          </c:marker>
          <c:cat>
            <c:strRef>
              <c:f>'DOC004'!$B$12:$B$23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'DOC004'!$E$12:$E$23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1FB9-4C4C-B5A5-BBFC6EC62521}"/>
            </c:ext>
          </c:extLst>
        </c:ser>
        <c:dLbls>
          <c:showLegendKey val="0"/>
          <c:showVal val="0"/>
          <c:showCatName val="0"/>
          <c:showSerName val="0"/>
          <c:showPercent val="0"/>
          <c:showBubbleSize val="0"/>
        </c:dLbls>
        <c:marker val="1"/>
        <c:smooth val="0"/>
        <c:axId val="358696686"/>
        <c:axId val="1526086790"/>
      </c:lineChart>
      <c:catAx>
        <c:axId val="35869668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526086790"/>
        <c:crosses val="autoZero"/>
        <c:auto val="1"/>
        <c:lblAlgn val="ctr"/>
        <c:lblOffset val="100"/>
        <c:noMultiLvlLbl val="1"/>
      </c:catAx>
      <c:valAx>
        <c:axId val="152608679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35869668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'DOC005'!$B$12:$B$23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'DOC005'!$C$12:$C$23</c:f>
              <c:numCache>
                <c:formatCode>0%</c:formatCode>
                <c:ptCount val="12"/>
                <c:pt idx="5">
                  <c:v>1</c:v>
                </c:pt>
                <c:pt idx="11">
                  <c:v>0.75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18D-4384-87B7-EA2CE964E7D8}"/>
            </c:ext>
          </c:extLst>
        </c:ser>
        <c:dLbls>
          <c:showLegendKey val="0"/>
          <c:showVal val="0"/>
          <c:showCatName val="0"/>
          <c:showSerName val="0"/>
          <c:showPercent val="0"/>
          <c:showBubbleSize val="0"/>
        </c:dLbls>
        <c:gapWidth val="150"/>
        <c:axId val="1882099369"/>
        <c:axId val="733338002"/>
      </c:barChart>
      <c:lineChart>
        <c:grouping val="standard"/>
        <c:varyColors val="1"/>
        <c:ser>
          <c:idx val="1"/>
          <c:order val="1"/>
          <c:tx>
            <c:v>LIMITE INSATISFACTORIO</c:v>
          </c:tx>
          <c:spPr>
            <a:ln w="19050" cmpd="sng">
              <a:solidFill>
                <a:srgbClr val="FF0000">
                  <a:alpha val="100000"/>
                </a:srgbClr>
              </a:solidFill>
            </a:ln>
          </c:spPr>
          <c:marker>
            <c:symbol val="none"/>
          </c:marker>
          <c:cat>
            <c:strRef>
              <c:f>'DOC005'!$B$12:$B$23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'DOC005'!$D$12:$D$23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D18D-4384-87B7-EA2CE964E7D8}"/>
            </c:ext>
          </c:extLst>
        </c:ser>
        <c:ser>
          <c:idx val="2"/>
          <c:order val="2"/>
          <c:tx>
            <c:v>LIMITE SATISFACTORIO</c:v>
          </c:tx>
          <c:spPr>
            <a:ln w="19050" cmpd="sng">
              <a:solidFill>
                <a:srgbClr val="00FF00">
                  <a:alpha val="100000"/>
                </a:srgbClr>
              </a:solidFill>
            </a:ln>
          </c:spPr>
          <c:marker>
            <c:symbol val="none"/>
          </c:marker>
          <c:cat>
            <c:strRef>
              <c:f>'DOC005'!$B$12:$B$23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'DOC005'!$E$12:$E$23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D18D-4384-87B7-EA2CE964E7D8}"/>
            </c:ext>
          </c:extLst>
        </c:ser>
        <c:dLbls>
          <c:showLegendKey val="0"/>
          <c:showVal val="0"/>
          <c:showCatName val="0"/>
          <c:showSerName val="0"/>
          <c:showPercent val="0"/>
          <c:showBubbleSize val="0"/>
        </c:dLbls>
        <c:marker val="1"/>
        <c:smooth val="0"/>
        <c:axId val="1882099369"/>
        <c:axId val="733338002"/>
      </c:lineChart>
      <c:catAx>
        <c:axId val="188209936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33338002"/>
        <c:crosses val="autoZero"/>
        <c:auto val="1"/>
        <c:lblAlgn val="ctr"/>
        <c:lblOffset val="100"/>
        <c:noMultiLvlLbl val="1"/>
      </c:catAx>
      <c:valAx>
        <c:axId val="73333800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882099369"/>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'ATH001'!$B$11:$B$22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'ATH001'!$C$11:$C$22</c:f>
              <c:numCache>
                <c:formatCode>0%</c:formatCode>
                <c:ptCount val="12"/>
                <c:pt idx="5">
                  <c:v>0.31</c:v>
                </c:pt>
                <c:pt idx="11">
                  <c:v>0.83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74B-407B-9F42-5D0888DD3532}"/>
            </c:ext>
          </c:extLst>
        </c:ser>
        <c:dLbls>
          <c:showLegendKey val="0"/>
          <c:showVal val="0"/>
          <c:showCatName val="0"/>
          <c:showSerName val="0"/>
          <c:showPercent val="0"/>
          <c:showBubbleSize val="0"/>
        </c:dLbls>
        <c:gapWidth val="150"/>
        <c:axId val="1563571016"/>
        <c:axId val="1478126337"/>
      </c:barChart>
      <c:lineChart>
        <c:grouping val="standard"/>
        <c:varyColors val="1"/>
        <c:ser>
          <c:idx val="1"/>
          <c:order val="1"/>
          <c:tx>
            <c:v>LIMITE INSATISFACTORIO</c:v>
          </c:tx>
          <c:spPr>
            <a:ln cmpd="sng">
              <a:solidFill>
                <a:srgbClr val="FF0000"/>
              </a:solidFill>
            </a:ln>
          </c:spPr>
          <c:marker>
            <c:symbol val="none"/>
          </c:marker>
          <c:cat>
            <c:strRef>
              <c:f>'ATH001'!$B$11:$B$22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'ATH001'!$D$11:$D$22</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874B-407B-9F42-5D0888DD3532}"/>
            </c:ext>
          </c:extLst>
        </c:ser>
        <c:ser>
          <c:idx val="2"/>
          <c:order val="2"/>
          <c:tx>
            <c:v>LIMITE SATISFACTORIO</c:v>
          </c:tx>
          <c:spPr>
            <a:ln cmpd="sng">
              <a:solidFill>
                <a:srgbClr val="00B050"/>
              </a:solidFill>
            </a:ln>
          </c:spPr>
          <c:marker>
            <c:symbol val="none"/>
          </c:marker>
          <c:cat>
            <c:strRef>
              <c:f>'ATH001'!$B$11:$B$22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'ATH001'!$E$11:$E$22</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874B-407B-9F42-5D0888DD3532}"/>
            </c:ext>
          </c:extLst>
        </c:ser>
        <c:dLbls>
          <c:showLegendKey val="0"/>
          <c:showVal val="0"/>
          <c:showCatName val="0"/>
          <c:showSerName val="0"/>
          <c:showPercent val="0"/>
          <c:showBubbleSize val="0"/>
        </c:dLbls>
        <c:marker val="1"/>
        <c:smooth val="0"/>
        <c:axId val="1563571016"/>
        <c:axId val="1478126337"/>
      </c:lineChart>
      <c:catAx>
        <c:axId val="156357101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78126337"/>
        <c:crosses val="autoZero"/>
        <c:auto val="1"/>
        <c:lblAlgn val="ctr"/>
        <c:lblOffset val="100"/>
        <c:noMultiLvlLbl val="1"/>
      </c:catAx>
      <c:valAx>
        <c:axId val="1478126337"/>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cross"/>
        <c:minorTickMark val="none"/>
        <c:tickLblPos val="nextTo"/>
        <c:spPr>
          <a:ln/>
        </c:spPr>
        <c:txPr>
          <a:bodyPr/>
          <a:lstStyle/>
          <a:p>
            <a:pPr lvl="0">
              <a:defRPr b="0" i="0">
                <a:solidFill>
                  <a:srgbClr val="000000"/>
                </a:solidFill>
                <a:latin typeface="+mn-lt"/>
              </a:defRPr>
            </a:pPr>
            <a:endParaRPr lang="en-US"/>
          </a:p>
        </c:txPr>
        <c:crossAx val="156357101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'GIP010'!$C$11</c:f>
              <c:strCache>
                <c:ptCount val="1"/>
                <c:pt idx="0">
                  <c:v>ESTADO DEL INDICADOR</c:v>
                </c:pt>
              </c:strCache>
            </c:strRef>
          </c:tx>
          <c:spPr>
            <a:solidFill>
              <a:schemeClr val="accent1"/>
            </a:solidFill>
            <a:ln>
              <a:noFill/>
            </a:ln>
            <a:effectLst/>
          </c:spPr>
          <c:invertIfNegative val="0"/>
          <c:cat>
            <c:strRef>
              <c:f>'GIP010'!$B$12:$B$23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'GIP010'!$C$12:$C$23</c:f>
              <c:numCache>
                <c:formatCode>0%</c:formatCode>
                <c:ptCount val="12"/>
                <c:pt idx="0">
                  <c:v>0</c:v>
                </c:pt>
                <c:pt idx="1">
                  <c:v>0.09</c:v>
                </c:pt>
                <c:pt idx="2">
                  <c:v>0.56000000000000005</c:v>
                </c:pt>
                <c:pt idx="3">
                  <c:v>0.56000000000000005</c:v>
                </c:pt>
                <c:pt idx="4">
                  <c:v>0.62</c:v>
                </c:pt>
                <c:pt idx="5">
                  <c:v>0.73</c:v>
                </c:pt>
                <c:pt idx="6">
                  <c:v>0.73</c:v>
                </c:pt>
                <c:pt idx="7">
                  <c:v>0.83</c:v>
                </c:pt>
                <c:pt idx="8">
                  <c:v>0.83</c:v>
                </c:pt>
                <c:pt idx="9">
                  <c:v>0.87</c:v>
                </c:pt>
                <c:pt idx="10">
                  <c:v>0.88</c:v>
                </c:pt>
                <c:pt idx="11">
                  <c:v>0.88</c:v>
                </c:pt>
              </c:numCache>
            </c:numRef>
          </c:val>
          <c:extLst>
            <c:ext xmlns:c16="http://schemas.microsoft.com/office/drawing/2014/chart" uri="{C3380CC4-5D6E-409C-BE32-E72D297353CC}">
              <c16:uniqueId val="{00000000-3687-45FA-822A-D98A2D98103A}"/>
            </c:ext>
          </c:extLst>
        </c:ser>
        <c:dLbls>
          <c:showLegendKey val="0"/>
          <c:showVal val="0"/>
          <c:showCatName val="0"/>
          <c:showSerName val="0"/>
          <c:showPercent val="0"/>
          <c:showBubbleSize val="0"/>
        </c:dLbls>
        <c:gapWidth val="219"/>
        <c:overlap val="-27"/>
        <c:axId val="1065292896"/>
        <c:axId val="1065297472"/>
      </c:barChart>
      <c:lineChart>
        <c:grouping val="standard"/>
        <c:varyColors val="0"/>
        <c:ser>
          <c:idx val="1"/>
          <c:order val="1"/>
          <c:tx>
            <c:strRef>
              <c:f>'GIP010'!$D$11</c:f>
              <c:strCache>
                <c:ptCount val="1"/>
                <c:pt idx="0">
                  <c:v> </c:v>
                </c:pt>
              </c:strCache>
            </c:strRef>
          </c:tx>
          <c:spPr>
            <a:ln w="28575" cap="rnd">
              <a:solidFill>
                <a:srgbClr val="FF0000"/>
              </a:solidFill>
              <a:round/>
            </a:ln>
            <a:effectLst/>
          </c:spPr>
          <c:marker>
            <c:symbol val="none"/>
          </c:marker>
          <c:cat>
            <c:strRef>
              <c:f>'GIP010'!$B$12:$B$23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'GIP010'!$D$12:$D$23</c:f>
              <c:numCache>
                <c:formatCode>0%</c:formatCode>
                <c:ptCount val="12"/>
                <c:pt idx="0">
                  <c:v>0.78200000000000003</c:v>
                </c:pt>
                <c:pt idx="1">
                  <c:v>0.78200000000000003</c:v>
                </c:pt>
                <c:pt idx="2">
                  <c:v>0.78200000000000003</c:v>
                </c:pt>
                <c:pt idx="3">
                  <c:v>0.78200000000000003</c:v>
                </c:pt>
                <c:pt idx="4">
                  <c:v>0.78200000000000003</c:v>
                </c:pt>
                <c:pt idx="5">
                  <c:v>0.78200000000000003</c:v>
                </c:pt>
                <c:pt idx="6">
                  <c:v>0.78200000000000003</c:v>
                </c:pt>
                <c:pt idx="7">
                  <c:v>0.78200000000000003</c:v>
                </c:pt>
                <c:pt idx="8">
                  <c:v>0.78200000000000003</c:v>
                </c:pt>
                <c:pt idx="9">
                  <c:v>0.78200000000000003</c:v>
                </c:pt>
                <c:pt idx="10">
                  <c:v>0.78200000000000003</c:v>
                </c:pt>
                <c:pt idx="11">
                  <c:v>0.78200000000000003</c:v>
                </c:pt>
              </c:numCache>
            </c:numRef>
          </c:val>
          <c:smooth val="0"/>
          <c:extLst>
            <c:ext xmlns:c16="http://schemas.microsoft.com/office/drawing/2014/chart" uri="{C3380CC4-5D6E-409C-BE32-E72D297353CC}">
              <c16:uniqueId val="{00000001-3687-45FA-822A-D98A2D98103A}"/>
            </c:ext>
          </c:extLst>
        </c:ser>
        <c:ser>
          <c:idx val="2"/>
          <c:order val="2"/>
          <c:tx>
            <c:strRef>
              <c:f>'GIP010'!$E$11</c:f>
              <c:strCache>
                <c:ptCount val="1"/>
                <c:pt idx="0">
                  <c:v>LIMITE SATISFACTORIO</c:v>
                </c:pt>
              </c:strCache>
            </c:strRef>
          </c:tx>
          <c:spPr>
            <a:ln w="28575" cap="rnd">
              <a:solidFill>
                <a:srgbClr val="92D050"/>
              </a:solidFill>
              <a:round/>
            </a:ln>
            <a:effectLst/>
          </c:spPr>
          <c:marker>
            <c:symbol val="none"/>
          </c:marker>
          <c:cat>
            <c:strRef>
              <c:f>'GIP010'!$B$12:$B$23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'GIP010'!$E$12:$E$23</c:f>
              <c:numCache>
                <c:formatCode>0%</c:formatCode>
                <c:ptCount val="12"/>
                <c:pt idx="0">
                  <c:v>0.82800000000000007</c:v>
                </c:pt>
                <c:pt idx="1">
                  <c:v>0.82800000000000007</c:v>
                </c:pt>
                <c:pt idx="2">
                  <c:v>0.82800000000000007</c:v>
                </c:pt>
                <c:pt idx="3">
                  <c:v>0.82800000000000007</c:v>
                </c:pt>
                <c:pt idx="4">
                  <c:v>0.82800000000000007</c:v>
                </c:pt>
                <c:pt idx="5">
                  <c:v>0.82800000000000007</c:v>
                </c:pt>
                <c:pt idx="6">
                  <c:v>0.82800000000000007</c:v>
                </c:pt>
                <c:pt idx="7">
                  <c:v>0.82800000000000007</c:v>
                </c:pt>
                <c:pt idx="8">
                  <c:v>0.82800000000000007</c:v>
                </c:pt>
                <c:pt idx="9">
                  <c:v>0.82800000000000007</c:v>
                </c:pt>
                <c:pt idx="10">
                  <c:v>0.82800000000000007</c:v>
                </c:pt>
                <c:pt idx="11">
                  <c:v>0.82800000000000007</c:v>
                </c:pt>
              </c:numCache>
            </c:numRef>
          </c:val>
          <c:smooth val="0"/>
          <c:extLst>
            <c:ext xmlns:c16="http://schemas.microsoft.com/office/drawing/2014/chart" uri="{C3380CC4-5D6E-409C-BE32-E72D297353CC}">
              <c16:uniqueId val="{00000002-3687-45FA-822A-D98A2D98103A}"/>
            </c:ext>
          </c:extLst>
        </c:ser>
        <c:dLbls>
          <c:showLegendKey val="0"/>
          <c:showVal val="0"/>
          <c:showCatName val="0"/>
          <c:showSerName val="0"/>
          <c:showPercent val="0"/>
          <c:showBubbleSize val="0"/>
        </c:dLbls>
        <c:marker val="1"/>
        <c:smooth val="0"/>
        <c:axId val="1065292896"/>
        <c:axId val="1065297472"/>
      </c:lineChart>
      <c:catAx>
        <c:axId val="106529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5297472"/>
        <c:crosses val="autoZero"/>
        <c:auto val="1"/>
        <c:lblAlgn val="ctr"/>
        <c:lblOffset val="100"/>
        <c:noMultiLvlLbl val="0"/>
      </c:catAx>
      <c:valAx>
        <c:axId val="1065297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5292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'ATH006'!$C$12:$C$23</c:f>
              <c:numCache>
                <c:formatCode>0%</c:formatCode>
                <c:ptCount val="12"/>
                <c:pt idx="0">
                  <c:v>0</c:v>
                </c:pt>
                <c:pt idx="1">
                  <c:v>0</c:v>
                </c:pt>
                <c:pt idx="2" formatCode="0.00%">
                  <c:v>0.6774</c:v>
                </c:pt>
                <c:pt idx="3">
                  <c:v>0</c:v>
                </c:pt>
                <c:pt idx="4">
                  <c:v>0</c:v>
                </c:pt>
                <c:pt idx="5" formatCode="0.00%">
                  <c:v>0.67900000000000005</c:v>
                </c:pt>
                <c:pt idx="6" formatCode="0.00%">
                  <c:v>0</c:v>
                </c:pt>
                <c:pt idx="7" formatCode="0.00%">
                  <c:v>0</c:v>
                </c:pt>
                <c:pt idx="8" formatCode="0.00%">
                  <c:v>0.875</c:v>
                </c:pt>
                <c:pt idx="9">
                  <c:v>0</c:v>
                </c:pt>
                <c:pt idx="10">
                  <c:v>0</c:v>
                </c:pt>
                <c:pt idx="11" formatCode="0.00%">
                  <c:v>0.77390000000000003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290-4F3F-968A-75A6CBE37ED6}"/>
            </c:ext>
          </c:extLst>
        </c:ser>
        <c:dLbls>
          <c:showLegendKey val="0"/>
          <c:showVal val="0"/>
          <c:showCatName val="0"/>
          <c:showSerName val="0"/>
          <c:showPercent val="0"/>
          <c:showBubbleSize val="0"/>
        </c:dLbls>
        <c:gapWidth val="150"/>
        <c:axId val="1741711183"/>
        <c:axId val="1553749321"/>
      </c:barChart>
      <c:lineChart>
        <c:grouping val="standard"/>
        <c:varyColors val="1"/>
        <c:ser>
          <c:idx val="1"/>
          <c:order val="1"/>
          <c:tx>
            <c:v>LIMITE INSATISFACTORIO</c:v>
          </c:tx>
          <c:spPr>
            <a:ln cmpd="sng">
              <a:solidFill>
                <a:srgbClr val="FF0000"/>
              </a:solidFill>
            </a:ln>
          </c:spPr>
          <c:marker>
            <c:symbol val="none"/>
          </c:marker>
          <c:cat>
            <c:strRef>
              <c:f>'ATH006'!$B$12:$B$23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'ATH006'!$D$12:$D$23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2290-4F3F-968A-75A6CBE37ED6}"/>
            </c:ext>
          </c:extLst>
        </c:ser>
        <c:ser>
          <c:idx val="2"/>
          <c:order val="2"/>
          <c:tx>
            <c:v>LIMITE SATISFACTORIO</c:v>
          </c:tx>
          <c:spPr>
            <a:ln cmpd="sng">
              <a:solidFill>
                <a:srgbClr val="00B050"/>
              </a:solidFill>
            </a:ln>
          </c:spPr>
          <c:marker>
            <c:symbol val="none"/>
          </c:marker>
          <c:cat>
            <c:strRef>
              <c:f>'ATH006'!$B$12:$B$23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'ATH006'!$E$12:$E$23</c:f>
              <c:numCache>
                <c:formatCode>0%</c:formatCode>
                <c:ptCount val="12"/>
                <c:pt idx="0">
                  <c:v>0.72</c:v>
                </c:pt>
                <c:pt idx="1">
                  <c:v>0.72</c:v>
                </c:pt>
                <c:pt idx="2">
                  <c:v>0.72</c:v>
                </c:pt>
                <c:pt idx="3">
                  <c:v>0.72</c:v>
                </c:pt>
                <c:pt idx="4">
                  <c:v>0.72</c:v>
                </c:pt>
                <c:pt idx="5">
                  <c:v>0.72</c:v>
                </c:pt>
                <c:pt idx="6">
                  <c:v>0.72</c:v>
                </c:pt>
                <c:pt idx="7">
                  <c:v>0.72</c:v>
                </c:pt>
                <c:pt idx="8">
                  <c:v>0.72</c:v>
                </c:pt>
                <c:pt idx="9">
                  <c:v>0.72</c:v>
                </c:pt>
                <c:pt idx="10">
                  <c:v>0.72</c:v>
                </c:pt>
                <c:pt idx="11">
                  <c:v>0.72</c:v>
                </c:pt>
              </c:numCache>
            </c:numRef>
          </c:val>
          <c:smooth val="0"/>
          <c:extLst>
            <c:ext xmlns:c16="http://schemas.microsoft.com/office/drawing/2014/chart" uri="{C3380CC4-5D6E-409C-BE32-E72D297353CC}">
              <c16:uniqueId val="{00000002-2290-4F3F-968A-75A6CBE37ED6}"/>
            </c:ext>
          </c:extLst>
        </c:ser>
        <c:dLbls>
          <c:showLegendKey val="0"/>
          <c:showVal val="0"/>
          <c:showCatName val="0"/>
          <c:showSerName val="0"/>
          <c:showPercent val="0"/>
          <c:showBubbleSize val="0"/>
        </c:dLbls>
        <c:marker val="1"/>
        <c:smooth val="0"/>
        <c:axId val="1741711183"/>
        <c:axId val="1553749321"/>
      </c:lineChart>
      <c:catAx>
        <c:axId val="174171118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553749321"/>
        <c:crosses val="autoZero"/>
        <c:auto val="1"/>
        <c:lblAlgn val="ctr"/>
        <c:lblOffset val="100"/>
        <c:noMultiLvlLbl val="1"/>
      </c:catAx>
      <c:valAx>
        <c:axId val="155374932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741711183"/>
        <c:crosses val="autoZero"/>
        <c:crossBetween val="between"/>
      </c:valAx>
    </c:plotArea>
    <c:legend>
      <c:legendPos val="b"/>
      <c:layout>
        <c:manualLayout>
          <c:xMode val="edge"/>
          <c:yMode val="edge"/>
          <c:x val="0.39447998359475034"/>
          <c:y val="0.9097069597069598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'ATH007'!$C$12:$C$23</c:f>
              <c:numCache>
                <c:formatCode>0%</c:formatCode>
                <c:ptCount val="12"/>
                <c:pt idx="11">
                  <c:v>0.99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481-4503-8A6B-2EA7D1440712}"/>
            </c:ext>
          </c:extLst>
        </c:ser>
        <c:dLbls>
          <c:showLegendKey val="0"/>
          <c:showVal val="0"/>
          <c:showCatName val="0"/>
          <c:showSerName val="0"/>
          <c:showPercent val="0"/>
          <c:showBubbleSize val="0"/>
        </c:dLbls>
        <c:gapWidth val="150"/>
        <c:axId val="1227566677"/>
        <c:axId val="326136009"/>
      </c:barChart>
      <c:lineChart>
        <c:grouping val="standard"/>
        <c:varyColors val="1"/>
        <c:ser>
          <c:idx val="1"/>
          <c:order val="1"/>
          <c:tx>
            <c:v>LIMITE INSATISFACTORIO</c:v>
          </c:tx>
          <c:spPr>
            <a:ln cmpd="sng">
              <a:solidFill>
                <a:srgbClr val="FF0000"/>
              </a:solidFill>
            </a:ln>
          </c:spPr>
          <c:marker>
            <c:symbol val="none"/>
          </c:marker>
          <c:cat>
            <c:strRef>
              <c:f>'ATH007'!$B$12:$B$23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'ATH007'!$D$12:$D$23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1481-4503-8A6B-2EA7D1440712}"/>
            </c:ext>
          </c:extLst>
        </c:ser>
        <c:ser>
          <c:idx val="2"/>
          <c:order val="2"/>
          <c:tx>
            <c:v>LIMITE SATISFACTORIO</c:v>
          </c:tx>
          <c:spPr>
            <a:ln cmpd="sng">
              <a:solidFill>
                <a:srgbClr val="00B050"/>
              </a:solidFill>
            </a:ln>
          </c:spPr>
          <c:marker>
            <c:symbol val="none"/>
          </c:marker>
          <c:cat>
            <c:strRef>
              <c:f>'ATH007'!$B$12:$B$23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'ATH007'!$E$12:$E$23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1481-4503-8A6B-2EA7D1440712}"/>
            </c:ext>
          </c:extLst>
        </c:ser>
        <c:dLbls>
          <c:showLegendKey val="0"/>
          <c:showVal val="0"/>
          <c:showCatName val="0"/>
          <c:showSerName val="0"/>
          <c:showPercent val="0"/>
          <c:showBubbleSize val="0"/>
        </c:dLbls>
        <c:marker val="1"/>
        <c:smooth val="0"/>
        <c:axId val="1227566677"/>
        <c:axId val="326136009"/>
      </c:lineChart>
      <c:catAx>
        <c:axId val="12275666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326136009"/>
        <c:crosses val="autoZero"/>
        <c:auto val="1"/>
        <c:lblAlgn val="ctr"/>
        <c:lblOffset val="100"/>
        <c:noMultiLvlLbl val="1"/>
      </c:catAx>
      <c:valAx>
        <c:axId val="326136009"/>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cross"/>
        <c:minorTickMark val="none"/>
        <c:tickLblPos val="nextTo"/>
        <c:spPr>
          <a:ln/>
        </c:spPr>
        <c:txPr>
          <a:bodyPr/>
          <a:lstStyle/>
          <a:p>
            <a:pPr lvl="0">
              <a:defRPr b="0" i="0">
                <a:solidFill>
                  <a:srgbClr val="000000"/>
                </a:solidFill>
                <a:latin typeface="+mn-lt"/>
              </a:defRPr>
            </a:pPr>
            <a:endParaRPr lang="en-US"/>
          </a:p>
        </c:txPr>
        <c:crossAx val="1227566677"/>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'ATH009'!$C$12:$C$23</c:f>
              <c:numCache>
                <c:formatCode>0%</c:formatCode>
                <c:ptCount val="12"/>
                <c:pt idx="0">
                  <c:v>0</c:v>
                </c:pt>
                <c:pt idx="1">
                  <c:v>0</c:v>
                </c:pt>
                <c:pt idx="2">
                  <c:v>1</c:v>
                </c:pt>
                <c:pt idx="3">
                  <c:v>0</c:v>
                </c:pt>
                <c:pt idx="4">
                  <c:v>0</c:v>
                </c:pt>
                <c:pt idx="5">
                  <c:v>1</c:v>
                </c:pt>
                <c:pt idx="6">
                  <c:v>0</c:v>
                </c:pt>
                <c:pt idx="7">
                  <c:v>0</c:v>
                </c:pt>
                <c:pt idx="8">
                  <c:v>1</c:v>
                </c:pt>
                <c:pt idx="9">
                  <c:v>0</c:v>
                </c:pt>
                <c:pt idx="10">
                  <c:v>0</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BC1-4616-93E0-6ABF4B7F65F9}"/>
            </c:ext>
          </c:extLst>
        </c:ser>
        <c:dLbls>
          <c:showLegendKey val="0"/>
          <c:showVal val="0"/>
          <c:showCatName val="0"/>
          <c:showSerName val="0"/>
          <c:showPercent val="0"/>
          <c:showBubbleSize val="0"/>
        </c:dLbls>
        <c:gapWidth val="150"/>
        <c:axId val="388402578"/>
        <c:axId val="149139052"/>
      </c:barChart>
      <c:lineChart>
        <c:grouping val="standard"/>
        <c:varyColors val="1"/>
        <c:ser>
          <c:idx val="1"/>
          <c:order val="1"/>
          <c:tx>
            <c:v>LIMITE INSATISFACTORIO</c:v>
          </c:tx>
          <c:spPr>
            <a:ln w="19050" cmpd="sng">
              <a:solidFill>
                <a:srgbClr val="FF0000">
                  <a:alpha val="100000"/>
                </a:srgbClr>
              </a:solidFill>
            </a:ln>
          </c:spPr>
          <c:marker>
            <c:symbol val="none"/>
          </c:marker>
          <c:cat>
            <c:strRef>
              <c:f>'ATH009'!$B$12:$B$23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'ATH009'!$D$12:$D$23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ABC1-4616-93E0-6ABF4B7F65F9}"/>
            </c:ext>
          </c:extLst>
        </c:ser>
        <c:ser>
          <c:idx val="2"/>
          <c:order val="2"/>
          <c:tx>
            <c:v>LIMITE SATISFACTORIO</c:v>
          </c:tx>
          <c:spPr>
            <a:ln cmpd="sng">
              <a:solidFill>
                <a:srgbClr val="00B050"/>
              </a:solidFill>
            </a:ln>
          </c:spPr>
          <c:marker>
            <c:symbol val="none"/>
          </c:marker>
          <c:cat>
            <c:strRef>
              <c:f>'ATH009'!$B$12:$B$23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'ATH009'!$E$12:$E$23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ABC1-4616-93E0-6ABF4B7F65F9}"/>
            </c:ext>
          </c:extLst>
        </c:ser>
        <c:dLbls>
          <c:showLegendKey val="0"/>
          <c:showVal val="0"/>
          <c:showCatName val="0"/>
          <c:showSerName val="0"/>
          <c:showPercent val="0"/>
          <c:showBubbleSize val="0"/>
        </c:dLbls>
        <c:marker val="1"/>
        <c:smooth val="0"/>
        <c:axId val="388402578"/>
        <c:axId val="149139052"/>
      </c:lineChart>
      <c:catAx>
        <c:axId val="38840257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9139052"/>
        <c:crosses val="autoZero"/>
        <c:auto val="1"/>
        <c:lblAlgn val="ctr"/>
        <c:lblOffset val="100"/>
        <c:noMultiLvlLbl val="1"/>
      </c:catAx>
      <c:valAx>
        <c:axId val="14913905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8840257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'CTR004'!$B$12:$B$23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'CTR004'!$C$12:$C$23</c:f>
              <c:numCache>
                <c:formatCode>0%</c:formatCode>
                <c:ptCount val="12"/>
                <c:pt idx="2">
                  <c:v>3.4</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683-4B54-90F8-324886EEB6B5}"/>
            </c:ext>
          </c:extLst>
        </c:ser>
        <c:dLbls>
          <c:showLegendKey val="0"/>
          <c:showVal val="0"/>
          <c:showCatName val="0"/>
          <c:showSerName val="0"/>
          <c:showPercent val="0"/>
          <c:showBubbleSize val="0"/>
        </c:dLbls>
        <c:gapWidth val="150"/>
        <c:axId val="1866368161"/>
        <c:axId val="617694317"/>
      </c:barChart>
      <c:lineChart>
        <c:grouping val="standard"/>
        <c:varyColors val="1"/>
        <c:ser>
          <c:idx val="1"/>
          <c:order val="1"/>
          <c:tx>
            <c:v>LIMITE INSATISFACTORIO</c:v>
          </c:tx>
          <c:spPr>
            <a:ln w="19050" cmpd="sng">
              <a:solidFill>
                <a:srgbClr val="FF0000">
                  <a:alpha val="100000"/>
                </a:srgbClr>
              </a:solidFill>
            </a:ln>
          </c:spPr>
          <c:marker>
            <c:symbol val="none"/>
          </c:marker>
          <c:cat>
            <c:strRef>
              <c:f>'CTR004'!$B$12:$B$23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'CTR004'!$D$12:$D$23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5683-4B54-90F8-324886EEB6B5}"/>
            </c:ext>
          </c:extLst>
        </c:ser>
        <c:ser>
          <c:idx val="2"/>
          <c:order val="2"/>
          <c:tx>
            <c:v>LIMITE SATISFACTORIO</c:v>
          </c:tx>
          <c:spPr>
            <a:ln w="19050" cmpd="sng">
              <a:solidFill>
                <a:srgbClr val="00B050">
                  <a:alpha val="100000"/>
                </a:srgbClr>
              </a:solidFill>
            </a:ln>
          </c:spPr>
          <c:marker>
            <c:symbol val="none"/>
          </c:marker>
          <c:cat>
            <c:strRef>
              <c:f>'CTR004'!$B$12:$B$23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'CTR004'!$E$12:$E$23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5683-4B54-90F8-324886EEB6B5}"/>
            </c:ext>
          </c:extLst>
        </c:ser>
        <c:dLbls>
          <c:showLegendKey val="0"/>
          <c:showVal val="0"/>
          <c:showCatName val="0"/>
          <c:showSerName val="0"/>
          <c:showPercent val="0"/>
          <c:showBubbleSize val="0"/>
        </c:dLbls>
        <c:marker val="1"/>
        <c:smooth val="0"/>
        <c:axId val="1866368161"/>
        <c:axId val="617694317"/>
      </c:lineChart>
      <c:catAx>
        <c:axId val="186636816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17694317"/>
        <c:crosses val="autoZero"/>
        <c:auto val="1"/>
        <c:lblAlgn val="ctr"/>
        <c:lblOffset val="100"/>
        <c:noMultiLvlLbl val="1"/>
      </c:catAx>
      <c:valAx>
        <c:axId val="61769431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866368161"/>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'CTR006'!$B$12:$B$23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'CTR006'!$C$12:$C$23</c:f>
              <c:numCache>
                <c:formatCode>0%</c:formatCode>
                <c:ptCount val="12"/>
                <c:pt idx="2">
                  <c:v>0.99</c:v>
                </c:pt>
                <c:pt idx="5">
                  <c:v>1</c:v>
                </c:pt>
                <c:pt idx="8">
                  <c:v>0.96</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A1-44FA-B635-01BFACF4C2D8}"/>
            </c:ext>
          </c:extLst>
        </c:ser>
        <c:dLbls>
          <c:showLegendKey val="0"/>
          <c:showVal val="0"/>
          <c:showCatName val="0"/>
          <c:showSerName val="0"/>
          <c:showPercent val="0"/>
          <c:showBubbleSize val="0"/>
        </c:dLbls>
        <c:gapWidth val="150"/>
        <c:axId val="1365925373"/>
        <c:axId val="1673293934"/>
      </c:barChart>
      <c:lineChart>
        <c:grouping val="standard"/>
        <c:varyColors val="1"/>
        <c:ser>
          <c:idx val="1"/>
          <c:order val="1"/>
          <c:tx>
            <c:v>LIMITE INSATISFACTORIO</c:v>
          </c:tx>
          <c:spPr>
            <a:ln w="9525" cmpd="sng">
              <a:solidFill>
                <a:srgbClr val="FF0000">
                  <a:alpha val="100000"/>
                </a:srgbClr>
              </a:solidFill>
            </a:ln>
          </c:spPr>
          <c:marker>
            <c:symbol val="none"/>
          </c:marker>
          <c:cat>
            <c:strRef>
              <c:f>'CTR006'!$B$12:$B$23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'CTR006'!$D$12:$D$23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64A1-44FA-B635-01BFACF4C2D8}"/>
            </c:ext>
          </c:extLst>
        </c:ser>
        <c:ser>
          <c:idx val="2"/>
          <c:order val="2"/>
          <c:tx>
            <c:v>LIMITE SATISFACTORIO</c:v>
          </c:tx>
          <c:spPr>
            <a:ln cmpd="sng">
              <a:solidFill>
                <a:srgbClr val="00B050"/>
              </a:solidFill>
            </a:ln>
          </c:spPr>
          <c:marker>
            <c:symbol val="none"/>
          </c:marker>
          <c:cat>
            <c:strRef>
              <c:f>'CTR006'!$B$12:$B$23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'CTR006'!$E$12:$E$23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64A1-44FA-B635-01BFACF4C2D8}"/>
            </c:ext>
          </c:extLst>
        </c:ser>
        <c:dLbls>
          <c:showLegendKey val="0"/>
          <c:showVal val="0"/>
          <c:showCatName val="0"/>
          <c:showSerName val="0"/>
          <c:showPercent val="0"/>
          <c:showBubbleSize val="0"/>
        </c:dLbls>
        <c:marker val="1"/>
        <c:smooth val="0"/>
        <c:axId val="1365925373"/>
        <c:axId val="1673293934"/>
      </c:lineChart>
      <c:catAx>
        <c:axId val="136592537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673293934"/>
        <c:crosses val="autoZero"/>
        <c:auto val="1"/>
        <c:lblAlgn val="ctr"/>
        <c:lblOffset val="100"/>
        <c:noMultiLvlLbl val="1"/>
      </c:catAx>
      <c:valAx>
        <c:axId val="167329393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65925373"/>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568283917340520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'CTR007'!$B$12:$B$23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'CTR007'!$C$12:$C$23</c:f>
              <c:numCache>
                <c:formatCode>0%</c:formatCode>
                <c:ptCount val="12"/>
                <c:pt idx="2">
                  <c:v>0</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19F-472F-9C2D-DCF46C18205F}"/>
            </c:ext>
          </c:extLst>
        </c:ser>
        <c:dLbls>
          <c:showLegendKey val="0"/>
          <c:showVal val="0"/>
          <c:showCatName val="0"/>
          <c:showSerName val="0"/>
          <c:showPercent val="0"/>
          <c:showBubbleSize val="0"/>
        </c:dLbls>
        <c:gapWidth val="150"/>
        <c:axId val="218650047"/>
        <c:axId val="286786351"/>
      </c:barChart>
      <c:lineChart>
        <c:grouping val="standard"/>
        <c:varyColors val="1"/>
        <c:ser>
          <c:idx val="1"/>
          <c:order val="1"/>
          <c:tx>
            <c:v>LIMITE INSATISFACTORIO</c:v>
          </c:tx>
          <c:spPr>
            <a:ln cmpd="sng">
              <a:solidFill>
                <a:srgbClr val="FF0000"/>
              </a:solidFill>
            </a:ln>
          </c:spPr>
          <c:marker>
            <c:symbol val="none"/>
          </c:marker>
          <c:cat>
            <c:strRef>
              <c:f>'CTR007'!$B$12:$B$23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C19F-472F-9C2D-DCF46C18205F}"/>
            </c:ext>
          </c:extLst>
        </c:ser>
        <c:ser>
          <c:idx val="2"/>
          <c:order val="2"/>
          <c:tx>
            <c:v>LIMITE SATISFACTORIO</c:v>
          </c:tx>
          <c:spPr>
            <a:ln cmpd="sng">
              <a:solidFill>
                <a:srgbClr val="93C47D"/>
              </a:solidFill>
            </a:ln>
          </c:spPr>
          <c:marker>
            <c:symbol val="none"/>
          </c:marker>
          <c:cat>
            <c:strRef>
              <c:f>'CTR007'!$B$12:$B$23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C19F-472F-9C2D-DCF46C18205F}"/>
            </c:ext>
          </c:extLst>
        </c:ser>
        <c:dLbls>
          <c:showLegendKey val="0"/>
          <c:showVal val="0"/>
          <c:showCatName val="0"/>
          <c:showSerName val="0"/>
          <c:showPercent val="0"/>
          <c:showBubbleSize val="0"/>
        </c:dLbls>
        <c:marker val="1"/>
        <c:smooth val="0"/>
        <c:axId val="218650047"/>
        <c:axId val="286786351"/>
      </c:lineChart>
      <c:catAx>
        <c:axId val="21865004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86786351"/>
        <c:crosses val="autoZero"/>
        <c:auto val="1"/>
        <c:lblAlgn val="ctr"/>
        <c:lblOffset val="100"/>
        <c:noMultiLvlLbl val="1"/>
      </c:catAx>
      <c:valAx>
        <c:axId val="28678635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218650047"/>
        <c:crosses val="autoZero"/>
        <c:crossBetween val="between"/>
      </c:valAx>
    </c:plotArea>
    <c:legend>
      <c:legendPos val="r"/>
      <c:layout>
        <c:manualLayout>
          <c:xMode val="edge"/>
          <c:yMode val="edge"/>
          <c:x val="6.0093263342082252E-2"/>
          <c:y val="0.93140161725067383"/>
          <c:w val="0.92207874015748037"/>
          <c:h val="0.27927279360350227"/>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271787960467205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'GJR001'!$B$12:$B$23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'GJR001'!$C$12:$C$23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D97-4817-A1B1-DFA5C5D81EE2}"/>
            </c:ext>
          </c:extLst>
        </c:ser>
        <c:dLbls>
          <c:showLegendKey val="0"/>
          <c:showVal val="0"/>
          <c:showCatName val="0"/>
          <c:showSerName val="0"/>
          <c:showPercent val="0"/>
          <c:showBubbleSize val="0"/>
        </c:dLbls>
        <c:gapWidth val="150"/>
        <c:axId val="1406647361"/>
        <c:axId val="422557871"/>
      </c:barChart>
      <c:lineChart>
        <c:grouping val="standard"/>
        <c:varyColors val="1"/>
        <c:ser>
          <c:idx val="1"/>
          <c:order val="1"/>
          <c:tx>
            <c:v>LIMITE INSATISFACTORIO</c:v>
          </c:tx>
          <c:spPr>
            <a:ln cmpd="sng">
              <a:solidFill>
                <a:srgbClr val="FF0000"/>
              </a:solidFill>
            </a:ln>
          </c:spPr>
          <c:marker>
            <c:symbol val="none"/>
          </c:marker>
          <c:cat>
            <c:strRef>
              <c:f>'GJR001'!$B$12:$B$23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'GJR001'!$D$12:$D$23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4D97-4817-A1B1-DFA5C5D81EE2}"/>
            </c:ext>
          </c:extLst>
        </c:ser>
        <c:ser>
          <c:idx val="2"/>
          <c:order val="2"/>
          <c:tx>
            <c:v>LIMITE SATISFACTORIO</c:v>
          </c:tx>
          <c:spPr>
            <a:ln cmpd="sng">
              <a:solidFill>
                <a:srgbClr val="93C47D"/>
              </a:solidFill>
            </a:ln>
          </c:spPr>
          <c:marker>
            <c:symbol val="none"/>
          </c:marker>
          <c:cat>
            <c:strRef>
              <c:f>'GJR001'!$B$12:$B$23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'GJR001'!$E$12:$E$23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4D97-4817-A1B1-DFA5C5D81EE2}"/>
            </c:ext>
          </c:extLst>
        </c:ser>
        <c:dLbls>
          <c:showLegendKey val="0"/>
          <c:showVal val="0"/>
          <c:showCatName val="0"/>
          <c:showSerName val="0"/>
          <c:showPercent val="0"/>
          <c:showBubbleSize val="0"/>
        </c:dLbls>
        <c:marker val="1"/>
        <c:smooth val="0"/>
        <c:axId val="1406647361"/>
        <c:axId val="422557871"/>
      </c:lineChart>
      <c:catAx>
        <c:axId val="140664736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422557871"/>
        <c:crosses val="autoZero"/>
        <c:auto val="1"/>
        <c:lblAlgn val="ctr"/>
        <c:lblOffset val="100"/>
        <c:noMultiLvlLbl val="1"/>
      </c:catAx>
      <c:valAx>
        <c:axId val="4225578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406647361"/>
        <c:crosses val="autoZero"/>
        <c:crossBetween val="between"/>
      </c:valAx>
    </c:plotArea>
    <c:legend>
      <c:legendPos val="r"/>
      <c:layout>
        <c:manualLayout>
          <c:xMode val="edge"/>
          <c:yMode val="edge"/>
          <c:x val="0.11134586968402728"/>
          <c:y val="0.76046266079857894"/>
          <c:w val="0.8310804337118527"/>
          <c:h val="0.14321287785794834"/>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4270702251118597E-2"/>
          <c:y val="0.13185085354896683"/>
          <c:w val="0.91084483407291295"/>
          <c:h val="0.5017231536712497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'GJR002'!$B$12:$B$23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'GJR002'!$C$12:$C$23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3F3-4983-B95B-BBE710968068}"/>
            </c:ext>
          </c:extLst>
        </c:ser>
        <c:dLbls>
          <c:showLegendKey val="0"/>
          <c:showVal val="0"/>
          <c:showCatName val="0"/>
          <c:showSerName val="0"/>
          <c:showPercent val="0"/>
          <c:showBubbleSize val="0"/>
        </c:dLbls>
        <c:gapWidth val="150"/>
        <c:axId val="1142193163"/>
        <c:axId val="1960403775"/>
      </c:barChart>
      <c:lineChart>
        <c:grouping val="standard"/>
        <c:varyColors val="1"/>
        <c:ser>
          <c:idx val="1"/>
          <c:order val="1"/>
          <c:tx>
            <c:v>LIMITE INSATISFACTORIO</c:v>
          </c:tx>
          <c:spPr>
            <a:ln cmpd="sng">
              <a:solidFill>
                <a:srgbClr val="FF0000"/>
              </a:solidFill>
            </a:ln>
          </c:spPr>
          <c:marker>
            <c:symbol val="none"/>
          </c:marker>
          <c:cat>
            <c:strRef>
              <c:f>'GJR002'!$B$12:$B$23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'GJR002'!$D$12:$D$23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D3F3-4983-B95B-BBE710968068}"/>
            </c:ext>
          </c:extLst>
        </c:ser>
        <c:ser>
          <c:idx val="2"/>
          <c:order val="2"/>
          <c:tx>
            <c:v>LIMITE SATISFACTORIO</c:v>
          </c:tx>
          <c:spPr>
            <a:ln cmpd="sng">
              <a:solidFill>
                <a:srgbClr val="93C47D"/>
              </a:solidFill>
            </a:ln>
          </c:spPr>
          <c:marker>
            <c:symbol val="none"/>
          </c:marker>
          <c:cat>
            <c:strRef>
              <c:f>'GJR002'!$B$12:$B$23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'GJR002'!$E$12:$E$23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D3F3-4983-B95B-BBE710968068}"/>
            </c:ext>
          </c:extLst>
        </c:ser>
        <c:dLbls>
          <c:showLegendKey val="0"/>
          <c:showVal val="0"/>
          <c:showCatName val="0"/>
          <c:showSerName val="0"/>
          <c:showPercent val="0"/>
          <c:showBubbleSize val="0"/>
        </c:dLbls>
        <c:marker val="1"/>
        <c:smooth val="0"/>
        <c:axId val="1142193163"/>
        <c:axId val="1960403775"/>
      </c:lineChart>
      <c:catAx>
        <c:axId val="114219316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60403775"/>
        <c:crosses val="autoZero"/>
        <c:auto val="1"/>
        <c:lblAlgn val="ctr"/>
        <c:lblOffset val="100"/>
        <c:noMultiLvlLbl val="1"/>
      </c:catAx>
      <c:valAx>
        <c:axId val="1960403775"/>
        <c:scaling>
          <c:orientation val="minMax"/>
          <c:max val="1.2"/>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142193163"/>
        <c:crosses val="autoZero"/>
        <c:crossBetween val="between"/>
      </c:valAx>
    </c:plotArea>
    <c:legend>
      <c:legendPos val="r"/>
      <c:layout>
        <c:manualLayout>
          <c:xMode val="edge"/>
          <c:yMode val="edge"/>
          <c:x val="8.74317941822602E-2"/>
          <c:y val="0.78210251987052859"/>
          <c:w val="0.83990587851809584"/>
          <c:h val="0.1189575508008495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4270702251118597E-2"/>
          <c:y val="0.13185085354896683"/>
          <c:w val="0.91084483407291295"/>
          <c:h val="0.5017231536712497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'GJR003'!$B$12:$B$23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'GJR003'!$C$12:$C$23</c:f>
              <c:numCache>
                <c:formatCode>0%</c:formatCode>
                <c:ptCount val="12"/>
                <c:pt idx="5">
                  <c:v>1.33</c:v>
                </c:pt>
                <c:pt idx="11">
                  <c:v>1.19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C2B-4DDE-BEA5-1EE10E74FCCC}"/>
            </c:ext>
          </c:extLst>
        </c:ser>
        <c:dLbls>
          <c:showLegendKey val="0"/>
          <c:showVal val="0"/>
          <c:showCatName val="0"/>
          <c:showSerName val="0"/>
          <c:showPercent val="0"/>
          <c:showBubbleSize val="0"/>
        </c:dLbls>
        <c:gapWidth val="150"/>
        <c:axId val="1142193163"/>
        <c:axId val="1960403775"/>
      </c:barChart>
      <c:lineChart>
        <c:grouping val="standard"/>
        <c:varyColors val="1"/>
        <c:ser>
          <c:idx val="1"/>
          <c:order val="1"/>
          <c:tx>
            <c:v>LIMITE INSATISFACTORIO</c:v>
          </c:tx>
          <c:spPr>
            <a:ln cmpd="sng">
              <a:solidFill>
                <a:srgbClr val="FF0000"/>
              </a:solidFill>
            </a:ln>
          </c:spPr>
          <c:marker>
            <c:symbol val="none"/>
          </c:marker>
          <c:cat>
            <c:strRef>
              <c:f>'GJR003'!$B$12:$B$23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'GJR003'!$D$12:$D$23</c:f>
              <c:numCache>
                <c:formatCode>0%</c:formatCode>
                <c:ptCount val="12"/>
                <c:pt idx="0">
                  <c:v>0.72</c:v>
                </c:pt>
                <c:pt idx="1">
                  <c:v>0.72</c:v>
                </c:pt>
                <c:pt idx="2">
                  <c:v>0.72</c:v>
                </c:pt>
                <c:pt idx="3">
                  <c:v>0.72</c:v>
                </c:pt>
                <c:pt idx="4">
                  <c:v>0.72</c:v>
                </c:pt>
                <c:pt idx="5">
                  <c:v>0.72</c:v>
                </c:pt>
                <c:pt idx="6">
                  <c:v>0.72</c:v>
                </c:pt>
                <c:pt idx="7">
                  <c:v>0.72</c:v>
                </c:pt>
                <c:pt idx="8">
                  <c:v>0.72</c:v>
                </c:pt>
                <c:pt idx="9">
                  <c:v>0.72</c:v>
                </c:pt>
                <c:pt idx="10">
                  <c:v>0.72</c:v>
                </c:pt>
                <c:pt idx="11">
                  <c:v>0.72</c:v>
                </c:pt>
              </c:numCache>
            </c:numRef>
          </c:val>
          <c:smooth val="0"/>
          <c:extLst>
            <c:ext xmlns:c16="http://schemas.microsoft.com/office/drawing/2014/chart" uri="{C3380CC4-5D6E-409C-BE32-E72D297353CC}">
              <c16:uniqueId val="{00000001-3C2B-4DDE-BEA5-1EE10E74FCCC}"/>
            </c:ext>
          </c:extLst>
        </c:ser>
        <c:ser>
          <c:idx val="2"/>
          <c:order val="2"/>
          <c:tx>
            <c:v>LIMITE SATISFACTORIO</c:v>
          </c:tx>
          <c:spPr>
            <a:ln cmpd="sng">
              <a:solidFill>
                <a:srgbClr val="93C47D"/>
              </a:solidFill>
            </a:ln>
          </c:spPr>
          <c:marker>
            <c:symbol val="none"/>
          </c:marker>
          <c:cat>
            <c:strRef>
              <c:f>'GJR003'!$B$12:$B$23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'GJR003'!$E$12:$E$23</c:f>
              <c:numCache>
                <c:formatCode>0%</c:formatCode>
                <c:ptCount val="12"/>
                <c:pt idx="0">
                  <c:v>0.31</c:v>
                </c:pt>
                <c:pt idx="1">
                  <c:v>0.31</c:v>
                </c:pt>
                <c:pt idx="2">
                  <c:v>0.31</c:v>
                </c:pt>
                <c:pt idx="3">
                  <c:v>0.31</c:v>
                </c:pt>
                <c:pt idx="4">
                  <c:v>0.31</c:v>
                </c:pt>
                <c:pt idx="5">
                  <c:v>0.31</c:v>
                </c:pt>
                <c:pt idx="6">
                  <c:v>0.31</c:v>
                </c:pt>
                <c:pt idx="7">
                  <c:v>0.31</c:v>
                </c:pt>
                <c:pt idx="8">
                  <c:v>0.31</c:v>
                </c:pt>
                <c:pt idx="9">
                  <c:v>0.31</c:v>
                </c:pt>
                <c:pt idx="10">
                  <c:v>0.31</c:v>
                </c:pt>
                <c:pt idx="11">
                  <c:v>0.31</c:v>
                </c:pt>
              </c:numCache>
            </c:numRef>
          </c:val>
          <c:smooth val="0"/>
          <c:extLst>
            <c:ext xmlns:c16="http://schemas.microsoft.com/office/drawing/2014/chart" uri="{C3380CC4-5D6E-409C-BE32-E72D297353CC}">
              <c16:uniqueId val="{00000002-3C2B-4DDE-BEA5-1EE10E74FCCC}"/>
            </c:ext>
          </c:extLst>
        </c:ser>
        <c:dLbls>
          <c:showLegendKey val="0"/>
          <c:showVal val="0"/>
          <c:showCatName val="0"/>
          <c:showSerName val="0"/>
          <c:showPercent val="0"/>
          <c:showBubbleSize val="0"/>
        </c:dLbls>
        <c:marker val="1"/>
        <c:smooth val="0"/>
        <c:axId val="1142193163"/>
        <c:axId val="1960403775"/>
      </c:lineChart>
      <c:catAx>
        <c:axId val="114219316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60403775"/>
        <c:crosses val="autoZero"/>
        <c:auto val="1"/>
        <c:lblAlgn val="ctr"/>
        <c:lblOffset val="100"/>
        <c:noMultiLvlLbl val="1"/>
      </c:catAx>
      <c:valAx>
        <c:axId val="196040377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142193163"/>
        <c:crosses val="autoZero"/>
        <c:crossBetween val="between"/>
      </c:valAx>
    </c:plotArea>
    <c:legend>
      <c:legendPos val="r"/>
      <c:layout>
        <c:manualLayout>
          <c:xMode val="edge"/>
          <c:yMode val="edge"/>
          <c:x val="8.8725455243062287E-2"/>
          <c:y val="0.78210246446466913"/>
          <c:w val="0.83990587851809584"/>
          <c:h val="0.1189575508008495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7910156249999969E-2"/>
          <c:y val="0.13548032700844212"/>
          <c:w val="0.92139312243852467"/>
          <c:h val="0.5790411251367724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'GTI001'!$C$12:$C$23</c:f>
              <c:numCache>
                <c:formatCode>0%</c:formatCode>
                <c:ptCount val="12"/>
                <c:pt idx="5">
                  <c:v>0.7</c:v>
                </c:pt>
                <c:pt idx="11">
                  <c:v>0.77769999999999995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4AE-4C35-B9BA-09DF7D89C042}"/>
            </c:ext>
          </c:extLst>
        </c:ser>
        <c:dLbls>
          <c:showLegendKey val="0"/>
          <c:showVal val="0"/>
          <c:showCatName val="0"/>
          <c:showSerName val="0"/>
          <c:showPercent val="0"/>
          <c:showBubbleSize val="0"/>
        </c:dLbls>
        <c:gapWidth val="150"/>
        <c:axId val="408693270"/>
        <c:axId val="33161677"/>
      </c:barChart>
      <c:lineChart>
        <c:grouping val="standard"/>
        <c:varyColors val="1"/>
        <c:ser>
          <c:idx val="1"/>
          <c:order val="1"/>
          <c:tx>
            <c:v>LIMITE INSATISFACTORIO</c:v>
          </c:tx>
          <c:spPr>
            <a:ln cmpd="sng">
              <a:solidFill>
                <a:srgbClr val="FF0000"/>
              </a:solidFill>
            </a:ln>
          </c:spPr>
          <c:marker>
            <c:symbol val="none"/>
          </c:marker>
          <c:cat>
            <c:strRef>
              <c:f>'GTI001'!$B$12:$B$23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B4AE-4C35-B9BA-09DF7D89C042}"/>
            </c:ext>
          </c:extLst>
        </c:ser>
        <c:ser>
          <c:idx val="2"/>
          <c:order val="2"/>
          <c:tx>
            <c:v>LIMITE SATISFACTORIO</c:v>
          </c:tx>
          <c:spPr>
            <a:ln cmpd="sng">
              <a:solidFill>
                <a:srgbClr val="6AA84F"/>
              </a:solidFill>
            </a:ln>
          </c:spPr>
          <c:marker>
            <c:symbol val="none"/>
          </c:marker>
          <c:cat>
            <c:strRef>
              <c:f>'GTI001'!$B$12:$B$23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B4AE-4C35-B9BA-09DF7D89C042}"/>
            </c:ext>
          </c:extLst>
        </c:ser>
        <c:dLbls>
          <c:showLegendKey val="0"/>
          <c:showVal val="0"/>
          <c:showCatName val="0"/>
          <c:showSerName val="0"/>
          <c:showPercent val="0"/>
          <c:showBubbleSize val="0"/>
        </c:dLbls>
        <c:marker val="1"/>
        <c:smooth val="0"/>
        <c:axId val="408693270"/>
        <c:axId val="33161677"/>
      </c:lineChart>
      <c:catAx>
        <c:axId val="40869327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3161677"/>
        <c:crosses val="autoZero"/>
        <c:auto val="1"/>
        <c:lblAlgn val="ctr"/>
        <c:lblOffset val="100"/>
        <c:noMultiLvlLbl val="1"/>
      </c:catAx>
      <c:valAx>
        <c:axId val="33161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408693270"/>
        <c:crosses val="autoZero"/>
        <c:crossBetween val="between"/>
      </c:valAx>
    </c:plotArea>
    <c:legend>
      <c:legendPos val="r"/>
      <c:layout>
        <c:manualLayout>
          <c:xMode val="edge"/>
          <c:yMode val="edge"/>
          <c:x val="5.4335154826958103E-2"/>
          <c:y val="0.80088563187027362"/>
          <c:w val="0.90698621688682357"/>
          <c:h val="0.1111055672496383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6811613748458695E-2"/>
          <c:y val="6.2848158131177001E-2"/>
          <c:w val="0.9268505317509248"/>
          <c:h val="0.75507637017071005"/>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'SIG002'!$B$12:$B$23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'SIG002'!$C$12:$C$23</c:f>
              <c:numCache>
                <c:formatCode>0%</c:formatCode>
                <c:ptCount val="12"/>
                <c:pt idx="2">
                  <c:v>0</c:v>
                </c:pt>
                <c:pt idx="5">
                  <c:v>0</c:v>
                </c:pt>
                <c:pt idx="8">
                  <c:v>0</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DF7-4024-B10D-10AC44EF4873}"/>
            </c:ext>
          </c:extLst>
        </c:ser>
        <c:dLbls>
          <c:showLegendKey val="0"/>
          <c:showVal val="0"/>
          <c:showCatName val="0"/>
          <c:showSerName val="0"/>
          <c:showPercent val="0"/>
          <c:showBubbleSize val="0"/>
        </c:dLbls>
        <c:gapWidth val="150"/>
        <c:axId val="1612443253"/>
        <c:axId val="1914702280"/>
      </c:barChart>
      <c:lineChart>
        <c:grouping val="standard"/>
        <c:varyColors val="1"/>
        <c:ser>
          <c:idx val="1"/>
          <c:order val="1"/>
          <c:tx>
            <c:v>LÍMITE INSATISFACTORIO</c:v>
          </c:tx>
          <c:spPr>
            <a:ln cmpd="sng">
              <a:solidFill>
                <a:srgbClr val="FF0000"/>
              </a:solidFill>
            </a:ln>
          </c:spPr>
          <c:marker>
            <c:symbol val="none"/>
          </c:marker>
          <c:cat>
            <c:strRef>
              <c:f>'SIG002'!$B$12:$B$23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'SIG002'!$D$12:$D$23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5DF7-4024-B10D-10AC44EF4873}"/>
            </c:ext>
          </c:extLst>
        </c:ser>
        <c:ser>
          <c:idx val="2"/>
          <c:order val="2"/>
          <c:tx>
            <c:v>LÍMITE SATISFACTORIO</c:v>
          </c:tx>
          <c:spPr>
            <a:ln cmpd="sng">
              <a:solidFill>
                <a:srgbClr val="00B800"/>
              </a:solidFill>
            </a:ln>
          </c:spPr>
          <c:marker>
            <c:symbol val="none"/>
          </c:marker>
          <c:cat>
            <c:strRef>
              <c:f>'SIG002'!$B$12:$B$23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'SIG002'!$E$12:$E$23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5DF7-4024-B10D-10AC44EF4873}"/>
            </c:ext>
          </c:extLst>
        </c:ser>
        <c:dLbls>
          <c:showLegendKey val="0"/>
          <c:showVal val="0"/>
          <c:showCatName val="0"/>
          <c:showSerName val="0"/>
          <c:showPercent val="0"/>
          <c:showBubbleSize val="0"/>
        </c:dLbls>
        <c:marker val="1"/>
        <c:smooth val="0"/>
        <c:axId val="1612443253"/>
        <c:axId val="1914702280"/>
      </c:lineChart>
      <c:catAx>
        <c:axId val="161244325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a:defRPr>
            </a:pPr>
            <a:endParaRPr lang="en-US"/>
          </a:p>
        </c:txPr>
        <c:crossAx val="1914702280"/>
        <c:crosses val="autoZero"/>
        <c:auto val="1"/>
        <c:lblAlgn val="ctr"/>
        <c:lblOffset val="100"/>
        <c:noMultiLvlLbl val="1"/>
      </c:catAx>
      <c:valAx>
        <c:axId val="191470228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1000" b="0" i="0">
                <a:solidFill>
                  <a:srgbClr val="000000"/>
                </a:solidFill>
                <a:latin typeface="+mn-lt"/>
              </a:defRPr>
            </a:pPr>
            <a:endParaRPr lang="en-US"/>
          </a:p>
        </c:txPr>
        <c:crossAx val="1612443253"/>
        <c:crosses val="autoZero"/>
        <c:crossBetween val="between"/>
      </c:valAx>
    </c:plotArea>
    <c:legend>
      <c:legendPos val="b"/>
      <c:legendEntry>
        <c:idx val="0"/>
        <c:txPr>
          <a:bodyPr/>
          <a:lstStyle/>
          <a:p>
            <a:pPr lvl="0">
              <a:defRPr sz="1000" b="1" i="0"/>
            </a:pPr>
            <a:endParaRPr lang="en-US"/>
          </a:p>
        </c:txPr>
      </c:legendEntry>
      <c:legendEntry>
        <c:idx val="1"/>
        <c:txPr>
          <a:bodyPr/>
          <a:lstStyle/>
          <a:p>
            <a:pPr lvl="0">
              <a:defRPr sz="1000" b="1" i="0"/>
            </a:pPr>
            <a:endParaRPr lang="en-US"/>
          </a:p>
        </c:txPr>
      </c:legendEntry>
      <c:legendEntry>
        <c:idx val="2"/>
        <c:txPr>
          <a:bodyPr/>
          <a:lstStyle/>
          <a:p>
            <a:pPr lvl="0">
              <a:defRPr sz="1000" b="1" i="0"/>
            </a:pPr>
            <a:endParaRPr lang="en-US"/>
          </a:p>
        </c:txPr>
      </c:legendEntry>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7910156249999969E-2"/>
          <c:y val="0.13548032700844212"/>
          <c:w val="0.92139312243852467"/>
          <c:h val="0.5790411251367724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'GTI002'!$C$12:$C$23</c:f>
              <c:numCache>
                <c:formatCode>0%</c:formatCode>
                <c:ptCount val="12"/>
                <c:pt idx="2">
                  <c:v>0.95</c:v>
                </c:pt>
                <c:pt idx="5">
                  <c:v>0.9</c:v>
                </c:pt>
                <c:pt idx="8">
                  <c:v>0.78</c:v>
                </c:pt>
                <c:pt idx="11">
                  <c:v>0.93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2CE-496F-9A9E-0E712CA636A0}"/>
            </c:ext>
          </c:extLst>
        </c:ser>
        <c:dLbls>
          <c:showLegendKey val="0"/>
          <c:showVal val="0"/>
          <c:showCatName val="0"/>
          <c:showSerName val="0"/>
          <c:showPercent val="0"/>
          <c:showBubbleSize val="0"/>
        </c:dLbls>
        <c:gapWidth val="150"/>
        <c:axId val="408693270"/>
        <c:axId val="33161677"/>
      </c:barChart>
      <c:lineChart>
        <c:grouping val="standard"/>
        <c:varyColors val="1"/>
        <c:ser>
          <c:idx val="1"/>
          <c:order val="1"/>
          <c:tx>
            <c:v>LIMITE INSATISFACTORIO</c:v>
          </c:tx>
          <c:spPr>
            <a:ln cmpd="sng">
              <a:solidFill>
                <a:srgbClr val="FF0000"/>
              </a:solidFill>
            </a:ln>
          </c:spPr>
          <c:marker>
            <c:symbol val="none"/>
          </c:marker>
          <c:cat>
            <c:strRef>
              <c:f>'GTI002'!$B$12:$B$23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'GTI002'!$D$12:$D$23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12CE-496F-9A9E-0E712CA636A0}"/>
            </c:ext>
          </c:extLst>
        </c:ser>
        <c:ser>
          <c:idx val="2"/>
          <c:order val="2"/>
          <c:tx>
            <c:v>LIMITE SATISFACTORIO</c:v>
          </c:tx>
          <c:spPr>
            <a:ln cmpd="sng">
              <a:solidFill>
                <a:srgbClr val="6AA84F"/>
              </a:solidFill>
            </a:ln>
          </c:spPr>
          <c:marker>
            <c:symbol val="none"/>
          </c:marker>
          <c:cat>
            <c:strRef>
              <c:f>'GTI002'!$B$12:$B$23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'GTI002'!$E$12:$E$23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12CE-496F-9A9E-0E712CA636A0}"/>
            </c:ext>
          </c:extLst>
        </c:ser>
        <c:dLbls>
          <c:showLegendKey val="0"/>
          <c:showVal val="0"/>
          <c:showCatName val="0"/>
          <c:showSerName val="0"/>
          <c:showPercent val="0"/>
          <c:showBubbleSize val="0"/>
        </c:dLbls>
        <c:marker val="1"/>
        <c:smooth val="0"/>
        <c:axId val="408693270"/>
        <c:axId val="33161677"/>
      </c:lineChart>
      <c:catAx>
        <c:axId val="40869327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3161677"/>
        <c:crosses val="autoZero"/>
        <c:auto val="1"/>
        <c:lblAlgn val="ctr"/>
        <c:lblOffset val="100"/>
        <c:noMultiLvlLbl val="1"/>
      </c:catAx>
      <c:valAx>
        <c:axId val="33161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408693270"/>
        <c:crosses val="autoZero"/>
        <c:crossBetween val="between"/>
      </c:valAx>
    </c:plotArea>
    <c:legend>
      <c:legendPos val="r"/>
      <c:layout>
        <c:manualLayout>
          <c:xMode val="edge"/>
          <c:yMode val="edge"/>
          <c:x val="5.4335154826958103E-2"/>
          <c:y val="0.80088563187027362"/>
          <c:w val="0.90698621688682357"/>
          <c:h val="0.1111055672496383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8434185452845793E-2"/>
          <c:y val="8.7962962962962965E-2"/>
          <c:w val="0.91503613418185736"/>
          <c:h val="0.6117169728783902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'GTI003'!$C$12:$C$23</c:f>
              <c:numCache>
                <c:formatCode>0%</c:formatCode>
                <c:ptCount val="12"/>
                <c:pt idx="2">
                  <c:v>0.93</c:v>
                </c:pt>
                <c:pt idx="5">
                  <c:v>0.96489999999999998</c:v>
                </c:pt>
                <c:pt idx="8">
                  <c:v>0.95</c:v>
                </c:pt>
                <c:pt idx="11" formatCode="0.00%">
                  <c:v>0.99990000000000001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80-4645-8027-8D83ECFDBAD2}"/>
            </c:ext>
          </c:extLst>
        </c:ser>
        <c:dLbls>
          <c:showLegendKey val="0"/>
          <c:showVal val="0"/>
          <c:showCatName val="0"/>
          <c:showSerName val="0"/>
          <c:showPercent val="0"/>
          <c:showBubbleSize val="0"/>
        </c:dLbls>
        <c:gapWidth val="150"/>
        <c:axId val="287265744"/>
        <c:axId val="2064032587"/>
      </c:barChart>
      <c:lineChart>
        <c:grouping val="standard"/>
        <c:varyColors val="1"/>
        <c:ser>
          <c:idx val="1"/>
          <c:order val="1"/>
          <c:tx>
            <c:v>LIMITE INSATISFACTORIO</c:v>
          </c:tx>
          <c:spPr>
            <a:ln w="28575" cmpd="sng">
              <a:solidFill>
                <a:srgbClr val="FF0000">
                  <a:alpha val="100000"/>
                </a:srgbClr>
              </a:solidFill>
            </a:ln>
          </c:spPr>
          <c:marker>
            <c:symbol val="none"/>
          </c:marker>
          <c:cat>
            <c:strRef>
              <c:f>'GTI003'!$B$12:$B$23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'GTI003'!$D$12:$D$23</c:f>
              <c:numCache>
                <c:formatCode>0%</c:formatCode>
                <c:ptCount val="12"/>
                <c:pt idx="0">
                  <c:v>0.82450000000000001</c:v>
                </c:pt>
                <c:pt idx="1">
                  <c:v>0.82450000000000001</c:v>
                </c:pt>
                <c:pt idx="2">
                  <c:v>0.82450000000000001</c:v>
                </c:pt>
                <c:pt idx="3">
                  <c:v>0.82450000000000001</c:v>
                </c:pt>
                <c:pt idx="4">
                  <c:v>0.82450000000000001</c:v>
                </c:pt>
                <c:pt idx="5">
                  <c:v>0.82450000000000001</c:v>
                </c:pt>
                <c:pt idx="6">
                  <c:v>0.82450000000000001</c:v>
                </c:pt>
                <c:pt idx="7">
                  <c:v>0.82450000000000001</c:v>
                </c:pt>
                <c:pt idx="8">
                  <c:v>0.82450000000000001</c:v>
                </c:pt>
                <c:pt idx="9">
                  <c:v>0.82450000000000001</c:v>
                </c:pt>
                <c:pt idx="10">
                  <c:v>0.82450000000000001</c:v>
                </c:pt>
                <c:pt idx="11">
                  <c:v>0.82450000000000001</c:v>
                </c:pt>
              </c:numCache>
            </c:numRef>
          </c:val>
          <c:smooth val="0"/>
          <c:extLst>
            <c:ext xmlns:c16="http://schemas.microsoft.com/office/drawing/2014/chart" uri="{C3380CC4-5D6E-409C-BE32-E72D297353CC}">
              <c16:uniqueId val="{00000001-5F80-4645-8027-8D83ECFDBAD2}"/>
            </c:ext>
          </c:extLst>
        </c:ser>
        <c:ser>
          <c:idx val="2"/>
          <c:order val="2"/>
          <c:tx>
            <c:v>LIMITE SATISFACTORIO</c:v>
          </c:tx>
          <c:spPr>
            <a:ln w="28575" cmpd="sng">
              <a:solidFill>
                <a:srgbClr val="00B050">
                  <a:alpha val="100000"/>
                </a:srgbClr>
              </a:solidFill>
            </a:ln>
          </c:spPr>
          <c:marker>
            <c:symbol val="none"/>
          </c:marker>
          <c:cat>
            <c:strRef>
              <c:f>'GTI003'!$B$12:$B$23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'GTI003'!$E$12:$E$23</c:f>
              <c:numCache>
                <c:formatCode>0%</c:formatCode>
                <c:ptCount val="12"/>
                <c:pt idx="0">
                  <c:v>0.873</c:v>
                </c:pt>
                <c:pt idx="1">
                  <c:v>0.873</c:v>
                </c:pt>
                <c:pt idx="2">
                  <c:v>0.873</c:v>
                </c:pt>
                <c:pt idx="3">
                  <c:v>0.873</c:v>
                </c:pt>
                <c:pt idx="4">
                  <c:v>0.873</c:v>
                </c:pt>
                <c:pt idx="5">
                  <c:v>0.873</c:v>
                </c:pt>
                <c:pt idx="6">
                  <c:v>0.873</c:v>
                </c:pt>
                <c:pt idx="7">
                  <c:v>0.873</c:v>
                </c:pt>
                <c:pt idx="8">
                  <c:v>0.873</c:v>
                </c:pt>
                <c:pt idx="9">
                  <c:v>0.873</c:v>
                </c:pt>
                <c:pt idx="10">
                  <c:v>0.873</c:v>
                </c:pt>
                <c:pt idx="11">
                  <c:v>0.873</c:v>
                </c:pt>
              </c:numCache>
            </c:numRef>
          </c:val>
          <c:smooth val="0"/>
          <c:extLst>
            <c:ext xmlns:c16="http://schemas.microsoft.com/office/drawing/2014/chart" uri="{C3380CC4-5D6E-409C-BE32-E72D297353CC}">
              <c16:uniqueId val="{00000002-5F80-4645-8027-8D83ECFDBAD2}"/>
            </c:ext>
          </c:extLst>
        </c:ser>
        <c:dLbls>
          <c:showLegendKey val="0"/>
          <c:showVal val="0"/>
          <c:showCatName val="0"/>
          <c:showSerName val="0"/>
          <c:showPercent val="0"/>
          <c:showBubbleSize val="0"/>
        </c:dLbls>
        <c:marker val="1"/>
        <c:smooth val="0"/>
        <c:axId val="287265744"/>
        <c:axId val="2064032587"/>
      </c:lineChart>
      <c:catAx>
        <c:axId val="2872657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064032587"/>
        <c:crosses val="autoZero"/>
        <c:auto val="1"/>
        <c:lblAlgn val="ctr"/>
        <c:lblOffset val="100"/>
        <c:noMultiLvlLbl val="1"/>
      </c:catAx>
      <c:valAx>
        <c:axId val="206403258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87265744"/>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0720563616071416E-2"/>
          <c:y val="0.13608651007572842"/>
          <c:w val="0.90740443638392843"/>
          <c:h val="0.54248491849570013"/>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'GTI004'!$C$12:$C$23</c:f>
              <c:numCache>
                <c:formatCode>0%</c:formatCode>
                <c:ptCount val="12"/>
                <c:pt idx="2">
                  <c:v>0.8</c:v>
                </c:pt>
                <c:pt idx="5">
                  <c:v>0.85</c:v>
                </c:pt>
                <c:pt idx="8">
                  <c:v>0.85</c:v>
                </c:pt>
                <c:pt idx="11">
                  <c:v>0.85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307-44E9-B4B8-F4F5D8F86B3F}"/>
            </c:ext>
          </c:extLst>
        </c:ser>
        <c:dLbls>
          <c:showLegendKey val="0"/>
          <c:showVal val="0"/>
          <c:showCatName val="0"/>
          <c:showSerName val="0"/>
          <c:showPercent val="0"/>
          <c:showBubbleSize val="0"/>
        </c:dLbls>
        <c:gapWidth val="150"/>
        <c:axId val="1822395077"/>
        <c:axId val="794217923"/>
      </c:barChart>
      <c:lineChart>
        <c:grouping val="standard"/>
        <c:varyColors val="1"/>
        <c:ser>
          <c:idx val="1"/>
          <c:order val="1"/>
          <c:tx>
            <c:v>LIMITE INSATISFACTORIO</c:v>
          </c:tx>
          <c:spPr>
            <a:ln cmpd="sng">
              <a:solidFill>
                <a:srgbClr val="FF0000"/>
              </a:solidFill>
            </a:ln>
          </c:spPr>
          <c:marker>
            <c:symbol val="none"/>
          </c:marker>
          <c:cat>
            <c:strRef>
              <c:f>'GTI004'!$B$12:$B$23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'GTI004'!$D$12:$D$23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2307-44E9-B4B8-F4F5D8F86B3F}"/>
            </c:ext>
          </c:extLst>
        </c:ser>
        <c:ser>
          <c:idx val="2"/>
          <c:order val="2"/>
          <c:tx>
            <c:v>LIMITE SATISFACTORIO</c:v>
          </c:tx>
          <c:spPr>
            <a:ln cmpd="sng">
              <a:solidFill>
                <a:srgbClr val="00FF00"/>
              </a:solidFill>
            </a:ln>
          </c:spPr>
          <c:marker>
            <c:symbol val="none"/>
          </c:marker>
          <c:cat>
            <c:strRef>
              <c:f>'GTI004'!$B$12:$B$23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'GTI004'!$E$12:$E$23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2307-44E9-B4B8-F4F5D8F86B3F}"/>
            </c:ext>
          </c:extLst>
        </c:ser>
        <c:dLbls>
          <c:showLegendKey val="0"/>
          <c:showVal val="0"/>
          <c:showCatName val="0"/>
          <c:showSerName val="0"/>
          <c:showPercent val="0"/>
          <c:showBubbleSize val="0"/>
        </c:dLbls>
        <c:marker val="1"/>
        <c:smooth val="0"/>
        <c:axId val="1822395077"/>
        <c:axId val="794217923"/>
      </c:lineChart>
      <c:catAx>
        <c:axId val="18223950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794217923"/>
        <c:crosses val="autoZero"/>
        <c:auto val="1"/>
        <c:lblAlgn val="ctr"/>
        <c:lblOffset val="100"/>
        <c:noMultiLvlLbl val="1"/>
      </c:catAx>
      <c:valAx>
        <c:axId val="7942179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822395077"/>
        <c:crosses val="autoZero"/>
        <c:crossBetween val="between"/>
      </c:valAx>
    </c:plotArea>
    <c:legend>
      <c:legendPos val="r"/>
      <c:layout>
        <c:manualLayout>
          <c:xMode val="edge"/>
          <c:yMode val="edge"/>
          <c:x val="6.8854891052387554E-2"/>
          <c:y val="0.79025514667809382"/>
          <c:w val="0.8510624628110639"/>
          <c:h val="0.1099716106915207"/>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'GTI005'!$C$12:$C$23</c:f>
              <c:numCache>
                <c:formatCode>0%</c:formatCode>
                <c:ptCount val="12"/>
                <c:pt idx="5">
                  <c:v>0.75</c:v>
                </c:pt>
                <c:pt idx="11">
                  <c:v>0.85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193-4E1A-9FC2-044E25F57F2A}"/>
            </c:ext>
          </c:extLst>
        </c:ser>
        <c:dLbls>
          <c:showLegendKey val="0"/>
          <c:showVal val="0"/>
          <c:showCatName val="0"/>
          <c:showSerName val="0"/>
          <c:showPercent val="0"/>
          <c:showBubbleSize val="0"/>
        </c:dLbls>
        <c:gapWidth val="150"/>
        <c:axId val="296668351"/>
        <c:axId val="1934934610"/>
      </c:barChart>
      <c:lineChart>
        <c:grouping val="standard"/>
        <c:varyColors val="1"/>
        <c:ser>
          <c:idx val="1"/>
          <c:order val="1"/>
          <c:tx>
            <c:v>LIMITE INSATISFACTORIO</c:v>
          </c:tx>
          <c:spPr>
            <a:ln w="28575" cmpd="sng">
              <a:solidFill>
                <a:srgbClr val="FF0000">
                  <a:alpha val="100000"/>
                </a:srgbClr>
              </a:solidFill>
            </a:ln>
          </c:spPr>
          <c:marker>
            <c:symbol val="none"/>
          </c:marker>
          <c:cat>
            <c:strRef>
              <c:f>'GTI005'!$B$12:$B$23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'GTI005'!$D$12:$D$23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4193-4E1A-9FC2-044E25F57F2A}"/>
            </c:ext>
          </c:extLst>
        </c:ser>
        <c:ser>
          <c:idx val="2"/>
          <c:order val="2"/>
          <c:tx>
            <c:v>LIMITE SATISFACTORIO</c:v>
          </c:tx>
          <c:spPr>
            <a:ln w="28575" cmpd="sng">
              <a:solidFill>
                <a:srgbClr val="92D050">
                  <a:alpha val="100000"/>
                </a:srgbClr>
              </a:solidFill>
            </a:ln>
          </c:spPr>
          <c:marker>
            <c:symbol val="none"/>
          </c:marker>
          <c:cat>
            <c:strRef>
              <c:f>'GTI005'!$B$12:$B$23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'GTI005'!$E$12:$E$23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4193-4E1A-9FC2-044E25F57F2A}"/>
            </c:ext>
          </c:extLst>
        </c:ser>
        <c:dLbls>
          <c:showLegendKey val="0"/>
          <c:showVal val="0"/>
          <c:showCatName val="0"/>
          <c:showSerName val="0"/>
          <c:showPercent val="0"/>
          <c:showBubbleSize val="0"/>
        </c:dLbls>
        <c:marker val="1"/>
        <c:smooth val="0"/>
        <c:axId val="296668351"/>
        <c:axId val="1934934610"/>
      </c:lineChart>
      <c:catAx>
        <c:axId val="29666835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934934610"/>
        <c:crosses val="autoZero"/>
        <c:auto val="1"/>
        <c:lblAlgn val="ctr"/>
        <c:lblOffset val="100"/>
        <c:noMultiLvlLbl val="1"/>
      </c:catAx>
      <c:valAx>
        <c:axId val="193493461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96668351"/>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810871518418687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'GTI006'!$C$12:$C$23</c:f>
              <c:numCache>
                <c:formatCode>0%</c:formatCode>
                <c:ptCount val="12"/>
                <c:pt idx="5">
                  <c:v>0.9</c:v>
                </c:pt>
                <c:pt idx="11">
                  <c:v>0.9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B43-4841-B49F-21222F8B28A9}"/>
            </c:ext>
          </c:extLst>
        </c:ser>
        <c:dLbls>
          <c:showLegendKey val="0"/>
          <c:showVal val="0"/>
          <c:showCatName val="0"/>
          <c:showSerName val="0"/>
          <c:showPercent val="0"/>
          <c:showBubbleSize val="0"/>
        </c:dLbls>
        <c:gapWidth val="150"/>
        <c:axId val="182837908"/>
        <c:axId val="1852900677"/>
      </c:barChart>
      <c:lineChart>
        <c:grouping val="standard"/>
        <c:varyColors val="1"/>
        <c:ser>
          <c:idx val="1"/>
          <c:order val="1"/>
          <c:tx>
            <c:v>LIMITE INSATISFACTORIO</c:v>
          </c:tx>
          <c:spPr>
            <a:ln cmpd="sng">
              <a:solidFill>
                <a:srgbClr val="FF0000"/>
              </a:solidFill>
            </a:ln>
          </c:spPr>
          <c:marker>
            <c:symbol val="none"/>
          </c:marker>
          <c:cat>
            <c:strRef>
              <c:f>'GTI006'!$B$12:$B$23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'GTI006'!$D$12:$D$23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CB43-4841-B49F-21222F8B28A9}"/>
            </c:ext>
          </c:extLst>
        </c:ser>
        <c:ser>
          <c:idx val="2"/>
          <c:order val="2"/>
          <c:tx>
            <c:v>LIMITE SATISFACTORIO</c:v>
          </c:tx>
          <c:spPr>
            <a:ln cmpd="sng">
              <a:solidFill>
                <a:srgbClr val="93C47D"/>
              </a:solidFill>
            </a:ln>
          </c:spPr>
          <c:marker>
            <c:symbol val="none"/>
          </c:marker>
          <c:cat>
            <c:strRef>
              <c:f>'GTI006'!$B$12:$B$23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'GTI006'!$E$12:$E$23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CB43-4841-B49F-21222F8B28A9}"/>
            </c:ext>
          </c:extLst>
        </c:ser>
        <c:dLbls>
          <c:showLegendKey val="0"/>
          <c:showVal val="0"/>
          <c:showCatName val="0"/>
          <c:showSerName val="0"/>
          <c:showPercent val="0"/>
          <c:showBubbleSize val="0"/>
        </c:dLbls>
        <c:marker val="1"/>
        <c:smooth val="0"/>
        <c:axId val="182837908"/>
        <c:axId val="1852900677"/>
      </c:lineChart>
      <c:catAx>
        <c:axId val="1828379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52900677"/>
        <c:crosses val="autoZero"/>
        <c:auto val="1"/>
        <c:lblAlgn val="ctr"/>
        <c:lblOffset val="100"/>
        <c:noMultiLvlLbl val="1"/>
      </c:catAx>
      <c:valAx>
        <c:axId val="1852900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82837908"/>
        <c:crosses val="autoZero"/>
        <c:crossBetween val="between"/>
      </c:valAx>
    </c:plotArea>
    <c:legend>
      <c:legendPos val="r"/>
      <c:layout>
        <c:manualLayout>
          <c:xMode val="edge"/>
          <c:yMode val="edge"/>
          <c:x val="4.3065587265726804E-2"/>
          <c:y val="0.83889448818897638"/>
          <c:w val="0.93377483932651884"/>
          <c:h val="0.16110551181102362"/>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'GTI007'!$C$12:$C$23</c:f>
              <c:numCache>
                <c:formatCode>0%</c:formatCode>
                <c:ptCount val="12"/>
                <c:pt idx="2">
                  <c:v>0.5</c:v>
                </c:pt>
                <c:pt idx="5">
                  <c:v>0.55000000000000004</c:v>
                </c:pt>
                <c:pt idx="8">
                  <c:v>0.65</c:v>
                </c:pt>
                <c:pt idx="11">
                  <c:v>0.65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2B9-4B16-B455-DA5F1B5C18CB}"/>
            </c:ext>
          </c:extLst>
        </c:ser>
        <c:dLbls>
          <c:showLegendKey val="0"/>
          <c:showVal val="0"/>
          <c:showCatName val="0"/>
          <c:showSerName val="0"/>
          <c:showPercent val="0"/>
          <c:showBubbleSize val="0"/>
        </c:dLbls>
        <c:gapWidth val="150"/>
        <c:axId val="13782422"/>
        <c:axId val="2009916697"/>
      </c:barChart>
      <c:lineChart>
        <c:grouping val="standard"/>
        <c:varyColors val="1"/>
        <c:ser>
          <c:idx val="1"/>
          <c:order val="1"/>
          <c:tx>
            <c:v>LIMITE INSATISFACTORIO</c:v>
          </c:tx>
          <c:spPr>
            <a:ln w="28575" cmpd="sng">
              <a:solidFill>
                <a:srgbClr val="FF0000">
                  <a:alpha val="100000"/>
                </a:srgbClr>
              </a:solidFill>
            </a:ln>
          </c:spPr>
          <c:marker>
            <c:symbol val="none"/>
          </c:marker>
          <c:cat>
            <c:strRef>
              <c:f>'GTI007'!$B$12:$B$23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82B9-4B16-B455-DA5F1B5C18CB}"/>
            </c:ext>
          </c:extLst>
        </c:ser>
        <c:ser>
          <c:idx val="2"/>
          <c:order val="2"/>
          <c:tx>
            <c:v>LIMITE SATISFACTORIO</c:v>
          </c:tx>
          <c:spPr>
            <a:ln w="28575" cmpd="sng">
              <a:solidFill>
                <a:srgbClr val="00B050">
                  <a:alpha val="100000"/>
                </a:srgbClr>
              </a:solidFill>
            </a:ln>
          </c:spPr>
          <c:marker>
            <c:symbol val="none"/>
          </c:marker>
          <c:cat>
            <c:strRef>
              <c:f>'GTI007'!$B$12:$B$23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82B9-4B16-B455-DA5F1B5C18CB}"/>
            </c:ext>
          </c:extLst>
        </c:ser>
        <c:dLbls>
          <c:showLegendKey val="0"/>
          <c:showVal val="0"/>
          <c:showCatName val="0"/>
          <c:showSerName val="0"/>
          <c:showPercent val="0"/>
          <c:showBubbleSize val="0"/>
        </c:dLbls>
        <c:marker val="1"/>
        <c:smooth val="0"/>
        <c:axId val="13782422"/>
        <c:axId val="2009916697"/>
      </c:lineChart>
      <c:catAx>
        <c:axId val="1378242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009916697"/>
        <c:crosses val="autoZero"/>
        <c:auto val="1"/>
        <c:lblAlgn val="ctr"/>
        <c:lblOffset val="100"/>
        <c:noMultiLvlLbl val="1"/>
      </c:catAx>
      <c:valAx>
        <c:axId val="200991669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782422"/>
        <c:crosses val="autoZero"/>
        <c:crossBetween val="between"/>
      </c:valAx>
    </c:plotArea>
    <c:legend>
      <c:legendPos val="b"/>
      <c:layout>
        <c:manualLayout>
          <c:xMode val="edge"/>
          <c:yMode val="edge"/>
          <c:x val="0.37898512068649043"/>
          <c:y val="0.89945652173913049"/>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2580258452535772E-2"/>
          <c:y val="0.13528618994767719"/>
          <c:w val="0.91752377275682717"/>
          <c:h val="0.65719747018304175"/>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'GTI008'!$C$12:$C$23</c:f>
              <c:numCache>
                <c:formatCode>0%</c:formatCode>
                <c:ptCount val="12"/>
                <c:pt idx="2">
                  <c:v>1</c:v>
                </c:pt>
                <c:pt idx="5">
                  <c:v>0.95</c:v>
                </c:pt>
                <c:pt idx="8">
                  <c:v>0.3</c:v>
                </c:pt>
                <c:pt idx="11">
                  <c:v>0.97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9AC-4C2D-817A-9774EBDDE321}"/>
            </c:ext>
          </c:extLst>
        </c:ser>
        <c:dLbls>
          <c:showLegendKey val="0"/>
          <c:showVal val="0"/>
          <c:showCatName val="0"/>
          <c:showSerName val="0"/>
          <c:showPercent val="0"/>
          <c:showBubbleSize val="0"/>
        </c:dLbls>
        <c:gapWidth val="150"/>
        <c:axId val="179371726"/>
        <c:axId val="1508653965"/>
      </c:barChart>
      <c:lineChart>
        <c:grouping val="standard"/>
        <c:varyColors val="1"/>
        <c:ser>
          <c:idx val="1"/>
          <c:order val="1"/>
          <c:tx>
            <c:v>LIMITE INSATISFACTORIO</c:v>
          </c:tx>
          <c:spPr>
            <a:ln cmpd="sng">
              <a:solidFill>
                <a:srgbClr val="FF0000"/>
              </a:solidFill>
            </a:ln>
          </c:spPr>
          <c:marker>
            <c:symbol val="none"/>
          </c:marker>
          <c:cat>
            <c:strRef>
              <c:f>'GTI008'!$B$12:$B$23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'GTI008'!$D$12:$D$23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99AC-4C2D-817A-9774EBDDE321}"/>
            </c:ext>
          </c:extLst>
        </c:ser>
        <c:ser>
          <c:idx val="2"/>
          <c:order val="2"/>
          <c:tx>
            <c:v>LIMITE SATISFACTORIO</c:v>
          </c:tx>
          <c:spPr>
            <a:ln cmpd="sng">
              <a:solidFill>
                <a:srgbClr val="00FF00"/>
              </a:solidFill>
            </a:ln>
          </c:spPr>
          <c:marker>
            <c:symbol val="none"/>
          </c:marker>
          <c:cat>
            <c:strRef>
              <c:f>'GTI008'!$B$12:$B$23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'GTI008'!$E$12:$E$23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99AC-4C2D-817A-9774EBDDE321}"/>
            </c:ext>
          </c:extLst>
        </c:ser>
        <c:dLbls>
          <c:showLegendKey val="0"/>
          <c:showVal val="0"/>
          <c:showCatName val="0"/>
          <c:showSerName val="0"/>
          <c:showPercent val="0"/>
          <c:showBubbleSize val="0"/>
        </c:dLbls>
        <c:marker val="1"/>
        <c:smooth val="0"/>
        <c:axId val="179371726"/>
        <c:axId val="1508653965"/>
      </c:lineChart>
      <c:catAx>
        <c:axId val="17937172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508653965"/>
        <c:crosses val="autoZero"/>
        <c:auto val="1"/>
        <c:lblAlgn val="ctr"/>
        <c:lblOffset val="100"/>
        <c:noMultiLvlLbl val="1"/>
      </c:catAx>
      <c:valAx>
        <c:axId val="15086539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79371726"/>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2580258452535772E-2"/>
          <c:y val="0.13528618994767719"/>
          <c:w val="0.91752377275682717"/>
          <c:h val="0.65719747018304175"/>
        </c:manualLayout>
      </c:layout>
      <c:barChart>
        <c:barDir val="col"/>
        <c:grouping val="clustered"/>
        <c:varyColors val="1"/>
        <c:ser>
          <c:idx val="0"/>
          <c:order val="0"/>
          <c:tx>
            <c:v>ESTADO DEL INDICADOR</c:v>
          </c:tx>
          <c:spPr>
            <a:solidFill>
              <a:srgbClr val="8FAADC"/>
            </a:solidFill>
            <a:ln cmpd="sng">
              <a:solidFill>
                <a:schemeClr val="accent5">
                  <a:lumMod val="60000"/>
                  <a:lumOff val="40000"/>
                </a:schemeClr>
              </a:solidFill>
            </a:ln>
          </c:spPr>
          <c:invertIfNegative val="1"/>
          <c:dPt>
            <c:idx val="8"/>
            <c:invertIfNegative val="1"/>
            <c:bubble3D val="0"/>
            <c:extLst>
              <c:ext xmlns:c16="http://schemas.microsoft.com/office/drawing/2014/chart" uri="{C3380CC4-5D6E-409C-BE32-E72D297353CC}">
                <c16:uniqueId val="{00000001-7403-4FB3-AECA-FE781F33CC4F}"/>
              </c:ext>
            </c:extLst>
          </c:dPt>
          <c:cat>
            <c:strRef>
              <c:f>' GTI009'!$B$12:$B$23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 GTI009'!$C$12:$C$23</c:f>
              <c:numCache>
                <c:formatCode>0%</c:formatCode>
                <c:ptCount val="12"/>
                <c:pt idx="0">
                  <c:v>-0.98</c:v>
                </c:pt>
                <c:pt idx="1">
                  <c:v>-0.76</c:v>
                </c:pt>
                <c:pt idx="2">
                  <c:v>-0.76</c:v>
                </c:pt>
                <c:pt idx="3">
                  <c:v>-0.76</c:v>
                </c:pt>
                <c:pt idx="4">
                  <c:v>-0.76</c:v>
                </c:pt>
                <c:pt idx="5">
                  <c:v>-0.77</c:v>
                </c:pt>
                <c:pt idx="6">
                  <c:v>-0.75</c:v>
                </c:pt>
                <c:pt idx="7">
                  <c:v>-0.51</c:v>
                </c:pt>
                <c:pt idx="8">
                  <c:v>-0.61</c:v>
                </c:pt>
                <c:pt idx="9">
                  <c:v>-0.66</c:v>
                </c:pt>
                <c:pt idx="10">
                  <c:v>-0.71</c:v>
                </c:pt>
                <c:pt idx="11">
                  <c:v>-0.92</c:v>
                </c:pt>
              </c:numCache>
            </c:numRef>
          </c:val>
          <c:extLst>
            <c:ext xmlns:c14="http://schemas.microsoft.com/office/drawing/2007/8/2/chart" uri="{6F2FDCE9-48DA-4B69-8628-5D25D57E5C99}">
              <c14:invertSolidFillFmt>
                <c14:spPr xmlns:c14="http://schemas.microsoft.com/office/drawing/2007/8/2/chart">
                  <a:solidFill>
                    <a:srgbClr val="8FAADC"/>
                  </a:solidFill>
                  <a:ln cmpd="sng">
                    <a:solidFill>
                      <a:schemeClr val="accent5">
                        <a:lumMod val="60000"/>
                        <a:lumOff val="40000"/>
                      </a:schemeClr>
                    </a:solidFill>
                  </a:ln>
                </c14:spPr>
              </c14:invertSolidFillFmt>
            </c:ext>
            <c:ext xmlns:c16="http://schemas.microsoft.com/office/drawing/2014/chart" uri="{C3380CC4-5D6E-409C-BE32-E72D297353CC}">
              <c16:uniqueId val="{00000000-F7CE-453C-82FD-E33EB1C622B6}"/>
            </c:ext>
          </c:extLst>
        </c:ser>
        <c:dLbls>
          <c:showLegendKey val="0"/>
          <c:showVal val="0"/>
          <c:showCatName val="0"/>
          <c:showSerName val="0"/>
          <c:showPercent val="0"/>
          <c:showBubbleSize val="0"/>
        </c:dLbls>
        <c:gapWidth val="150"/>
        <c:axId val="1429755708"/>
        <c:axId val="1027570007"/>
      </c:barChart>
      <c:lineChart>
        <c:grouping val="standard"/>
        <c:varyColors val="1"/>
        <c:ser>
          <c:idx val="1"/>
          <c:order val="1"/>
          <c:tx>
            <c:v>LIMITE INSATISFACTORIO</c:v>
          </c:tx>
          <c:spPr>
            <a:ln cmpd="sng">
              <a:solidFill>
                <a:srgbClr val="FF0000"/>
              </a:solidFill>
            </a:ln>
          </c:spPr>
          <c:marker>
            <c:symbol val="none"/>
          </c:marker>
          <c:cat>
            <c:strRef>
              <c:f>' GTI009'!$B$12:$B$23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 GTI009'!$D$12:$D$23</c:f>
              <c:numCache>
                <c:formatCode>0%</c:formatCode>
                <c:ptCount val="12"/>
                <c:pt idx="0">
                  <c:v>-2.8499999999999998E-2</c:v>
                </c:pt>
                <c:pt idx="1">
                  <c:v>-2.8499999999999998E-2</c:v>
                </c:pt>
                <c:pt idx="2">
                  <c:v>-2.8499999999999998E-2</c:v>
                </c:pt>
                <c:pt idx="3">
                  <c:v>-2.8499999999999998E-2</c:v>
                </c:pt>
                <c:pt idx="4">
                  <c:v>-2.8499999999999998E-2</c:v>
                </c:pt>
                <c:pt idx="5">
                  <c:v>-2.8499999999999998E-2</c:v>
                </c:pt>
                <c:pt idx="6">
                  <c:v>-2.8499999999999998E-2</c:v>
                </c:pt>
                <c:pt idx="7">
                  <c:v>-2.8499999999999998E-2</c:v>
                </c:pt>
                <c:pt idx="8">
                  <c:v>-2.8499999999999998E-2</c:v>
                </c:pt>
                <c:pt idx="9">
                  <c:v>-2.8499999999999998E-2</c:v>
                </c:pt>
                <c:pt idx="10">
                  <c:v>-2.8499999999999998E-2</c:v>
                </c:pt>
                <c:pt idx="11">
                  <c:v>-2.8499999999999998E-2</c:v>
                </c:pt>
              </c:numCache>
            </c:numRef>
          </c:val>
          <c:smooth val="0"/>
          <c:extLst>
            <c:ext xmlns:c16="http://schemas.microsoft.com/office/drawing/2014/chart" uri="{C3380CC4-5D6E-409C-BE32-E72D297353CC}">
              <c16:uniqueId val="{00000001-F7CE-453C-82FD-E33EB1C622B6}"/>
            </c:ext>
          </c:extLst>
        </c:ser>
        <c:ser>
          <c:idx val="2"/>
          <c:order val="2"/>
          <c:tx>
            <c:v>LIMITE SATISFACTORIO</c:v>
          </c:tx>
          <c:spPr>
            <a:ln cmpd="sng">
              <a:solidFill>
                <a:srgbClr val="00FF00"/>
              </a:solidFill>
            </a:ln>
          </c:spPr>
          <c:marker>
            <c:symbol val="none"/>
          </c:marker>
          <c:cat>
            <c:strRef>
              <c:f>' GTI009'!$B$12:$B$23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 GTI009'!$E$12:$E$23</c:f>
              <c:numCache>
                <c:formatCode>0%</c:formatCode>
                <c:ptCount val="12"/>
                <c:pt idx="0">
                  <c:v>-2.5499999999999998E-2</c:v>
                </c:pt>
                <c:pt idx="1">
                  <c:v>-2.5499999999999998E-2</c:v>
                </c:pt>
                <c:pt idx="2">
                  <c:v>-2.5499999999999998E-2</c:v>
                </c:pt>
                <c:pt idx="3">
                  <c:v>-2.5499999999999998E-2</c:v>
                </c:pt>
                <c:pt idx="4">
                  <c:v>-2.5499999999999998E-2</c:v>
                </c:pt>
                <c:pt idx="5">
                  <c:v>-2.5499999999999998E-2</c:v>
                </c:pt>
                <c:pt idx="6">
                  <c:v>-2.5499999999999998E-2</c:v>
                </c:pt>
                <c:pt idx="7">
                  <c:v>-2.5499999999999998E-2</c:v>
                </c:pt>
                <c:pt idx="8">
                  <c:v>-2.5499999999999998E-2</c:v>
                </c:pt>
                <c:pt idx="9">
                  <c:v>-2.5499999999999998E-2</c:v>
                </c:pt>
                <c:pt idx="10">
                  <c:v>-2.5499999999999998E-2</c:v>
                </c:pt>
                <c:pt idx="11">
                  <c:v>-2.5499999999999998E-2</c:v>
                </c:pt>
              </c:numCache>
            </c:numRef>
          </c:val>
          <c:smooth val="0"/>
          <c:extLst>
            <c:ext xmlns:c16="http://schemas.microsoft.com/office/drawing/2014/chart" uri="{C3380CC4-5D6E-409C-BE32-E72D297353CC}">
              <c16:uniqueId val="{00000002-F7CE-453C-82FD-E33EB1C622B6}"/>
            </c:ext>
          </c:extLst>
        </c:ser>
        <c:dLbls>
          <c:showLegendKey val="0"/>
          <c:showVal val="0"/>
          <c:showCatName val="0"/>
          <c:showSerName val="0"/>
          <c:showPercent val="0"/>
          <c:showBubbleSize val="0"/>
        </c:dLbls>
        <c:marker val="1"/>
        <c:smooth val="0"/>
        <c:axId val="1429755708"/>
        <c:axId val="1027570007"/>
      </c:lineChart>
      <c:catAx>
        <c:axId val="14297557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027570007"/>
        <c:crosses val="autoZero"/>
        <c:auto val="1"/>
        <c:lblAlgn val="ctr"/>
        <c:lblOffset val="100"/>
        <c:noMultiLvlLbl val="1"/>
      </c:catAx>
      <c:valAx>
        <c:axId val="102757000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429755708"/>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strRef>
              <c:f>'DIS003'!$C$11</c:f>
              <c:strCache>
                <c:ptCount val="1"/>
                <c:pt idx="0">
                  <c:v>ESTADO DEL INDICADOR</c:v>
                </c:pt>
              </c:strCache>
            </c:strRef>
          </c:tx>
          <c:spPr>
            <a:solidFill>
              <a:srgbClr val="5B9BD5"/>
            </a:solidFill>
            <a:ln cmpd="sng">
              <a:solidFill>
                <a:srgbClr val="000000"/>
              </a:solidFill>
            </a:ln>
          </c:spPr>
          <c:invertIfNegative val="1"/>
          <c:cat>
            <c:strRef>
              <c:f>'DIS003'!$B$12:$B$23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'DIS003'!$C$12:$C$23</c:f>
              <c:numCache>
                <c:formatCode>0%</c:formatCode>
                <c:ptCount val="12"/>
                <c:pt idx="2">
                  <c:v>1.46</c:v>
                </c:pt>
                <c:pt idx="5">
                  <c:v>1.1299999999999999</c:v>
                </c:pt>
                <c:pt idx="8">
                  <c:v>1.26</c:v>
                </c:pt>
                <c:pt idx="11">
                  <c:v>1.1299999999999999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386-4E7D-916D-C8D5EBCBB4F0}"/>
            </c:ext>
          </c:extLst>
        </c:ser>
        <c:dLbls>
          <c:showLegendKey val="0"/>
          <c:showVal val="0"/>
          <c:showCatName val="0"/>
          <c:showSerName val="0"/>
          <c:showPercent val="0"/>
          <c:showBubbleSize val="0"/>
        </c:dLbls>
        <c:gapWidth val="150"/>
        <c:axId val="1752235085"/>
        <c:axId val="754408614"/>
      </c:barChart>
      <c:lineChart>
        <c:grouping val="standard"/>
        <c:varyColors val="1"/>
        <c:ser>
          <c:idx val="1"/>
          <c:order val="1"/>
          <c:tx>
            <c:strRef>
              <c:f>'DIS003'!$D$11</c:f>
              <c:strCache>
                <c:ptCount val="1"/>
                <c:pt idx="0">
                  <c:v>LIMITE INSATISFACTORIO</c:v>
                </c:pt>
              </c:strCache>
            </c:strRef>
          </c:tx>
          <c:spPr>
            <a:ln cmpd="sng">
              <a:solidFill>
                <a:srgbClr val="FF0000">
                  <a:alpha val="100000"/>
                </a:srgbClr>
              </a:solidFill>
            </a:ln>
          </c:spPr>
          <c:marker>
            <c:symbol val="none"/>
          </c:marker>
          <c:dPt>
            <c:idx val="8"/>
            <c:bubble3D val="0"/>
            <c:extLst>
              <c:ext xmlns:c16="http://schemas.microsoft.com/office/drawing/2014/chart" uri="{C3380CC4-5D6E-409C-BE32-E72D297353CC}">
                <c16:uniqueId val="{00000001-F386-4E7D-916D-C8D5EBCBB4F0}"/>
              </c:ext>
            </c:extLst>
          </c:dPt>
          <c:cat>
            <c:strRef>
              <c:f>'DIS003'!$B$12:$B$23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'DIS003'!$D$12:$D$23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2-F386-4E7D-916D-C8D5EBCBB4F0}"/>
            </c:ext>
          </c:extLst>
        </c:ser>
        <c:ser>
          <c:idx val="2"/>
          <c:order val="2"/>
          <c:tx>
            <c:strRef>
              <c:f>'DIS003'!$E$11</c:f>
              <c:strCache>
                <c:ptCount val="1"/>
                <c:pt idx="0">
                  <c:v>LIMITE SATISFACTORIO</c:v>
                </c:pt>
              </c:strCache>
            </c:strRef>
          </c:tx>
          <c:spPr>
            <a:ln cmpd="sng">
              <a:solidFill>
                <a:srgbClr val="00B800">
                  <a:alpha val="100000"/>
                </a:srgbClr>
              </a:solidFill>
            </a:ln>
          </c:spPr>
          <c:marker>
            <c:symbol val="none"/>
          </c:marker>
          <c:dPt>
            <c:idx val="8"/>
            <c:bubble3D val="0"/>
            <c:extLst>
              <c:ext xmlns:c16="http://schemas.microsoft.com/office/drawing/2014/chart" uri="{C3380CC4-5D6E-409C-BE32-E72D297353CC}">
                <c16:uniqueId val="{00000003-F386-4E7D-916D-C8D5EBCBB4F0}"/>
              </c:ext>
            </c:extLst>
          </c:dPt>
          <c:cat>
            <c:strRef>
              <c:f>'DIS003'!$B$12:$B$23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'DIS003'!$E$12:$E$23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4-F386-4E7D-916D-C8D5EBCBB4F0}"/>
            </c:ext>
          </c:extLst>
        </c:ser>
        <c:dLbls>
          <c:showLegendKey val="0"/>
          <c:showVal val="0"/>
          <c:showCatName val="0"/>
          <c:showSerName val="0"/>
          <c:showPercent val="0"/>
          <c:showBubbleSize val="0"/>
        </c:dLbls>
        <c:marker val="1"/>
        <c:smooth val="0"/>
        <c:axId val="1752235085"/>
        <c:axId val="754408614"/>
      </c:lineChart>
      <c:catAx>
        <c:axId val="175223508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754408614"/>
        <c:crosses val="autoZero"/>
        <c:auto val="1"/>
        <c:lblAlgn val="ctr"/>
        <c:lblOffset val="100"/>
        <c:noMultiLvlLbl val="1"/>
      </c:catAx>
      <c:valAx>
        <c:axId val="75440861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752235085"/>
        <c:crosses val="autoZero"/>
        <c:crossBetween val="between"/>
      </c:valAx>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904036458333337E-2"/>
          <c:y val="0.14497716894977167"/>
          <c:w val="0.89662630208333327"/>
          <c:h val="0.5211187214611873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'EIN001'!$B$12:$B$23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'EIN001'!$C$12:$C$23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303-42C5-BE21-AC09719F405F}"/>
            </c:ext>
          </c:extLst>
        </c:ser>
        <c:dLbls>
          <c:showLegendKey val="0"/>
          <c:showVal val="0"/>
          <c:showCatName val="0"/>
          <c:showSerName val="0"/>
          <c:showPercent val="0"/>
          <c:showBubbleSize val="0"/>
        </c:dLbls>
        <c:gapWidth val="150"/>
        <c:axId val="953467203"/>
        <c:axId val="238987158"/>
      </c:barChart>
      <c:lineChart>
        <c:grouping val="standard"/>
        <c:varyColors val="1"/>
        <c:ser>
          <c:idx val="1"/>
          <c:order val="1"/>
          <c:tx>
            <c:v>LIMITE INSATISFACTORIO</c:v>
          </c:tx>
          <c:spPr>
            <a:ln cmpd="sng">
              <a:solidFill>
                <a:srgbClr val="FF0000"/>
              </a:solidFill>
            </a:ln>
          </c:spPr>
          <c:marker>
            <c:symbol val="none"/>
          </c:marker>
          <c:cat>
            <c:strRef>
              <c:f>'EIN001'!$B$12:$B$23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E303-42C5-BE21-AC09719F405F}"/>
            </c:ext>
          </c:extLst>
        </c:ser>
        <c:ser>
          <c:idx val="2"/>
          <c:order val="2"/>
          <c:tx>
            <c:v>LIMITE SATISFACTORIO</c:v>
          </c:tx>
          <c:spPr>
            <a:ln cmpd="sng">
              <a:solidFill>
                <a:srgbClr val="93C47D"/>
              </a:solidFill>
            </a:ln>
          </c:spPr>
          <c:marker>
            <c:symbol val="none"/>
          </c:marker>
          <c:cat>
            <c:strRef>
              <c:f>'EIN001'!$B$12:$B$23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E303-42C5-BE21-AC09719F405F}"/>
            </c:ext>
          </c:extLst>
        </c:ser>
        <c:dLbls>
          <c:showLegendKey val="0"/>
          <c:showVal val="0"/>
          <c:showCatName val="0"/>
          <c:showSerName val="0"/>
          <c:showPercent val="0"/>
          <c:showBubbleSize val="0"/>
        </c:dLbls>
        <c:marker val="1"/>
        <c:smooth val="0"/>
        <c:axId val="953467203"/>
        <c:axId val="238987158"/>
      </c:lineChart>
      <c:catAx>
        <c:axId val="95346720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38987158"/>
        <c:crosses val="autoZero"/>
        <c:auto val="1"/>
        <c:lblAlgn val="ctr"/>
        <c:lblOffset val="100"/>
        <c:noMultiLvlLbl val="1"/>
      </c:catAx>
      <c:valAx>
        <c:axId val="23898715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95346720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9.4325731407467875E-2"/>
          <c:y val="9.6618357487922704E-2"/>
          <c:w val="0.90152682242153359"/>
          <c:h val="0.6218433565369546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'SIG005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'SIG005 '!$C$12:$C$23</c:f>
              <c:numCache>
                <c:formatCode>0%</c:formatCode>
                <c:ptCount val="12"/>
                <c:pt idx="2" formatCode="0.00">
                  <c:v>4.13</c:v>
                </c:pt>
                <c:pt idx="5" formatCode="General">
                  <c:v>4.6900000000000004</c:v>
                </c:pt>
                <c:pt idx="8" formatCode="General">
                  <c:v>4.71</c:v>
                </c:pt>
                <c:pt idx="11" formatCode="General">
                  <c:v>4.75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984-4A1F-A123-91A53AE5DCD4}"/>
            </c:ext>
          </c:extLst>
        </c:ser>
        <c:dLbls>
          <c:showLegendKey val="0"/>
          <c:showVal val="0"/>
          <c:showCatName val="0"/>
          <c:showSerName val="0"/>
          <c:showPercent val="0"/>
          <c:showBubbleSize val="0"/>
        </c:dLbls>
        <c:gapWidth val="150"/>
        <c:axId val="303476682"/>
        <c:axId val="671925017"/>
      </c:barChart>
      <c:lineChart>
        <c:grouping val="standard"/>
        <c:varyColors val="1"/>
        <c:ser>
          <c:idx val="1"/>
          <c:order val="1"/>
          <c:tx>
            <c:v>LÍMITE INSATISFACTORIO</c:v>
          </c:tx>
          <c:spPr>
            <a:ln cmpd="sng">
              <a:solidFill>
                <a:srgbClr val="FF0000"/>
              </a:solidFill>
            </a:ln>
          </c:spPr>
          <c:marker>
            <c:symbol val="none"/>
          </c:marker>
          <c:cat>
            <c:strRef>
              <c:f>'SIG005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'SIG005 '!$D$12:$D$23</c:f>
              <c:numCache>
                <c:formatCode>0%</c:formatCode>
                <c:ptCount val="12"/>
                <c:pt idx="0">
                  <c:v>3.4</c:v>
                </c:pt>
                <c:pt idx="1">
                  <c:v>3.4</c:v>
                </c:pt>
                <c:pt idx="2">
                  <c:v>3.4</c:v>
                </c:pt>
                <c:pt idx="3">
                  <c:v>3.4</c:v>
                </c:pt>
                <c:pt idx="4">
                  <c:v>3.4</c:v>
                </c:pt>
                <c:pt idx="5">
                  <c:v>3.4</c:v>
                </c:pt>
                <c:pt idx="6">
                  <c:v>3.4</c:v>
                </c:pt>
                <c:pt idx="7">
                  <c:v>3.4</c:v>
                </c:pt>
                <c:pt idx="8">
                  <c:v>3.4</c:v>
                </c:pt>
                <c:pt idx="9">
                  <c:v>3.4</c:v>
                </c:pt>
                <c:pt idx="10">
                  <c:v>3.4</c:v>
                </c:pt>
                <c:pt idx="11">
                  <c:v>3.4</c:v>
                </c:pt>
              </c:numCache>
            </c:numRef>
          </c:val>
          <c:smooth val="0"/>
          <c:extLst>
            <c:ext xmlns:c16="http://schemas.microsoft.com/office/drawing/2014/chart" uri="{C3380CC4-5D6E-409C-BE32-E72D297353CC}">
              <c16:uniqueId val="{00000001-7984-4A1F-A123-91A53AE5DCD4}"/>
            </c:ext>
          </c:extLst>
        </c:ser>
        <c:ser>
          <c:idx val="2"/>
          <c:order val="2"/>
          <c:tx>
            <c:v>LÍMITE SATISFACTORIO</c:v>
          </c:tx>
          <c:spPr>
            <a:ln cmpd="sng">
              <a:solidFill>
                <a:srgbClr val="00B800"/>
              </a:solidFill>
            </a:ln>
          </c:spPr>
          <c:marker>
            <c:symbol val="none"/>
          </c:marker>
          <c:cat>
            <c:strRef>
              <c:f>'SIG005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'SIG005 '!$E$12:$E$23</c:f>
              <c:numCache>
                <c:formatCode>0%</c:formatCode>
                <c:ptCount val="12"/>
                <c:pt idx="0">
                  <c:v>4</c:v>
                </c:pt>
                <c:pt idx="1">
                  <c:v>4</c:v>
                </c:pt>
                <c:pt idx="2">
                  <c:v>4</c:v>
                </c:pt>
                <c:pt idx="3">
                  <c:v>4</c:v>
                </c:pt>
                <c:pt idx="4">
                  <c:v>4</c:v>
                </c:pt>
                <c:pt idx="5">
                  <c:v>4</c:v>
                </c:pt>
                <c:pt idx="6">
                  <c:v>4</c:v>
                </c:pt>
                <c:pt idx="7">
                  <c:v>4</c:v>
                </c:pt>
                <c:pt idx="8">
                  <c:v>4</c:v>
                </c:pt>
                <c:pt idx="9">
                  <c:v>4</c:v>
                </c:pt>
                <c:pt idx="10">
                  <c:v>4</c:v>
                </c:pt>
                <c:pt idx="11">
                  <c:v>4</c:v>
                </c:pt>
              </c:numCache>
            </c:numRef>
          </c:val>
          <c:smooth val="0"/>
          <c:extLst>
            <c:ext xmlns:c16="http://schemas.microsoft.com/office/drawing/2014/chart" uri="{C3380CC4-5D6E-409C-BE32-E72D297353CC}">
              <c16:uniqueId val="{00000002-7984-4A1F-A123-91A53AE5DCD4}"/>
            </c:ext>
          </c:extLst>
        </c:ser>
        <c:dLbls>
          <c:showLegendKey val="0"/>
          <c:showVal val="0"/>
          <c:showCatName val="0"/>
          <c:showSerName val="0"/>
          <c:showPercent val="0"/>
          <c:showBubbleSize val="0"/>
        </c:dLbls>
        <c:marker val="1"/>
        <c:smooth val="0"/>
        <c:axId val="303476682"/>
        <c:axId val="671925017"/>
      </c:lineChart>
      <c:catAx>
        <c:axId val="30347668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71925017"/>
        <c:crosses val="autoZero"/>
        <c:auto val="1"/>
        <c:lblAlgn val="ctr"/>
        <c:lblOffset val="100"/>
        <c:noMultiLvlLbl val="1"/>
      </c:catAx>
      <c:valAx>
        <c:axId val="67192501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03476682"/>
        <c:crosses val="autoZero"/>
        <c:crossBetween val="between"/>
      </c:valAx>
    </c:plotArea>
    <c:legend>
      <c:legendPos val="b"/>
      <c:layout>
        <c:manualLayout>
          <c:xMode val="edge"/>
          <c:yMode val="edge"/>
          <c:x val="0.24621957653523405"/>
          <c:y val="0.8767178542395333"/>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3879769453597057E-2"/>
          <c:y val="4.9801915288261112E-2"/>
          <c:w val="0.92252141048740588"/>
          <c:h val="0.7416032794400796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'EIN003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'EIN003 '!$C$12:$C$23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4FA-41D8-9589-A835B90DAB93}"/>
            </c:ext>
          </c:extLst>
        </c:ser>
        <c:dLbls>
          <c:showLegendKey val="0"/>
          <c:showVal val="0"/>
          <c:showCatName val="0"/>
          <c:showSerName val="0"/>
          <c:showPercent val="0"/>
          <c:showBubbleSize val="0"/>
        </c:dLbls>
        <c:gapWidth val="150"/>
        <c:axId val="942179845"/>
        <c:axId val="865216659"/>
      </c:barChart>
      <c:lineChart>
        <c:grouping val="standard"/>
        <c:varyColors val="1"/>
        <c:ser>
          <c:idx val="1"/>
          <c:order val="1"/>
          <c:tx>
            <c:v>LIMITE INSATISFACTORIO</c:v>
          </c:tx>
          <c:spPr>
            <a:ln w="9525" cmpd="sng">
              <a:solidFill>
                <a:srgbClr val="FF0000">
                  <a:alpha val="100000"/>
                </a:srgbClr>
              </a:solidFill>
            </a:ln>
          </c:spPr>
          <c:marker>
            <c:symbol val="none"/>
          </c:marker>
          <c:cat>
            <c:strRef>
              <c:f>'EIN003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'EIN003 '!$D$12:$D$23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D4FA-41D8-9589-A835B90DAB93}"/>
            </c:ext>
          </c:extLst>
        </c:ser>
        <c:ser>
          <c:idx val="2"/>
          <c:order val="2"/>
          <c:tx>
            <c:v>LIMITE SATISFACTORIO</c:v>
          </c:tx>
          <c:spPr>
            <a:ln cmpd="sng">
              <a:solidFill>
                <a:srgbClr val="00B050"/>
              </a:solidFill>
            </a:ln>
          </c:spPr>
          <c:marker>
            <c:symbol val="none"/>
          </c:marker>
          <c:cat>
            <c:strRef>
              <c:f>'EIN003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'EIN003 '!$E$12:$E$23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D4FA-41D8-9589-A835B90DAB93}"/>
            </c:ext>
          </c:extLst>
        </c:ser>
        <c:dLbls>
          <c:showLegendKey val="0"/>
          <c:showVal val="0"/>
          <c:showCatName val="0"/>
          <c:showSerName val="0"/>
          <c:showPercent val="0"/>
          <c:showBubbleSize val="0"/>
        </c:dLbls>
        <c:marker val="1"/>
        <c:smooth val="0"/>
        <c:axId val="942179845"/>
        <c:axId val="865216659"/>
      </c:lineChart>
      <c:catAx>
        <c:axId val="94217984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865216659"/>
        <c:crosses val="autoZero"/>
        <c:auto val="1"/>
        <c:lblAlgn val="ctr"/>
        <c:lblOffset val="100"/>
        <c:noMultiLvlLbl val="1"/>
      </c:catAx>
      <c:valAx>
        <c:axId val="86521665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942179845"/>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chemeClr val="dk1"/>
                </a:solidFill>
                <a:latin typeface="+mn-lt"/>
              </a:defRPr>
            </a:pPr>
            <a:r>
              <a:rPr lang="es-CO" sz="1800" b="1" i="0">
                <a:solidFill>
                  <a:schemeClr val="dk1"/>
                </a:solidFill>
                <a:latin typeface="+mn-lt"/>
              </a:rPr>
              <a:t>Porcentaje de cumplimiento de la Política del Sistema Integrado de Gestión</a:t>
            </a:r>
          </a:p>
        </c:rich>
      </c:tx>
      <c:layout>
        <c:manualLayout>
          <c:xMode val="edge"/>
          <c:yMode val="edge"/>
          <c:x val="0.12242246759003321"/>
          <c:y val="3.0303030303030311E-2"/>
        </c:manualLayout>
      </c:layout>
      <c:overlay val="0"/>
    </c:title>
    <c:autoTitleDeleted val="0"/>
    <c:plotArea>
      <c:layout/>
      <c:barChart>
        <c:barDir val="col"/>
        <c:grouping val="clustered"/>
        <c:varyColors val="1"/>
        <c:ser>
          <c:idx val="0"/>
          <c:order val="0"/>
          <c:invertIfNegative val="1"/>
          <c:cat>
            <c:strRef>
              <c:f>'Peso objetivos'!$B$2</c:f>
              <c:strCache>
                <c:ptCount val="1"/>
                <c:pt idx="0">
                  <c:v>OBJETIVOS</c:v>
                </c:pt>
              </c:strCache>
            </c:strRef>
          </c:cat>
          <c:val>
            <c:numRef>
              <c:f>'Peso objetivos'!$E$11</c:f>
              <c:numCache>
                <c:formatCode>0.0%</c:formatCode>
                <c:ptCount val="1"/>
                <c:pt idx="0">
                  <c:v>0</c:v>
                </c:pt>
              </c:numCache>
            </c:numRef>
          </c:val>
          <c:extLst>
            <c:ext xmlns:c16="http://schemas.microsoft.com/office/drawing/2014/chart" uri="{C3380CC4-5D6E-409C-BE32-E72D297353CC}">
              <c16:uniqueId val="{00000000-7CFD-4F18-91DC-AD3B7CC5F113}"/>
            </c:ext>
          </c:extLst>
        </c:ser>
        <c:dLbls>
          <c:showLegendKey val="0"/>
          <c:showVal val="0"/>
          <c:showCatName val="0"/>
          <c:showSerName val="0"/>
          <c:showPercent val="0"/>
          <c:showBubbleSize val="0"/>
        </c:dLbls>
        <c:gapWidth val="150"/>
        <c:axId val="12808137"/>
        <c:axId val="1435121814"/>
      </c:barChart>
      <c:catAx>
        <c:axId val="1280813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sz="900" b="0" i="0">
                <a:solidFill>
                  <a:schemeClr val="dk1"/>
                </a:solidFill>
                <a:latin typeface="+mn-lt"/>
              </a:defRPr>
            </a:pPr>
            <a:endParaRPr lang="en-US"/>
          </a:p>
        </c:txPr>
        <c:crossAx val="1435121814"/>
        <c:crosses val="autoZero"/>
        <c:auto val="1"/>
        <c:lblAlgn val="ctr"/>
        <c:lblOffset val="100"/>
        <c:noMultiLvlLbl val="1"/>
      </c:catAx>
      <c:valAx>
        <c:axId val="1435121814"/>
        <c:scaling>
          <c:orientation val="minMax"/>
        </c:scaling>
        <c:delete val="0"/>
        <c:axPos val="l"/>
        <c:numFmt formatCode="0.0%" sourceLinked="1"/>
        <c:majorTickMark val="cross"/>
        <c:minorTickMark val="cross"/>
        <c:tickLblPos val="nextTo"/>
        <c:spPr>
          <a:ln>
            <a:noFill/>
          </a:ln>
        </c:spPr>
        <c:crossAx val="12808137"/>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invertIfNegative val="1"/>
          <c:cat>
            <c:strRef>
              <c:f>'Partes interesadas'!$B$4:$B$6</c:f>
              <c:strCache>
                <c:ptCount val="3"/>
                <c:pt idx="0">
                  <c:v>1. Formular y adoptar oportunamente políticas y regulaciones para el sector ambiental, de acuerdo con las directrices del Gobierno Nacional</c:v>
                </c:pt>
                <c:pt idx="1">
                  <c:v>2. Atender eficaz y eficientemente los requerimientos de las partes interesadas, para el desarrollo y fortalecimiento del sector ambiental</c:v>
                </c:pt>
                <c:pt idx="2">
                  <c:v>3. Permitir y facilitar el control social sobre la gestión del Ministerio</c:v>
                </c:pt>
              </c:strCache>
            </c:strRef>
          </c:cat>
          <c:val>
            <c:numRef>
              <c:f>'Partes interesadas'!$C$4:$C$6</c:f>
              <c:numCache>
                <c:formatCode>0.0%</c:formatCode>
                <c:ptCount val="3"/>
                <c:pt idx="0">
                  <c:v>0</c:v>
                </c:pt>
                <c:pt idx="1">
                  <c:v>0</c:v>
                </c:pt>
                <c:pt idx="2">
                  <c:v>0</c:v>
                </c:pt>
              </c:numCache>
            </c:numRef>
          </c:val>
          <c:extLst>
            <c:ext xmlns:c16="http://schemas.microsoft.com/office/drawing/2014/chart" uri="{C3380CC4-5D6E-409C-BE32-E72D297353CC}">
              <c16:uniqueId val="{00000000-79C1-4CC8-9B09-40CB8365D924}"/>
            </c:ext>
          </c:extLst>
        </c:ser>
        <c:dLbls>
          <c:showLegendKey val="0"/>
          <c:showVal val="0"/>
          <c:showCatName val="0"/>
          <c:showSerName val="0"/>
          <c:showPercent val="0"/>
          <c:showBubbleSize val="0"/>
        </c:dLbls>
        <c:gapWidth val="150"/>
        <c:axId val="298726573"/>
        <c:axId val="1273870668"/>
      </c:barChart>
      <c:catAx>
        <c:axId val="29872657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rot="-1200000"/>
          <a:lstStyle/>
          <a:p>
            <a:pPr lvl="0">
              <a:defRPr b="1" i="0">
                <a:solidFill>
                  <a:srgbClr val="000000"/>
                </a:solidFill>
                <a:latin typeface="+mn-lt"/>
              </a:defRPr>
            </a:pPr>
            <a:endParaRPr lang="en-US"/>
          </a:p>
        </c:txPr>
        <c:crossAx val="1273870668"/>
        <c:crosses val="autoZero"/>
        <c:auto val="1"/>
        <c:lblAlgn val="ctr"/>
        <c:lblOffset val="100"/>
        <c:noMultiLvlLbl val="1"/>
      </c:catAx>
      <c:valAx>
        <c:axId val="1273870668"/>
        <c:scaling>
          <c:orientation val="minMax"/>
        </c:scaling>
        <c:delete val="0"/>
        <c:axPos val="l"/>
        <c:numFmt formatCode="0.0%" sourceLinked="1"/>
        <c:majorTickMark val="cross"/>
        <c:minorTickMark val="cross"/>
        <c:tickLblPos val="nextTo"/>
        <c:spPr>
          <a:ln>
            <a:noFill/>
          </a:ln>
        </c:spPr>
        <c:crossAx val="298726573"/>
        <c:crosses val="autoZero"/>
        <c:crossBetween val="between"/>
      </c:valAx>
    </c:plotArea>
    <c:plotVisOnly val="1"/>
    <c:dispBlanksAs val="zero"/>
    <c:showDLblsOverMax val="1"/>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Indicadores</a:t>
            </a:r>
          </a:p>
        </c:rich>
      </c:tx>
      <c:overlay val="0"/>
    </c:title>
    <c:autoTitleDeleted val="0"/>
    <c:plotArea>
      <c:layout/>
      <c:barChart>
        <c:barDir val="col"/>
        <c:grouping val="clustered"/>
        <c:varyColors val="1"/>
        <c:ser>
          <c:idx val="0"/>
          <c:order val="0"/>
          <c:tx>
            <c:v>4. Implementar los procesos que garanticen el logro de la misión institucional, fortaleciendo los mecanismos de autocontrol y de evaluación para su mejora continua</c:v>
          </c:tx>
          <c:spPr>
            <a:solidFill>
              <a:srgbClr val="5B9BD5"/>
            </a:solidFill>
            <a:ln cmpd="sng">
              <a:solidFill>
                <a:srgbClr val="000000"/>
              </a:solidFill>
            </a:ln>
          </c:spPr>
          <c:invertIfNegative val="1"/>
          <c:dLbls>
            <c:spPr>
              <a:noFill/>
              <a:ln>
                <a:noFill/>
              </a:ln>
              <a:effectLst/>
            </c:spPr>
            <c:txPr>
              <a:bodyPr/>
              <a:lstStyle/>
              <a:p>
                <a:pPr lvl="0">
                  <a:defRPr b="1" i="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'Procesos I'!$C$4</c:f>
              <c:numCache>
                <c:formatCode>0.0%</c:formatCode>
                <c:ptCount val="1"/>
                <c:pt idx="0">
                  <c:v>0</c:v>
                </c:pt>
              </c:numCache>
            </c:numRef>
          </c:cat>
          <c:val>
            <c:numRef>
              <c:f>'Procesos I'!$C$5</c:f>
              <c:numCache>
                <c:formatCode>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ED-4F2A-B6EB-DB24511DECF3}"/>
            </c:ext>
          </c:extLst>
        </c:ser>
        <c:ser>
          <c:idx val="1"/>
          <c:order val="1"/>
          <c:invertIfNegative val="1"/>
          <c:cat>
            <c:numRef>
              <c:f>'Procesos I'!$C$4</c:f>
              <c:numCache>
                <c:formatCode>0.0%</c:formatCode>
                <c:ptCount val="1"/>
                <c:pt idx="0">
                  <c:v>0</c:v>
                </c:pt>
              </c:numCache>
            </c:numRef>
          </c:cat>
          <c:val>
            <c:numRef>
              <c:f>'Procesos I'!$C$6</c:f>
              <c:numCache>
                <c:formatCode>0.0%</c:formatCode>
                <c:ptCount val="1"/>
                <c:pt idx="0">
                  <c:v>0</c:v>
                </c:pt>
              </c:numCache>
            </c:numRef>
          </c:val>
          <c:extLst>
            <c:ext xmlns:c16="http://schemas.microsoft.com/office/drawing/2014/chart" uri="{C3380CC4-5D6E-409C-BE32-E72D297353CC}">
              <c16:uniqueId val="{00000001-63ED-4F2A-B6EB-DB24511DECF3}"/>
            </c:ext>
          </c:extLst>
        </c:ser>
        <c:dLbls>
          <c:showLegendKey val="0"/>
          <c:showVal val="0"/>
          <c:showCatName val="0"/>
          <c:showSerName val="0"/>
          <c:showPercent val="0"/>
          <c:showBubbleSize val="0"/>
        </c:dLbls>
        <c:gapWidth val="150"/>
        <c:axId val="1688119005"/>
        <c:axId val="1868531538"/>
      </c:barChart>
      <c:catAx>
        <c:axId val="168811900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rot="-60000"/>
          <a:lstStyle/>
          <a:p>
            <a:pPr lvl="0">
              <a:defRPr b="1" i="0">
                <a:solidFill>
                  <a:srgbClr val="000000"/>
                </a:solidFill>
                <a:latin typeface="+mn-lt"/>
              </a:defRPr>
            </a:pPr>
            <a:endParaRPr lang="en-US"/>
          </a:p>
        </c:txPr>
        <c:crossAx val="1868531538"/>
        <c:crosses val="autoZero"/>
        <c:auto val="1"/>
        <c:lblAlgn val="ctr"/>
        <c:lblOffset val="100"/>
        <c:noMultiLvlLbl val="1"/>
      </c:catAx>
      <c:valAx>
        <c:axId val="1868531538"/>
        <c:scaling>
          <c:orientation val="minMax"/>
          <c:min val="0"/>
        </c:scaling>
        <c:delete val="0"/>
        <c:axPos val="l"/>
        <c:majorGridlines>
          <c:spPr>
            <a:ln>
              <a:solidFill>
                <a:srgbClr val="B7B7B7"/>
              </a:solidFill>
            </a:ln>
          </c:spPr>
        </c:majorGridlines>
        <c:title>
          <c:tx>
            <c:rich>
              <a:bodyPr/>
              <a:lstStyle/>
              <a:p>
                <a:pPr lvl="0">
                  <a:defRPr b="1" i="0">
                    <a:solidFill>
                      <a:srgbClr val="000000"/>
                    </a:solidFill>
                    <a:latin typeface="+mn-lt"/>
                  </a:defRPr>
                </a:pPr>
                <a:r>
                  <a:rPr lang="es-CO" b="1" i="0">
                    <a:solidFill>
                      <a:srgbClr val="000000"/>
                    </a:solidFill>
                    <a:latin typeface="+mn-lt"/>
                  </a:rPr>
                  <a:t>Porcentaje</a:t>
                </a: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en-US"/>
          </a:p>
        </c:txPr>
        <c:crossAx val="1688119005"/>
        <c:crosses val="autoZero"/>
        <c:crossBetween val="between"/>
      </c:valAx>
    </c:plotArea>
    <c:plotVisOnly val="1"/>
    <c:dispBlanksAs val="zero"/>
    <c:showDLblsOverMax val="1"/>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Indicador</a:t>
            </a:r>
          </a:p>
        </c:rich>
      </c:tx>
      <c:overlay val="0"/>
    </c:title>
    <c:autoTitleDeleted val="0"/>
    <c:plotArea>
      <c:layout/>
      <c:barChart>
        <c:barDir val="col"/>
        <c:grouping val="clustered"/>
        <c:varyColors val="1"/>
        <c:ser>
          <c:idx val="0"/>
          <c:order val="0"/>
          <c:spPr>
            <a:solidFill>
              <a:srgbClr val="5B9BD5"/>
            </a:solidFill>
            <a:ln cmpd="sng">
              <a:solidFill>
                <a:srgbClr val="000000"/>
              </a:solidFill>
            </a:ln>
          </c:spPr>
          <c:invertIfNegative val="1"/>
          <c:cat>
            <c:strRef>
              <c:f>'Aprendizaje O'!$C$4</c:f>
              <c:strCache>
                <c:ptCount val="1"/>
                <c:pt idx="0">
                  <c:v>4. Promover programas para la provisión, capacitación, evaluación y desarrollo del talento humano con el objeto de garantizar el cumplimiento misional</c:v>
                </c:pt>
              </c:strCache>
            </c:strRef>
          </c:cat>
          <c:val>
            <c:numRef>
              <c:f>'Aprendizaje O'!$D$4</c:f>
              <c:numCache>
                <c:formatCode>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0D6-47C0-959C-AC4DCFBEED24}"/>
            </c:ext>
          </c:extLst>
        </c:ser>
        <c:dLbls>
          <c:showLegendKey val="0"/>
          <c:showVal val="0"/>
          <c:showCatName val="0"/>
          <c:showSerName val="0"/>
          <c:showPercent val="0"/>
          <c:showBubbleSize val="0"/>
        </c:dLbls>
        <c:gapWidth val="150"/>
        <c:axId val="2050610908"/>
        <c:axId val="426945509"/>
      </c:barChart>
      <c:catAx>
        <c:axId val="20506109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b="0" i="0">
                <a:solidFill>
                  <a:srgbClr val="000000"/>
                </a:solidFill>
                <a:latin typeface="+mn-lt"/>
              </a:defRPr>
            </a:pPr>
            <a:endParaRPr lang="en-US"/>
          </a:p>
        </c:txPr>
        <c:crossAx val="426945509"/>
        <c:crosses val="autoZero"/>
        <c:auto val="1"/>
        <c:lblAlgn val="ctr"/>
        <c:lblOffset val="100"/>
        <c:noMultiLvlLbl val="1"/>
      </c:catAx>
      <c:valAx>
        <c:axId val="426945509"/>
        <c:scaling>
          <c:orientation val="minMax"/>
        </c:scaling>
        <c:delete val="0"/>
        <c:axPos val="l"/>
        <c:title>
          <c:tx>
            <c:rich>
              <a:bodyPr/>
              <a:lstStyle/>
              <a:p>
                <a:pPr lvl="0">
                  <a:defRPr b="0">
                    <a:solidFill>
                      <a:srgbClr val="000000"/>
                    </a:solidFill>
                    <a:latin typeface="+mn-lt"/>
                  </a:defRPr>
                </a:pPr>
                <a:endParaRPr lang="es-CO"/>
              </a:p>
            </c:rich>
          </c:tx>
          <c:overlay val="0"/>
        </c:title>
        <c:numFmt formatCode="0.0%" sourceLinked="1"/>
        <c:majorTickMark val="cross"/>
        <c:minorTickMark val="cross"/>
        <c:tickLblPos val="nextTo"/>
        <c:spPr>
          <a:ln/>
        </c:spPr>
        <c:txPr>
          <a:bodyPr/>
          <a:lstStyle/>
          <a:p>
            <a:pPr lvl="0">
              <a:defRPr b="0" i="0">
                <a:solidFill>
                  <a:srgbClr val="000000"/>
                </a:solidFill>
                <a:latin typeface="+mn-lt"/>
              </a:defRPr>
            </a:pPr>
            <a:endParaRPr lang="en-US"/>
          </a:p>
        </c:txPr>
        <c:crossAx val="2050610908"/>
        <c:crosses val="autoZero"/>
        <c:crossBetween val="between"/>
      </c:valAx>
    </c:plotArea>
    <c:plotVisOnly val="1"/>
    <c:dispBlanksAs val="zero"/>
    <c:showDLblsOverMax val="1"/>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indicador</a:t>
            </a:r>
          </a:p>
        </c:rich>
      </c:tx>
      <c:overlay val="0"/>
    </c:title>
    <c:autoTitleDeleted val="0"/>
    <c:plotArea>
      <c:layout/>
      <c:barChart>
        <c:barDir val="col"/>
        <c:grouping val="clustered"/>
        <c:varyColors val="1"/>
        <c:ser>
          <c:idx val="0"/>
          <c:order val="0"/>
          <c:invertIfNegative val="1"/>
          <c:cat>
            <c:strRef>
              <c:f>'Recursos O'!$C$4</c:f>
              <c:strCache>
                <c:ptCount val="1"/>
                <c:pt idx="0">
                  <c:v>8. Obtener y ejecutar eficientemente los recursos requeridos para el cumplimiento de los fines institucionales</c:v>
                </c:pt>
              </c:strCache>
            </c:strRef>
          </c:cat>
          <c:val>
            <c:numRef>
              <c:f>'Recursos O'!$D$4</c:f>
              <c:numCache>
                <c:formatCode>0.0%</c:formatCode>
                <c:ptCount val="1"/>
                <c:pt idx="0">
                  <c:v>0</c:v>
                </c:pt>
              </c:numCache>
            </c:numRef>
          </c:val>
          <c:extLst>
            <c:ext xmlns:c16="http://schemas.microsoft.com/office/drawing/2014/chart" uri="{C3380CC4-5D6E-409C-BE32-E72D297353CC}">
              <c16:uniqueId val="{00000000-F664-4B0A-B213-C9E3E8D60D53}"/>
            </c:ext>
          </c:extLst>
        </c:ser>
        <c:dLbls>
          <c:showLegendKey val="0"/>
          <c:showVal val="0"/>
          <c:showCatName val="0"/>
          <c:showSerName val="0"/>
          <c:showPercent val="0"/>
          <c:showBubbleSize val="0"/>
        </c:dLbls>
        <c:gapWidth val="150"/>
        <c:axId val="945250379"/>
        <c:axId val="446204898"/>
      </c:barChart>
      <c:catAx>
        <c:axId val="94525037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b="0" i="0">
                <a:solidFill>
                  <a:srgbClr val="000000"/>
                </a:solidFill>
                <a:latin typeface="+mn-lt"/>
              </a:defRPr>
            </a:pPr>
            <a:endParaRPr lang="en-US"/>
          </a:p>
        </c:txPr>
        <c:crossAx val="446204898"/>
        <c:crosses val="autoZero"/>
        <c:auto val="1"/>
        <c:lblAlgn val="ctr"/>
        <c:lblOffset val="100"/>
        <c:noMultiLvlLbl val="1"/>
      </c:catAx>
      <c:valAx>
        <c:axId val="446204898"/>
        <c:scaling>
          <c:orientation val="minMax"/>
        </c:scaling>
        <c:delete val="0"/>
        <c:axPos val="l"/>
        <c:numFmt formatCode="0.0%" sourceLinked="1"/>
        <c:majorTickMark val="cross"/>
        <c:minorTickMark val="cross"/>
        <c:tickLblPos val="nextTo"/>
        <c:spPr>
          <a:ln>
            <a:noFill/>
          </a:ln>
        </c:spPr>
        <c:crossAx val="945250379"/>
        <c:crosses val="autoZero"/>
        <c:crossBetween val="between"/>
      </c:valAx>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11407846019247593"/>
          <c:y val="8.0267558528428096E-2"/>
          <c:w val="0.88058820647419067"/>
          <c:h val="0.53144181392041712"/>
        </c:manualLayout>
      </c:layout>
      <c:barChart>
        <c:barDir val="col"/>
        <c:grouping val="clustered"/>
        <c:varyColors val="1"/>
        <c:ser>
          <c:idx val="0"/>
          <c:order val="0"/>
          <c:tx>
            <c:v>ESTADO DE INDICADOR </c:v>
          </c:tx>
          <c:spPr>
            <a:solidFill>
              <a:srgbClr val="5B9BD5"/>
            </a:solidFill>
            <a:ln cmpd="sng">
              <a:solidFill>
                <a:srgbClr val="000000"/>
              </a:solidFill>
            </a:ln>
          </c:spPr>
          <c:invertIfNegative val="1"/>
          <c:cat>
            <c:strRef>
              <c:f>'SIG007'!$B$12:$B$23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'SIG007'!$C$12:$C$23</c:f>
              <c:numCache>
                <c:formatCode>0%</c:formatCode>
                <c:ptCount val="12"/>
                <c:pt idx="2">
                  <c:v>0.69</c:v>
                </c:pt>
                <c:pt idx="5">
                  <c:v>0.82</c:v>
                </c:pt>
                <c:pt idx="8">
                  <c:v>0.85</c:v>
                </c:pt>
                <c:pt idx="11">
                  <c:v>0.89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1B7-47B4-9A7B-7F3BA1FD2957}"/>
            </c:ext>
          </c:extLst>
        </c:ser>
        <c:dLbls>
          <c:showLegendKey val="0"/>
          <c:showVal val="0"/>
          <c:showCatName val="0"/>
          <c:showSerName val="0"/>
          <c:showPercent val="0"/>
          <c:showBubbleSize val="0"/>
        </c:dLbls>
        <c:gapWidth val="150"/>
        <c:axId val="111475528"/>
        <c:axId val="2118955594"/>
      </c:barChart>
      <c:lineChart>
        <c:grouping val="standard"/>
        <c:varyColors val="1"/>
        <c:ser>
          <c:idx val="1"/>
          <c:order val="1"/>
          <c:tx>
            <c:v>LÍMITE INSATISFACTORIO</c:v>
          </c:tx>
          <c:spPr>
            <a:ln w="28575" cmpd="sng">
              <a:solidFill>
                <a:srgbClr val="FF0000">
                  <a:alpha val="100000"/>
                </a:srgbClr>
              </a:solidFill>
            </a:ln>
          </c:spPr>
          <c:marker>
            <c:symbol val="none"/>
          </c:marker>
          <c:cat>
            <c:strRef>
              <c:f>'SIG007'!$B$12:$B$23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71B7-47B4-9A7B-7F3BA1FD2957}"/>
            </c:ext>
          </c:extLst>
        </c:ser>
        <c:ser>
          <c:idx val="2"/>
          <c:order val="2"/>
          <c:tx>
            <c:v>LÍMITE SATISFACTORIO</c:v>
          </c:tx>
          <c:spPr>
            <a:ln w="28575" cmpd="sng">
              <a:solidFill>
                <a:srgbClr val="00B800">
                  <a:alpha val="100000"/>
                </a:srgbClr>
              </a:solidFill>
            </a:ln>
          </c:spPr>
          <c:marker>
            <c:symbol val="none"/>
          </c:marker>
          <c:cat>
            <c:strRef>
              <c:f>'SIG007'!$B$12:$B$23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71B7-47B4-9A7B-7F3BA1FD2957}"/>
            </c:ext>
          </c:extLst>
        </c:ser>
        <c:dLbls>
          <c:showLegendKey val="0"/>
          <c:showVal val="0"/>
          <c:showCatName val="0"/>
          <c:showSerName val="0"/>
          <c:showPercent val="0"/>
          <c:showBubbleSize val="0"/>
        </c:dLbls>
        <c:marker val="1"/>
        <c:smooth val="0"/>
        <c:axId val="111475528"/>
        <c:axId val="2118955594"/>
      </c:lineChart>
      <c:catAx>
        <c:axId val="1114755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118955594"/>
        <c:crosses val="autoZero"/>
        <c:auto val="1"/>
        <c:lblAlgn val="ctr"/>
        <c:lblOffset val="100"/>
        <c:noMultiLvlLbl val="1"/>
      </c:catAx>
      <c:valAx>
        <c:axId val="211895559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1475528"/>
        <c:crosses val="autoZero"/>
        <c:crossBetween val="between"/>
      </c:valAx>
    </c:plotArea>
    <c:legend>
      <c:legendPos val="b"/>
      <c:layout>
        <c:manualLayout>
          <c:xMode val="edge"/>
          <c:yMode val="edge"/>
          <c:x val="0.19293191335867127"/>
          <c:y val="0.92508896797153017"/>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9.4325731407467875E-2"/>
          <c:y val="9.6618357487922704E-2"/>
          <c:w val="0.90152682242153359"/>
          <c:h val="0.6218433565369546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'SIG008'!$B$12:$B$23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'SIG008'!$C$12:$C$23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02C-4D7F-AAB0-5E468DC6F15C}"/>
            </c:ext>
          </c:extLst>
        </c:ser>
        <c:dLbls>
          <c:showLegendKey val="0"/>
          <c:showVal val="0"/>
          <c:showCatName val="0"/>
          <c:showSerName val="0"/>
          <c:showPercent val="0"/>
          <c:showBubbleSize val="0"/>
        </c:dLbls>
        <c:gapWidth val="150"/>
        <c:axId val="1351202828"/>
        <c:axId val="1891297227"/>
      </c:barChart>
      <c:lineChart>
        <c:grouping val="standard"/>
        <c:varyColors val="1"/>
        <c:ser>
          <c:idx val="1"/>
          <c:order val="1"/>
          <c:tx>
            <c:v>LÍMITE INSATISFACTORIO</c:v>
          </c:tx>
          <c:spPr>
            <a:ln cmpd="sng">
              <a:solidFill>
                <a:srgbClr val="FF0000"/>
              </a:solidFill>
            </a:ln>
          </c:spPr>
          <c:marker>
            <c:symbol val="none"/>
          </c:marker>
          <c:cat>
            <c:strRef>
              <c:f>'SIG008'!$B$12:$B$23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'SIG008'!$D$12:$D$23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302C-4D7F-AAB0-5E468DC6F15C}"/>
            </c:ext>
          </c:extLst>
        </c:ser>
        <c:ser>
          <c:idx val="2"/>
          <c:order val="2"/>
          <c:tx>
            <c:v>LÍMITE SATISFACTORIO</c:v>
          </c:tx>
          <c:spPr>
            <a:ln cmpd="sng">
              <a:solidFill>
                <a:srgbClr val="00B800"/>
              </a:solidFill>
            </a:ln>
          </c:spPr>
          <c:marker>
            <c:symbol val="none"/>
          </c:marker>
          <c:cat>
            <c:strRef>
              <c:f>'SIG008'!$B$12:$B$23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'SIG008'!$E$12:$E$23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302C-4D7F-AAB0-5E468DC6F15C}"/>
            </c:ext>
          </c:extLst>
        </c:ser>
        <c:dLbls>
          <c:showLegendKey val="0"/>
          <c:showVal val="0"/>
          <c:showCatName val="0"/>
          <c:showSerName val="0"/>
          <c:showPercent val="0"/>
          <c:showBubbleSize val="0"/>
        </c:dLbls>
        <c:marker val="1"/>
        <c:smooth val="0"/>
        <c:axId val="1351202828"/>
        <c:axId val="1891297227"/>
      </c:lineChart>
      <c:catAx>
        <c:axId val="13512028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91297227"/>
        <c:crosses val="autoZero"/>
        <c:auto val="1"/>
        <c:lblAlgn val="ctr"/>
        <c:lblOffset val="100"/>
        <c:noMultiLvlLbl val="1"/>
      </c:catAx>
      <c:valAx>
        <c:axId val="189129722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5120282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5217879604672056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'GET007'!$B$12:$B$23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'GET007'!$C$12:$C$23</c:f>
              <c:numCache>
                <c:formatCode>0%</c:formatCode>
                <c:ptCount val="12"/>
                <c:pt idx="11">
                  <c:v>0.56999999999999995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788-4062-9449-0CF8F0E677C0}"/>
            </c:ext>
          </c:extLst>
        </c:ser>
        <c:dLbls>
          <c:showLegendKey val="0"/>
          <c:showVal val="0"/>
          <c:showCatName val="0"/>
          <c:showSerName val="0"/>
          <c:showPercent val="0"/>
          <c:showBubbleSize val="0"/>
        </c:dLbls>
        <c:gapWidth val="150"/>
        <c:axId val="2057969704"/>
        <c:axId val="271335667"/>
      </c:barChart>
      <c:lineChart>
        <c:grouping val="standard"/>
        <c:varyColors val="1"/>
        <c:ser>
          <c:idx val="1"/>
          <c:order val="1"/>
          <c:tx>
            <c:v>LIMITE INSATISFACTORIO</c:v>
          </c:tx>
          <c:spPr>
            <a:ln cmpd="sng">
              <a:solidFill>
                <a:srgbClr val="FF0000"/>
              </a:solidFill>
            </a:ln>
          </c:spPr>
          <c:marker>
            <c:symbol val="none"/>
          </c:marker>
          <c:cat>
            <c:strRef>
              <c:f>'GET007'!$B$12:$B$23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'GET007'!$D$12:$D$23</c:f>
              <c:numCache>
                <c:formatCode>0%</c:formatCode>
                <c:ptCount val="12"/>
                <c:pt idx="0">
                  <c:v>0.59499999999999997</c:v>
                </c:pt>
                <c:pt idx="1">
                  <c:v>0.59499999999999997</c:v>
                </c:pt>
                <c:pt idx="2">
                  <c:v>0.59499999999999997</c:v>
                </c:pt>
                <c:pt idx="3">
                  <c:v>0.59499999999999997</c:v>
                </c:pt>
                <c:pt idx="4">
                  <c:v>0.59499999999999997</c:v>
                </c:pt>
                <c:pt idx="5">
                  <c:v>0.59499999999999997</c:v>
                </c:pt>
                <c:pt idx="6">
                  <c:v>0.59499999999999997</c:v>
                </c:pt>
                <c:pt idx="7">
                  <c:v>0.59499999999999997</c:v>
                </c:pt>
                <c:pt idx="8">
                  <c:v>0.59499999999999997</c:v>
                </c:pt>
                <c:pt idx="9">
                  <c:v>0.59499999999999997</c:v>
                </c:pt>
                <c:pt idx="10">
                  <c:v>0.59499999999999997</c:v>
                </c:pt>
                <c:pt idx="11">
                  <c:v>0.59499999999999997</c:v>
                </c:pt>
              </c:numCache>
            </c:numRef>
          </c:val>
          <c:smooth val="0"/>
          <c:extLst>
            <c:ext xmlns:c16="http://schemas.microsoft.com/office/drawing/2014/chart" uri="{C3380CC4-5D6E-409C-BE32-E72D297353CC}">
              <c16:uniqueId val="{00000001-2788-4062-9449-0CF8F0E677C0}"/>
            </c:ext>
          </c:extLst>
        </c:ser>
        <c:ser>
          <c:idx val="2"/>
          <c:order val="2"/>
          <c:tx>
            <c:v>LIMITE SATISFACTORIO</c:v>
          </c:tx>
          <c:spPr>
            <a:ln cmpd="sng">
              <a:solidFill>
                <a:srgbClr val="6AA84F"/>
              </a:solidFill>
            </a:ln>
          </c:spPr>
          <c:marker>
            <c:symbol val="none"/>
          </c:marker>
          <c:cat>
            <c:strRef>
              <c:f>'GET007'!$B$12:$B$23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'GET007'!$E$12:$E$23</c:f>
              <c:numCache>
                <c:formatCode>0%</c:formatCode>
                <c:ptCount val="12"/>
                <c:pt idx="0">
                  <c:v>0.63</c:v>
                </c:pt>
                <c:pt idx="1">
                  <c:v>0.63</c:v>
                </c:pt>
                <c:pt idx="2">
                  <c:v>0.63</c:v>
                </c:pt>
                <c:pt idx="3">
                  <c:v>0.63</c:v>
                </c:pt>
                <c:pt idx="4">
                  <c:v>0.63</c:v>
                </c:pt>
                <c:pt idx="5">
                  <c:v>0.63</c:v>
                </c:pt>
                <c:pt idx="6">
                  <c:v>0.63</c:v>
                </c:pt>
                <c:pt idx="7">
                  <c:v>0.63</c:v>
                </c:pt>
                <c:pt idx="8">
                  <c:v>0.63</c:v>
                </c:pt>
                <c:pt idx="9">
                  <c:v>0.63</c:v>
                </c:pt>
                <c:pt idx="10">
                  <c:v>0.63</c:v>
                </c:pt>
                <c:pt idx="11">
                  <c:v>0.63</c:v>
                </c:pt>
              </c:numCache>
            </c:numRef>
          </c:val>
          <c:smooth val="0"/>
          <c:extLst>
            <c:ext xmlns:c16="http://schemas.microsoft.com/office/drawing/2014/chart" uri="{C3380CC4-5D6E-409C-BE32-E72D297353CC}">
              <c16:uniqueId val="{00000002-2788-4062-9449-0CF8F0E677C0}"/>
            </c:ext>
          </c:extLst>
        </c:ser>
        <c:dLbls>
          <c:showLegendKey val="0"/>
          <c:showVal val="0"/>
          <c:showCatName val="0"/>
          <c:showSerName val="0"/>
          <c:showPercent val="0"/>
          <c:showBubbleSize val="0"/>
        </c:dLbls>
        <c:marker val="1"/>
        <c:smooth val="0"/>
        <c:axId val="2057969704"/>
        <c:axId val="271335667"/>
      </c:lineChart>
      <c:catAx>
        <c:axId val="205796970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71335667"/>
        <c:crosses val="autoZero"/>
        <c:auto val="1"/>
        <c:lblAlgn val="ctr"/>
        <c:lblOffset val="100"/>
        <c:noMultiLvlLbl val="1"/>
      </c:catAx>
      <c:valAx>
        <c:axId val="27133566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2057969704"/>
        <c:crosses val="autoZero"/>
        <c:crossBetween val="between"/>
      </c:valAx>
    </c:plotArea>
    <c:legend>
      <c:legendPos val="r"/>
      <c:layout>
        <c:manualLayout>
          <c:xMode val="edge"/>
          <c:yMode val="edge"/>
          <c:x val="0.14953776041666675"/>
          <c:y val="0.9556603773584906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chart" Target="../charts/chart16.xml"/><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8.xml"/></Relationships>
</file>

<file path=xl/drawings/_rels/drawing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9.xml"/></Relationships>
</file>

<file path=xl/drawings/_rels/drawing3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0.xml"/></Relationships>
</file>

<file path=xl/drawings/_rels/drawing3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1.xml"/></Relationships>
</file>

<file path=xl/drawings/_rels/drawing3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2.xml"/></Relationships>
</file>

<file path=xl/drawings/_rels/drawing3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3.xml"/></Relationships>
</file>

<file path=xl/drawings/_rels/drawing3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4.xml"/></Relationships>
</file>

<file path=xl/drawings/_rels/drawing3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6.xml"/></Relationships>
</file>

<file path=xl/drawings/_rels/drawing3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8.xml"/></Relationships>
</file>

<file path=xl/drawings/_rels/drawing4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9.xml"/></Relationships>
</file>

<file path=xl/drawings/_rels/drawing4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0.xml"/></Relationships>
</file>

<file path=xl/drawings/_rels/drawing4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2.xml"/></Relationships>
</file>

<file path=xl/drawings/_rels/drawing4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3.xml"/></Relationships>
</file>

<file path=xl/drawings/_rels/drawing4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4.xml"/></Relationships>
</file>

<file path=xl/drawings/_rels/drawing4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5.xml"/></Relationships>
</file>

<file path=xl/drawings/_rels/drawing4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6.xml"/></Relationships>
</file>

<file path=xl/drawings/_rels/drawing4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7.xml"/></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8.xml"/></Relationships>
</file>

<file path=xl/drawings/_rels/drawing5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9.xml"/></Relationships>
</file>

<file path=xl/drawings/_rels/drawing5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0.xml"/></Relationships>
</file>

<file path=xl/drawings/_rels/drawing5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1.png"/><Relationship Id="rId1" Type="http://schemas.openxmlformats.org/officeDocument/2006/relationships/chart" Target="../charts/chart51.xml"/></Relationships>
</file>

<file path=xl/drawings/_rels/drawing5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2.xml"/></Relationships>
</file>

<file path=xl/drawings/_rels/drawing5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3.xml"/></Relationships>
</file>

<file path=xl/drawings/_rels/drawing5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4.xml"/></Relationships>
</file>

<file path=xl/drawings/_rels/drawing5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5.xml"/></Relationships>
</file>

<file path=xl/drawings/_rels/drawing5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6.xml"/></Relationships>
</file>

<file path=xl/drawings/_rels/drawing5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7.xm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6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8.xml"/></Relationships>
</file>

<file path=xl/drawings/_rels/drawing6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9.xml"/></Relationships>
</file>

<file path=xl/drawings/_rels/drawing6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60.xml"/></Relationships>
</file>

<file path=xl/drawings/_rels/drawing63.xml.rels><?xml version="1.0" encoding="UTF-8" standalone="yes"?>
<Relationships xmlns="http://schemas.openxmlformats.org/package/2006/relationships"><Relationship Id="rId1" Type="http://schemas.openxmlformats.org/officeDocument/2006/relationships/image" Target="../media/image4.png"/></Relationships>
</file>

<file path=xl/drawings/_rels/drawing6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chart" Target="../charts/chart61.xml"/></Relationships>
</file>

<file path=xl/drawings/_rels/drawing6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chart" Target="../charts/chart62.xml"/></Relationships>
</file>

<file path=xl/drawings/_rels/drawing6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chart" Target="../charts/chart63.xml"/></Relationships>
</file>

<file path=xl/drawings/_rels/drawing6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chart" Target="../charts/chart64.xml"/></Relationships>
</file>

<file path=xl/drawings/_rels/drawing6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chart" Target="../charts/chart65.xml"/></Relationships>
</file>

<file path=xl/drawings/_rels/drawing69.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70.xml.rels><?xml version="1.0" encoding="UTF-8" standalone="yes"?>
<Relationships xmlns="http://schemas.openxmlformats.org/package/2006/relationships"><Relationship Id="rId1" Type="http://schemas.openxmlformats.org/officeDocument/2006/relationships/image" Target="../media/image4.png"/></Relationships>
</file>

<file path=xl/drawings/_rels/drawing71.xml.rels><?xml version="1.0" encoding="UTF-8" standalone="yes"?>
<Relationships xmlns="http://schemas.openxmlformats.org/package/2006/relationships"><Relationship Id="rId1" Type="http://schemas.openxmlformats.org/officeDocument/2006/relationships/image" Target="../media/image4.png"/></Relationships>
</file>

<file path=xl/drawings/_rels/drawing72.xml.rels><?xml version="1.0" encoding="UTF-8" standalone="yes"?>
<Relationships xmlns="http://schemas.openxmlformats.org/package/2006/relationships"><Relationship Id="rId1" Type="http://schemas.openxmlformats.org/officeDocument/2006/relationships/image" Target="../media/image4.png"/></Relationships>
</file>

<file path=xl/drawings/_rels/drawing73.xml.rels><?xml version="1.0" encoding="UTF-8" standalone="yes"?>
<Relationships xmlns="http://schemas.openxmlformats.org/package/2006/relationships"><Relationship Id="rId1" Type="http://schemas.openxmlformats.org/officeDocument/2006/relationships/image" Target="../media/image4.png"/></Relationships>
</file>

<file path=xl/drawings/_rels/drawing7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4.png"/><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6.xml"/></Relationships>
</file>

<file path=xl/drawings/_rels/drawing8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chart" Target="../charts/chart7.xml"/><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6</xdr:col>
      <xdr:colOff>200025</xdr:colOff>
      <xdr:row>19</xdr:row>
      <xdr:rowOff>1066800</xdr:rowOff>
    </xdr:from>
    <xdr:ext cx="2362200" cy="676275"/>
    <xdr:pic>
      <xdr:nvPicPr>
        <xdr:cNvPr id="2" name="image2.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0706100" y="18078450"/>
          <a:ext cx="2362200" cy="676275"/>
        </a:xfrm>
        <a:prstGeom prst="rect">
          <a:avLst/>
        </a:prstGeom>
        <a:noFill/>
      </xdr:spPr>
    </xdr:pic>
    <xdr:clientData fLocksWithSheet="0"/>
  </xdr:oneCellAnchor>
  <xdr:oneCellAnchor>
    <xdr:from>
      <xdr:col>16</xdr:col>
      <xdr:colOff>942975</xdr:colOff>
      <xdr:row>0</xdr:row>
      <xdr:rowOff>76200</xdr:rowOff>
    </xdr:from>
    <xdr:ext cx="1533525" cy="457200"/>
    <xdr:pic>
      <xdr:nvPicPr>
        <xdr:cNvPr id="5" name="image4.png" title="Imagen">
          <a:extLst>
            <a:ext uri="{FF2B5EF4-FFF2-40B4-BE49-F238E27FC236}">
              <a16:creationId xmlns:a16="http://schemas.microsoft.com/office/drawing/2014/main" id="{40B21994-89E8-4F50-97FF-32185C67A964}"/>
            </a:ext>
          </a:extLst>
        </xdr:cNvPr>
        <xdr:cNvPicPr preferRelativeResize="0"/>
      </xdr:nvPicPr>
      <xdr:blipFill>
        <a:blip xmlns:r="http://schemas.openxmlformats.org/officeDocument/2006/relationships" r:embed="rId2" cstate="print"/>
        <a:stretch>
          <a:fillRect/>
        </a:stretch>
      </xdr:blipFill>
      <xdr:spPr>
        <a:xfrm>
          <a:off x="25612725" y="76200"/>
          <a:ext cx="1533525" cy="457200"/>
        </a:xfrm>
        <a:prstGeom prst="rect">
          <a:avLst/>
        </a:prstGeom>
        <a:noFill/>
      </xdr:spPr>
    </xdr:pic>
    <xdr:clientData fLocksWithSheet="0"/>
  </xdr:oneCellAnchor>
  <xdr:twoCellAnchor editAs="oneCell">
    <xdr:from>
      <xdr:col>6</xdr:col>
      <xdr:colOff>2647950</xdr:colOff>
      <xdr:row>19</xdr:row>
      <xdr:rowOff>1085850</xdr:rowOff>
    </xdr:from>
    <xdr:to>
      <xdr:col>6</xdr:col>
      <xdr:colOff>4580549</xdr:colOff>
      <xdr:row>19</xdr:row>
      <xdr:rowOff>1707696</xdr:rowOff>
    </xdr:to>
    <xdr:pic>
      <xdr:nvPicPr>
        <xdr:cNvPr id="7" name="Imagen 6">
          <a:extLst>
            <a:ext uri="{FF2B5EF4-FFF2-40B4-BE49-F238E27FC236}">
              <a16:creationId xmlns:a16="http://schemas.microsoft.com/office/drawing/2014/main" id="{E39C3380-2E9F-72C9-158F-A0A5A79B9A66}"/>
            </a:ext>
            <a:ext uri="{147F2762-F138-4A5C-976F-8EAC2B608ADB}">
              <a16:predDERef xmlns:a16="http://schemas.microsoft.com/office/drawing/2014/main" pred="{40B21994-89E8-4F50-97FF-32185C67A964}"/>
            </a:ext>
          </a:extLst>
        </xdr:cNvPr>
        <xdr:cNvPicPr>
          <a:picLocks noChangeAspect="1"/>
        </xdr:cNvPicPr>
      </xdr:nvPicPr>
      <xdr:blipFill>
        <a:blip xmlns:r="http://schemas.openxmlformats.org/officeDocument/2006/relationships" r:embed="rId3"/>
        <a:stretch>
          <a:fillRect/>
        </a:stretch>
      </xdr:blipFill>
      <xdr:spPr>
        <a:xfrm>
          <a:off x="13154025" y="18097500"/>
          <a:ext cx="1932599" cy="6218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28575</xdr:colOff>
      <xdr:row>9</xdr:row>
      <xdr:rowOff>152400</xdr:rowOff>
    </xdr:from>
    <xdr:ext cx="7534275" cy="2628900"/>
    <xdr:graphicFrame macro="">
      <xdr:nvGraphicFramePr>
        <xdr:cNvPr id="8" name="Chart 8" title="Gráfico">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38100</xdr:rowOff>
    </xdr:to>
    <xdr:pic>
      <xdr:nvPicPr>
        <xdr:cNvPr id="3" name="Imagen 2">
          <a:extLst>
            <a:ext uri="{FF2B5EF4-FFF2-40B4-BE49-F238E27FC236}">
              <a16:creationId xmlns:a16="http://schemas.microsoft.com/office/drawing/2014/main" id="{3C0D3B2C-C58C-4228-9D10-54CA729EA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123825</xdr:colOff>
      <xdr:row>10</xdr:row>
      <xdr:rowOff>0</xdr:rowOff>
    </xdr:from>
    <xdr:ext cx="7705725" cy="2847975"/>
    <xdr:graphicFrame macro="">
      <xdr:nvGraphicFramePr>
        <xdr:cNvPr id="10" name="Chart 10" title="Gráfico">
          <a:extLst>
            <a:ext uri="{FF2B5EF4-FFF2-40B4-BE49-F238E27FC236}">
              <a16:creationId xmlns:a16="http://schemas.microsoft.com/office/drawing/2014/main" id="{00000000-0008-0000-0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2" name="Imagen 2">
          <a:extLst>
            <a:ext uri="{FF2B5EF4-FFF2-40B4-BE49-F238E27FC236}">
              <a16:creationId xmlns:a16="http://schemas.microsoft.com/office/drawing/2014/main" id="{1DD271E5-C696-4400-9BEB-B30C03B653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3</xdr:col>
      <xdr:colOff>781050</xdr:colOff>
      <xdr:row>9</xdr:row>
      <xdr:rowOff>152400</xdr:rowOff>
    </xdr:from>
    <xdr:ext cx="6619875" cy="3019425"/>
    <xdr:graphicFrame macro="">
      <xdr:nvGraphicFramePr>
        <xdr:cNvPr id="11" name="Chart 11" title="Gráfico">
          <a:extLst>
            <a:ext uri="{FF2B5EF4-FFF2-40B4-BE49-F238E27FC236}">
              <a16:creationId xmlns:a16="http://schemas.microsoft.com/office/drawing/2014/main" id="{00000000-0008-0000-0C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2" name="Imagen 2">
          <a:extLst>
            <a:ext uri="{FF2B5EF4-FFF2-40B4-BE49-F238E27FC236}">
              <a16:creationId xmlns:a16="http://schemas.microsoft.com/office/drawing/2014/main" id="{8FC76325-00F6-4DB1-9E10-7E7C4F2042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3</xdr:col>
      <xdr:colOff>552450</xdr:colOff>
      <xdr:row>10</xdr:row>
      <xdr:rowOff>0</xdr:rowOff>
    </xdr:from>
    <xdr:ext cx="6296025" cy="2743200"/>
    <xdr:graphicFrame macro="">
      <xdr:nvGraphicFramePr>
        <xdr:cNvPr id="9" name="Chart 9" title="Gráfico">
          <a:extLst>
            <a:ext uri="{FF2B5EF4-FFF2-40B4-BE49-F238E27FC236}">
              <a16:creationId xmlns:a16="http://schemas.microsoft.com/office/drawing/2014/main" id="{00000000-0008-0000-0A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228600</xdr:rowOff>
    </xdr:to>
    <xdr:pic>
      <xdr:nvPicPr>
        <xdr:cNvPr id="2" name="Imagen 2">
          <a:extLst>
            <a:ext uri="{FF2B5EF4-FFF2-40B4-BE49-F238E27FC236}">
              <a16:creationId xmlns:a16="http://schemas.microsoft.com/office/drawing/2014/main" id="{79438445-EF45-455F-AF9B-50C4AC13AE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3</xdr:col>
      <xdr:colOff>400050</xdr:colOff>
      <xdr:row>10</xdr:row>
      <xdr:rowOff>66676</xdr:rowOff>
    </xdr:from>
    <xdr:ext cx="7715250" cy="2286000"/>
    <xdr:graphicFrame macro="">
      <xdr:nvGraphicFramePr>
        <xdr:cNvPr id="12" name="Chart 12" title="Gráfico">
          <a:extLst>
            <a:ext uri="{FF2B5EF4-FFF2-40B4-BE49-F238E27FC236}">
              <a16:creationId xmlns:a16="http://schemas.microsoft.com/office/drawing/2014/main" id="{00000000-0008-0000-0D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8DE7737B-6AED-49E1-AB89-6D734E6DD5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3</xdr:col>
      <xdr:colOff>266700</xdr:colOff>
      <xdr:row>10</xdr:row>
      <xdr:rowOff>19050</xdr:rowOff>
    </xdr:from>
    <xdr:ext cx="6724650" cy="2838450"/>
    <xdr:graphicFrame macro="">
      <xdr:nvGraphicFramePr>
        <xdr:cNvPr id="13" name="Chart 13">
          <a:extLst>
            <a:ext uri="{FF2B5EF4-FFF2-40B4-BE49-F238E27FC236}">
              <a16:creationId xmlns:a16="http://schemas.microsoft.com/office/drawing/2014/main" id="{00000000-0008-0000-0E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171450</xdr:rowOff>
    </xdr:to>
    <xdr:pic>
      <xdr:nvPicPr>
        <xdr:cNvPr id="3" name="Imagen 2">
          <a:extLst>
            <a:ext uri="{FF2B5EF4-FFF2-40B4-BE49-F238E27FC236}">
              <a16:creationId xmlns:a16="http://schemas.microsoft.com/office/drawing/2014/main" id="{A547727F-B560-4B38-86E2-90787F69FD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3</xdr:col>
      <xdr:colOff>609600</xdr:colOff>
      <xdr:row>9</xdr:row>
      <xdr:rowOff>38100</xdr:rowOff>
    </xdr:from>
    <xdr:ext cx="7372350" cy="2905125"/>
    <xdr:graphicFrame macro="">
      <xdr:nvGraphicFramePr>
        <xdr:cNvPr id="14" name="Chart 14" title="Gráfico">
          <a:extLst>
            <a:ext uri="{FF2B5EF4-FFF2-40B4-BE49-F238E27FC236}">
              <a16:creationId xmlns:a16="http://schemas.microsoft.com/office/drawing/2014/main" id="{00000000-0008-0000-0F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190500</xdr:rowOff>
    </xdr:to>
    <xdr:pic>
      <xdr:nvPicPr>
        <xdr:cNvPr id="2" name="Imagen 2">
          <a:extLst>
            <a:ext uri="{FF2B5EF4-FFF2-40B4-BE49-F238E27FC236}">
              <a16:creationId xmlns:a16="http://schemas.microsoft.com/office/drawing/2014/main" id="{F8759CBD-5818-4405-AD0E-A3F9A882B3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3</xdr:col>
      <xdr:colOff>57150</xdr:colOff>
      <xdr:row>8</xdr:row>
      <xdr:rowOff>104775</xdr:rowOff>
    </xdr:from>
    <xdr:ext cx="7981950" cy="2886075"/>
    <xdr:graphicFrame macro="">
      <xdr:nvGraphicFramePr>
        <xdr:cNvPr id="15" name="Chart 15" title="Gráfico">
          <a:extLst>
            <a:ext uri="{FF2B5EF4-FFF2-40B4-BE49-F238E27FC236}">
              <a16:creationId xmlns:a16="http://schemas.microsoft.com/office/drawing/2014/main" id="{00000000-0008-0000-1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219075</xdr:rowOff>
    </xdr:to>
    <xdr:pic>
      <xdr:nvPicPr>
        <xdr:cNvPr id="2" name="Imagen 2">
          <a:extLst>
            <a:ext uri="{FF2B5EF4-FFF2-40B4-BE49-F238E27FC236}">
              <a16:creationId xmlns:a16="http://schemas.microsoft.com/office/drawing/2014/main" id="{7465F004-8F39-4B41-B1EA-4B0CC1B10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3</xdr:col>
      <xdr:colOff>495300</xdr:colOff>
      <xdr:row>9</xdr:row>
      <xdr:rowOff>38100</xdr:rowOff>
    </xdr:from>
    <xdr:ext cx="7534275" cy="2762250"/>
    <xdr:graphicFrame macro="">
      <xdr:nvGraphicFramePr>
        <xdr:cNvPr id="16" name="Chart 16" title="Gráfico">
          <a:extLst>
            <a:ext uri="{FF2B5EF4-FFF2-40B4-BE49-F238E27FC236}">
              <a16:creationId xmlns:a16="http://schemas.microsoft.com/office/drawing/2014/main" id="{00000000-0008-0000-1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866775</xdr:colOff>
      <xdr:row>6</xdr:row>
      <xdr:rowOff>1228725</xdr:rowOff>
    </xdr:from>
    <xdr:ext cx="1457325" cy="352425"/>
    <xdr:pic>
      <xdr:nvPicPr>
        <xdr:cNvPr id="2" name="image2.png">
          <a:extLst>
            <a:ext uri="{FF2B5EF4-FFF2-40B4-BE49-F238E27FC236}">
              <a16:creationId xmlns:a16="http://schemas.microsoft.com/office/drawing/2014/main" id="{00000000-0008-0000-1100-000002000000}"/>
            </a:ext>
            <a:ext uri="{147F2762-F138-4A5C-976F-8EAC2B608ADB}">
              <a16:predDERef xmlns:a16="http://schemas.microsoft.com/office/drawing/2014/main" pred="{00000000-0008-0000-1100-000010000000}"/>
            </a:ext>
          </a:extLst>
        </xdr:cNvPr>
        <xdr:cNvPicPr preferRelativeResize="0"/>
      </xdr:nvPicPr>
      <xdr:blipFill>
        <a:blip xmlns:r="http://schemas.openxmlformats.org/officeDocument/2006/relationships" r:embed="rId2" cstate="print"/>
        <a:stretch>
          <a:fillRect/>
        </a:stretch>
      </xdr:blipFill>
      <xdr:spPr>
        <a:xfrm>
          <a:off x="3619500" y="2838450"/>
          <a:ext cx="1457325" cy="352425"/>
        </a:xfrm>
        <a:prstGeom prst="rect">
          <a:avLst/>
        </a:prstGeom>
        <a:noFill/>
      </xdr:spPr>
    </xdr:pic>
    <xdr:clientData fLocksWithSheet="0"/>
  </xdr:oneCellAnchor>
  <xdr:twoCellAnchor editAs="oneCell">
    <xdr:from>
      <xdr:col>3</xdr:col>
      <xdr:colOff>647700</xdr:colOff>
      <xdr:row>6</xdr:row>
      <xdr:rowOff>1590675</xdr:rowOff>
    </xdr:from>
    <xdr:to>
      <xdr:col>4</xdr:col>
      <xdr:colOff>1200150</xdr:colOff>
      <xdr:row>6</xdr:row>
      <xdr:rowOff>2209800</xdr:rowOff>
    </xdr:to>
    <xdr:pic>
      <xdr:nvPicPr>
        <xdr:cNvPr id="4" name="Imagen 3">
          <a:extLst>
            <a:ext uri="{FF2B5EF4-FFF2-40B4-BE49-F238E27FC236}">
              <a16:creationId xmlns:a16="http://schemas.microsoft.com/office/drawing/2014/main" id="{54C746CA-4851-478E-97F1-E3A6CE834CE3}"/>
            </a:ext>
            <a:ext uri="{147F2762-F138-4A5C-976F-8EAC2B608ADB}">
              <a16:predDERef xmlns:a16="http://schemas.microsoft.com/office/drawing/2014/main" pred="{00000000-0008-0000-1100-000002000000}"/>
            </a:ext>
          </a:extLst>
        </xdr:cNvPr>
        <xdr:cNvPicPr>
          <a:picLocks noChangeAspect="1"/>
        </xdr:cNvPicPr>
      </xdr:nvPicPr>
      <xdr:blipFill>
        <a:blip xmlns:r="http://schemas.openxmlformats.org/officeDocument/2006/relationships" r:embed="rId3"/>
        <a:stretch>
          <a:fillRect/>
        </a:stretch>
      </xdr:blipFill>
      <xdr:spPr>
        <a:xfrm>
          <a:off x="3400425" y="3200400"/>
          <a:ext cx="1933575" cy="619125"/>
        </a:xfrm>
        <a:prstGeom prst="rect">
          <a:avLst/>
        </a:prstGeom>
      </xdr:spPr>
    </xdr:pic>
    <xdr:clientData/>
  </xdr:twoCellAnchor>
  <xdr:twoCellAnchor editAs="oneCell">
    <xdr:from>
      <xdr:col>8</xdr:col>
      <xdr:colOff>114300</xdr:colOff>
      <xdr:row>0</xdr:row>
      <xdr:rowOff>9525</xdr:rowOff>
    </xdr:from>
    <xdr:to>
      <xdr:col>8</xdr:col>
      <xdr:colOff>1790700</xdr:colOff>
      <xdr:row>1</xdr:row>
      <xdr:rowOff>47625</xdr:rowOff>
    </xdr:to>
    <xdr:pic>
      <xdr:nvPicPr>
        <xdr:cNvPr id="5" name="Imagen 2">
          <a:extLst>
            <a:ext uri="{FF2B5EF4-FFF2-40B4-BE49-F238E27FC236}">
              <a16:creationId xmlns:a16="http://schemas.microsoft.com/office/drawing/2014/main" id="{978A2873-E3AB-4202-8AC9-DC021D5B335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3</xdr:col>
      <xdr:colOff>114300</xdr:colOff>
      <xdr:row>9</xdr:row>
      <xdr:rowOff>66675</xdr:rowOff>
    </xdr:from>
    <xdr:ext cx="7410450" cy="3095625"/>
    <xdr:graphicFrame macro="">
      <xdr:nvGraphicFramePr>
        <xdr:cNvPr id="17" name="Chart 17" title="Gráfico">
          <a:extLst>
            <a:ext uri="{FF2B5EF4-FFF2-40B4-BE49-F238E27FC236}">
              <a16:creationId xmlns:a16="http://schemas.microsoft.com/office/drawing/2014/main" id="{00000000-0008-0000-1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85725</xdr:rowOff>
    </xdr:to>
    <xdr:pic>
      <xdr:nvPicPr>
        <xdr:cNvPr id="3" name="Imagen 2">
          <a:extLst>
            <a:ext uri="{FF2B5EF4-FFF2-40B4-BE49-F238E27FC236}">
              <a16:creationId xmlns:a16="http://schemas.microsoft.com/office/drawing/2014/main" id="{0F6F575E-6F4D-4990-A334-FBA2AF1576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133350</xdr:colOff>
      <xdr:row>0</xdr:row>
      <xdr:rowOff>19050</xdr:rowOff>
    </xdr:from>
    <xdr:to>
      <xdr:col>20</xdr:col>
      <xdr:colOff>914400</xdr:colOff>
      <xdr:row>1</xdr:row>
      <xdr:rowOff>381000</xdr:rowOff>
    </xdr:to>
    <xdr:pic>
      <xdr:nvPicPr>
        <xdr:cNvPr id="3" name="Imagen 2">
          <a:extLst>
            <a:ext uri="{FF2B5EF4-FFF2-40B4-BE49-F238E27FC236}">
              <a16:creationId xmlns:a16="http://schemas.microsoft.com/office/drawing/2014/main" id="{2A34008E-418D-4FE8-A907-55C7B8E98D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5" t="-803" r="-1682" b="-2478"/>
        <a:stretch>
          <a:fillRect/>
        </a:stretch>
      </xdr:blipFill>
      <xdr:spPr bwMode="auto">
        <a:xfrm>
          <a:off x="19497675" y="19050"/>
          <a:ext cx="15335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xdr:col>
      <xdr:colOff>704850</xdr:colOff>
      <xdr:row>10</xdr:row>
      <xdr:rowOff>47625</xdr:rowOff>
    </xdr:from>
    <xdr:ext cx="6953250" cy="2647950"/>
    <xdr:graphicFrame macro="">
      <xdr:nvGraphicFramePr>
        <xdr:cNvPr id="18" name="Chart 18" title="Gráfico">
          <a:extLst>
            <a:ext uri="{FF2B5EF4-FFF2-40B4-BE49-F238E27FC236}">
              <a16:creationId xmlns:a16="http://schemas.microsoft.com/office/drawing/2014/main" id="{00000000-0008-0000-13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3" name="Imagen 2">
          <a:extLst>
            <a:ext uri="{FF2B5EF4-FFF2-40B4-BE49-F238E27FC236}">
              <a16:creationId xmlns:a16="http://schemas.microsoft.com/office/drawing/2014/main" id="{AE2A33D8-8FF6-415D-AE39-1C03C6B60D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3</xdr:col>
      <xdr:colOff>704850</xdr:colOff>
      <xdr:row>10</xdr:row>
      <xdr:rowOff>47625</xdr:rowOff>
    </xdr:from>
    <xdr:ext cx="6953250" cy="2647950"/>
    <xdr:graphicFrame macro="">
      <xdr:nvGraphicFramePr>
        <xdr:cNvPr id="2" name="Chart 18" title="Gráfico">
          <a:extLst>
            <a:ext uri="{FF2B5EF4-FFF2-40B4-BE49-F238E27FC236}">
              <a16:creationId xmlns:a16="http://schemas.microsoft.com/office/drawing/2014/main" id="{85D919CA-1E23-41AE-B3DB-1F4D3FEA9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4" name="Imagen 2">
          <a:extLst>
            <a:ext uri="{FF2B5EF4-FFF2-40B4-BE49-F238E27FC236}">
              <a16:creationId xmlns:a16="http://schemas.microsoft.com/office/drawing/2014/main" id="{4A5FF0B0-2FBD-42BE-BFCD-A355DDC89F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3</xdr:col>
      <xdr:colOff>381000</xdr:colOff>
      <xdr:row>9</xdr:row>
      <xdr:rowOff>171449</xdr:rowOff>
    </xdr:from>
    <xdr:ext cx="6677025" cy="2771775"/>
    <xdr:graphicFrame macro="">
      <xdr:nvGraphicFramePr>
        <xdr:cNvPr id="19" name="Chart 19" title="Gráfico">
          <a:extLst>
            <a:ext uri="{FF2B5EF4-FFF2-40B4-BE49-F238E27FC236}">
              <a16:creationId xmlns:a16="http://schemas.microsoft.com/office/drawing/2014/main" id="{00000000-0008-0000-14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142875</xdr:rowOff>
    </xdr:to>
    <xdr:pic>
      <xdr:nvPicPr>
        <xdr:cNvPr id="3" name="Imagen 2">
          <a:extLst>
            <a:ext uri="{FF2B5EF4-FFF2-40B4-BE49-F238E27FC236}">
              <a16:creationId xmlns:a16="http://schemas.microsoft.com/office/drawing/2014/main" id="{D00F45CF-50BC-4453-BF83-89D6808B0B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3</xdr:col>
      <xdr:colOff>238125</xdr:colOff>
      <xdr:row>9</xdr:row>
      <xdr:rowOff>152400</xdr:rowOff>
    </xdr:from>
    <xdr:ext cx="7458075" cy="2952750"/>
    <xdr:graphicFrame macro="">
      <xdr:nvGraphicFramePr>
        <xdr:cNvPr id="20" name="Chart 20" title="Gráfico">
          <a:extLst>
            <a:ext uri="{FF2B5EF4-FFF2-40B4-BE49-F238E27FC236}">
              <a16:creationId xmlns:a16="http://schemas.microsoft.com/office/drawing/2014/main" id="{00000000-0008-0000-15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3" name="Imagen 2">
          <a:extLst>
            <a:ext uri="{FF2B5EF4-FFF2-40B4-BE49-F238E27FC236}">
              <a16:creationId xmlns:a16="http://schemas.microsoft.com/office/drawing/2014/main" id="{BCE775C4-1521-4B2E-82BF-94EC06AB30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685800</xdr:colOff>
      <xdr:row>8</xdr:row>
      <xdr:rowOff>133350</xdr:rowOff>
    </xdr:from>
    <xdr:to>
      <xdr:col>8</xdr:col>
      <xdr:colOff>1495425</xdr:colOff>
      <xdr:row>23</xdr:row>
      <xdr:rowOff>161925</xdr:rowOff>
    </xdr:to>
    <xdr:graphicFrame macro="">
      <xdr:nvGraphicFramePr>
        <xdr:cNvPr id="10" name="Gráfico 9">
          <a:extLst>
            <a:ext uri="{FF2B5EF4-FFF2-40B4-BE49-F238E27FC236}">
              <a16:creationId xmlns:a16="http://schemas.microsoft.com/office/drawing/2014/main" id="{D36FC8F0-DAF8-4AF7-BEFD-0C3518A69D96}"/>
            </a:ext>
            <a:ext uri="{147F2762-F138-4A5C-976F-8EAC2B608ADB}">
              <a16:predDERef xmlns:a16="http://schemas.microsoft.com/office/drawing/2014/main" pre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238125</xdr:rowOff>
    </xdr:to>
    <xdr:pic>
      <xdr:nvPicPr>
        <xdr:cNvPr id="3" name="Imagen 2">
          <a:extLst>
            <a:ext uri="{FF2B5EF4-FFF2-40B4-BE49-F238E27FC236}">
              <a16:creationId xmlns:a16="http://schemas.microsoft.com/office/drawing/2014/main" id="{85211FD4-0E79-495A-AFD2-78A1E301F9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3</xdr:col>
      <xdr:colOff>323850</xdr:colOff>
      <xdr:row>8</xdr:row>
      <xdr:rowOff>66675</xdr:rowOff>
    </xdr:from>
    <xdr:ext cx="7124700" cy="2781300"/>
    <xdr:graphicFrame macro="">
      <xdr:nvGraphicFramePr>
        <xdr:cNvPr id="22" name="Chart 22" title="Gráfico">
          <a:extLst>
            <a:ext uri="{FF2B5EF4-FFF2-40B4-BE49-F238E27FC236}">
              <a16:creationId xmlns:a16="http://schemas.microsoft.com/office/drawing/2014/main" id="{00000000-0008-0000-17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152400</xdr:rowOff>
    </xdr:to>
    <xdr:pic>
      <xdr:nvPicPr>
        <xdr:cNvPr id="3" name="Imagen 2">
          <a:extLst>
            <a:ext uri="{FF2B5EF4-FFF2-40B4-BE49-F238E27FC236}">
              <a16:creationId xmlns:a16="http://schemas.microsoft.com/office/drawing/2014/main" id="{79F16CEF-1054-45AF-B1EF-70B08154D4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3</xdr:col>
      <xdr:colOff>209550</xdr:colOff>
      <xdr:row>8</xdr:row>
      <xdr:rowOff>209550</xdr:rowOff>
    </xdr:from>
    <xdr:ext cx="7543800" cy="2733675"/>
    <xdr:graphicFrame macro="">
      <xdr:nvGraphicFramePr>
        <xdr:cNvPr id="23" name="Chart 23" title="Gráfico">
          <a:extLst>
            <a:ext uri="{FF2B5EF4-FFF2-40B4-BE49-F238E27FC236}">
              <a16:creationId xmlns:a16="http://schemas.microsoft.com/office/drawing/2014/main" id="{00000000-0008-0000-18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3" name="Imagen 2">
          <a:extLst>
            <a:ext uri="{FF2B5EF4-FFF2-40B4-BE49-F238E27FC236}">
              <a16:creationId xmlns:a16="http://schemas.microsoft.com/office/drawing/2014/main" id="{8B8EB5A0-3428-42FD-AD64-0FCA1F5C90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oneCellAnchor>
    <xdr:from>
      <xdr:col>3</xdr:col>
      <xdr:colOff>390525</xdr:colOff>
      <xdr:row>8</xdr:row>
      <xdr:rowOff>142875</xdr:rowOff>
    </xdr:from>
    <xdr:ext cx="7534275" cy="3305175"/>
    <xdr:graphicFrame macro="">
      <xdr:nvGraphicFramePr>
        <xdr:cNvPr id="24" name="Chart 24" title="Gráfico">
          <a:extLst>
            <a:ext uri="{FF2B5EF4-FFF2-40B4-BE49-F238E27FC236}">
              <a16:creationId xmlns:a16="http://schemas.microsoft.com/office/drawing/2014/main" id="{00000000-0008-0000-19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2" name="Imagen 2">
          <a:extLst>
            <a:ext uri="{FF2B5EF4-FFF2-40B4-BE49-F238E27FC236}">
              <a16:creationId xmlns:a16="http://schemas.microsoft.com/office/drawing/2014/main" id="{93CB7001-1BC5-4B96-93F5-1DF5AF04A8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3</xdr:col>
      <xdr:colOff>361950</xdr:colOff>
      <xdr:row>9</xdr:row>
      <xdr:rowOff>152400</xdr:rowOff>
    </xdr:from>
    <xdr:ext cx="7534275" cy="2628900"/>
    <xdr:graphicFrame macro="">
      <xdr:nvGraphicFramePr>
        <xdr:cNvPr id="25" name="Chart 25">
          <a:extLst>
            <a:ext uri="{FF2B5EF4-FFF2-40B4-BE49-F238E27FC236}">
              <a16:creationId xmlns:a16="http://schemas.microsoft.com/office/drawing/2014/main" id="{00000000-0008-0000-1A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276225</xdr:rowOff>
    </xdr:to>
    <xdr:pic>
      <xdr:nvPicPr>
        <xdr:cNvPr id="3" name="Imagen 2">
          <a:extLst>
            <a:ext uri="{FF2B5EF4-FFF2-40B4-BE49-F238E27FC236}">
              <a16:creationId xmlns:a16="http://schemas.microsoft.com/office/drawing/2014/main" id="{C0575412-0841-46E6-8437-BDE09A10DB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3</xdr:col>
      <xdr:colOff>361950</xdr:colOff>
      <xdr:row>9</xdr:row>
      <xdr:rowOff>152400</xdr:rowOff>
    </xdr:from>
    <xdr:ext cx="7534275" cy="2628900"/>
    <xdr:graphicFrame macro="">
      <xdr:nvGraphicFramePr>
        <xdr:cNvPr id="26" name="Chart 26">
          <a:extLst>
            <a:ext uri="{FF2B5EF4-FFF2-40B4-BE49-F238E27FC236}">
              <a16:creationId xmlns:a16="http://schemas.microsoft.com/office/drawing/2014/main" id="{00000000-0008-0000-1B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19050</xdr:rowOff>
    </xdr:to>
    <xdr:pic>
      <xdr:nvPicPr>
        <xdr:cNvPr id="2" name="Imagen 2">
          <a:extLst>
            <a:ext uri="{FF2B5EF4-FFF2-40B4-BE49-F238E27FC236}">
              <a16:creationId xmlns:a16="http://schemas.microsoft.com/office/drawing/2014/main" id="{C63E77B1-D38B-4261-B601-3D6B7A49CE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352425</xdr:colOff>
      <xdr:row>9</xdr:row>
      <xdr:rowOff>85725</xdr:rowOff>
    </xdr:from>
    <xdr:ext cx="7534275" cy="2628900"/>
    <xdr:graphicFrame macro="">
      <xdr:nvGraphicFramePr>
        <xdr:cNvPr id="2" name="Chart 1" title="Gráfico">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190500</xdr:colOff>
      <xdr:row>0</xdr:row>
      <xdr:rowOff>0</xdr:rowOff>
    </xdr:from>
    <xdr:ext cx="1533525" cy="457200"/>
    <xdr:pic>
      <xdr:nvPicPr>
        <xdr:cNvPr id="3" name="image4.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38101</xdr:colOff>
      <xdr:row>33</xdr:row>
      <xdr:rowOff>19050</xdr:rowOff>
    </xdr:from>
    <xdr:to>
      <xdr:col>4</xdr:col>
      <xdr:colOff>1752601</xdr:colOff>
      <xdr:row>36</xdr:row>
      <xdr:rowOff>168373</xdr:rowOff>
    </xdr:to>
    <xdr:pic>
      <xdr:nvPicPr>
        <xdr:cNvPr id="4" name="Imagen 3">
          <a:extLst>
            <a:ext uri="{FF2B5EF4-FFF2-40B4-BE49-F238E27FC236}">
              <a16:creationId xmlns:a16="http://schemas.microsoft.com/office/drawing/2014/main" id="{A3FB4901-EECA-2125-BAB5-F83F773CABFA}"/>
            </a:ext>
          </a:extLst>
        </xdr:cNvPr>
        <xdr:cNvPicPr>
          <a:picLocks noChangeAspect="1"/>
        </xdr:cNvPicPr>
      </xdr:nvPicPr>
      <xdr:blipFill>
        <a:blip xmlns:r="http://schemas.openxmlformats.org/officeDocument/2006/relationships" r:embed="rId3"/>
        <a:stretch>
          <a:fillRect/>
        </a:stretch>
      </xdr:blipFill>
      <xdr:spPr>
        <a:xfrm>
          <a:off x="438151" y="7410450"/>
          <a:ext cx="5448300" cy="72082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3</xdr:col>
      <xdr:colOff>171450</xdr:colOff>
      <xdr:row>9</xdr:row>
      <xdr:rowOff>95249</xdr:rowOff>
    </xdr:from>
    <xdr:ext cx="7610475" cy="3019425"/>
    <xdr:graphicFrame macro="">
      <xdr:nvGraphicFramePr>
        <xdr:cNvPr id="27" name="Chart 27" title="Gráfico">
          <a:extLst>
            <a:ext uri="{FF2B5EF4-FFF2-40B4-BE49-F238E27FC236}">
              <a16:creationId xmlns:a16="http://schemas.microsoft.com/office/drawing/2014/main" id="{00000000-0008-0000-1C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2" name="Imagen 2">
          <a:extLst>
            <a:ext uri="{FF2B5EF4-FFF2-40B4-BE49-F238E27FC236}">
              <a16:creationId xmlns:a16="http://schemas.microsoft.com/office/drawing/2014/main" id="{6E38C784-559A-4F70-B0AE-AF5D7EE9DE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oneCellAnchor>
    <xdr:from>
      <xdr:col>3</xdr:col>
      <xdr:colOff>161925</xdr:colOff>
      <xdr:row>10</xdr:row>
      <xdr:rowOff>9525</xdr:rowOff>
    </xdr:from>
    <xdr:ext cx="7639049" cy="2867025"/>
    <xdr:graphicFrame macro="">
      <xdr:nvGraphicFramePr>
        <xdr:cNvPr id="28" name="Chart 28" title="Gráfico">
          <a:extLst>
            <a:ext uri="{FF2B5EF4-FFF2-40B4-BE49-F238E27FC236}">
              <a16:creationId xmlns:a16="http://schemas.microsoft.com/office/drawing/2014/main" id="{00000000-0008-0000-1D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19050</xdr:rowOff>
    </xdr:to>
    <xdr:pic>
      <xdr:nvPicPr>
        <xdr:cNvPr id="2" name="Imagen 2">
          <a:extLst>
            <a:ext uri="{FF2B5EF4-FFF2-40B4-BE49-F238E27FC236}">
              <a16:creationId xmlns:a16="http://schemas.microsoft.com/office/drawing/2014/main" id="{E26DD2F4-585D-4906-81B8-0CA599ECC9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3</xdr:col>
      <xdr:colOff>219075</xdr:colOff>
      <xdr:row>9</xdr:row>
      <xdr:rowOff>57150</xdr:rowOff>
    </xdr:from>
    <xdr:ext cx="7715250" cy="2905125"/>
    <xdr:graphicFrame macro="">
      <xdr:nvGraphicFramePr>
        <xdr:cNvPr id="29" name="Chart 29" title="Gráfico">
          <a:extLst>
            <a:ext uri="{FF2B5EF4-FFF2-40B4-BE49-F238E27FC236}">
              <a16:creationId xmlns:a16="http://schemas.microsoft.com/office/drawing/2014/main" id="{00000000-0008-0000-1E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2" name="Imagen 2">
          <a:extLst>
            <a:ext uri="{FF2B5EF4-FFF2-40B4-BE49-F238E27FC236}">
              <a16:creationId xmlns:a16="http://schemas.microsoft.com/office/drawing/2014/main" id="{31E3B2F1-EB25-455B-B8E5-9844CF3E96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oneCellAnchor>
    <xdr:from>
      <xdr:col>3</xdr:col>
      <xdr:colOff>371475</xdr:colOff>
      <xdr:row>9</xdr:row>
      <xdr:rowOff>47625</xdr:rowOff>
    </xdr:from>
    <xdr:ext cx="6934200" cy="2867025"/>
    <xdr:graphicFrame macro="">
      <xdr:nvGraphicFramePr>
        <xdr:cNvPr id="30" name="Chart 30" title="Gráfico">
          <a:extLst>
            <a:ext uri="{FF2B5EF4-FFF2-40B4-BE49-F238E27FC236}">
              <a16:creationId xmlns:a16="http://schemas.microsoft.com/office/drawing/2014/main" id="{00000000-0008-0000-1F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114300</xdr:rowOff>
    </xdr:to>
    <xdr:pic>
      <xdr:nvPicPr>
        <xdr:cNvPr id="3" name="Imagen 2">
          <a:extLst>
            <a:ext uri="{FF2B5EF4-FFF2-40B4-BE49-F238E27FC236}">
              <a16:creationId xmlns:a16="http://schemas.microsoft.com/office/drawing/2014/main" id="{2BCE4B26-E7B1-43E9-BF63-F7E1583E09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452436</xdr:colOff>
      <xdr:row>9</xdr:row>
      <xdr:rowOff>42861</xdr:rowOff>
    </xdr:from>
    <xdr:to>
      <xdr:col>8</xdr:col>
      <xdr:colOff>761999</xdr:colOff>
      <xdr:row>25</xdr:row>
      <xdr:rowOff>123825</xdr:rowOff>
    </xdr:to>
    <xdr:graphicFrame macro="">
      <xdr:nvGraphicFramePr>
        <xdr:cNvPr id="3" name="Gráfico 2">
          <a:extLst>
            <a:ext uri="{FF2B5EF4-FFF2-40B4-BE49-F238E27FC236}">
              <a16:creationId xmlns:a16="http://schemas.microsoft.com/office/drawing/2014/main" id="{662B6CE6-FA4E-4385-BDCD-5AEF52B5EC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104775</xdr:rowOff>
    </xdr:to>
    <xdr:pic>
      <xdr:nvPicPr>
        <xdr:cNvPr id="4" name="Imagen 2">
          <a:extLst>
            <a:ext uri="{FF2B5EF4-FFF2-40B4-BE49-F238E27FC236}">
              <a16:creationId xmlns:a16="http://schemas.microsoft.com/office/drawing/2014/main" id="{1F4441B7-CD25-4319-8C12-B8D8FE09E5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557211</xdr:colOff>
      <xdr:row>9</xdr:row>
      <xdr:rowOff>52387</xdr:rowOff>
    </xdr:from>
    <xdr:to>
      <xdr:col>8</xdr:col>
      <xdr:colOff>523874</xdr:colOff>
      <xdr:row>24</xdr:row>
      <xdr:rowOff>142875</xdr:rowOff>
    </xdr:to>
    <xdr:graphicFrame macro="">
      <xdr:nvGraphicFramePr>
        <xdr:cNvPr id="3" name="Gráfico 2">
          <a:extLst>
            <a:ext uri="{FF2B5EF4-FFF2-40B4-BE49-F238E27FC236}">
              <a16:creationId xmlns:a16="http://schemas.microsoft.com/office/drawing/2014/main" id="{B019C075-FBA0-4E25-8C3E-9D58AF716A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28575</xdr:rowOff>
    </xdr:to>
    <xdr:pic>
      <xdr:nvPicPr>
        <xdr:cNvPr id="4" name="Imagen 2">
          <a:extLst>
            <a:ext uri="{FF2B5EF4-FFF2-40B4-BE49-F238E27FC236}">
              <a16:creationId xmlns:a16="http://schemas.microsoft.com/office/drawing/2014/main" id="{8D514408-5746-4568-B1C6-622FAD2A84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oneCellAnchor>
    <xdr:from>
      <xdr:col>3</xdr:col>
      <xdr:colOff>276225</xdr:colOff>
      <xdr:row>9</xdr:row>
      <xdr:rowOff>66675</xdr:rowOff>
    </xdr:from>
    <xdr:ext cx="7629525" cy="2847975"/>
    <xdr:graphicFrame macro="">
      <xdr:nvGraphicFramePr>
        <xdr:cNvPr id="33" name="Chart 33" title="Gráfico">
          <a:extLst>
            <a:ext uri="{FF2B5EF4-FFF2-40B4-BE49-F238E27FC236}">
              <a16:creationId xmlns:a16="http://schemas.microsoft.com/office/drawing/2014/main" id="{00000000-0008-0000-22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161925</xdr:rowOff>
    </xdr:to>
    <xdr:pic>
      <xdr:nvPicPr>
        <xdr:cNvPr id="3" name="Imagen 2">
          <a:extLst>
            <a:ext uri="{FF2B5EF4-FFF2-40B4-BE49-F238E27FC236}">
              <a16:creationId xmlns:a16="http://schemas.microsoft.com/office/drawing/2014/main" id="{03D03ABB-F220-498D-AFE1-98081FB7A9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3</xdr:col>
      <xdr:colOff>228600</xdr:colOff>
      <xdr:row>9</xdr:row>
      <xdr:rowOff>47625</xdr:rowOff>
    </xdr:from>
    <xdr:ext cx="7629525" cy="2847975"/>
    <xdr:graphicFrame macro="">
      <xdr:nvGraphicFramePr>
        <xdr:cNvPr id="2" name="Chart 33" title="Gráfico">
          <a:extLst>
            <a:ext uri="{FF2B5EF4-FFF2-40B4-BE49-F238E27FC236}">
              <a16:creationId xmlns:a16="http://schemas.microsoft.com/office/drawing/2014/main" id="{9859BF54-0822-41E3-B9DD-95A2626E6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161925</xdr:rowOff>
    </xdr:to>
    <xdr:pic>
      <xdr:nvPicPr>
        <xdr:cNvPr id="4" name="Imagen 2">
          <a:extLst>
            <a:ext uri="{FF2B5EF4-FFF2-40B4-BE49-F238E27FC236}">
              <a16:creationId xmlns:a16="http://schemas.microsoft.com/office/drawing/2014/main" id="{FBE318C7-B85F-46A2-9EF0-020CB29C4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oneCellAnchor>
    <xdr:from>
      <xdr:col>3</xdr:col>
      <xdr:colOff>276225</xdr:colOff>
      <xdr:row>9</xdr:row>
      <xdr:rowOff>66675</xdr:rowOff>
    </xdr:from>
    <xdr:ext cx="7629525" cy="2847975"/>
    <xdr:graphicFrame macro="">
      <xdr:nvGraphicFramePr>
        <xdr:cNvPr id="2" name="Chart 33" title="Gráfico">
          <a:extLst>
            <a:ext uri="{FF2B5EF4-FFF2-40B4-BE49-F238E27FC236}">
              <a16:creationId xmlns:a16="http://schemas.microsoft.com/office/drawing/2014/main" id="{51260631-901F-4C53-9BC3-3BA734E8C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161925</xdr:rowOff>
    </xdr:to>
    <xdr:pic>
      <xdr:nvPicPr>
        <xdr:cNvPr id="4" name="Imagen 2">
          <a:extLst>
            <a:ext uri="{FF2B5EF4-FFF2-40B4-BE49-F238E27FC236}">
              <a16:creationId xmlns:a16="http://schemas.microsoft.com/office/drawing/2014/main" id="{4BF2DB64-2B9F-4988-91BA-8BDEF3FE9E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oneCellAnchor>
    <xdr:from>
      <xdr:col>3</xdr:col>
      <xdr:colOff>114300</xdr:colOff>
      <xdr:row>9</xdr:row>
      <xdr:rowOff>133350</xdr:rowOff>
    </xdr:from>
    <xdr:ext cx="7534275" cy="2628900"/>
    <xdr:graphicFrame macro="">
      <xdr:nvGraphicFramePr>
        <xdr:cNvPr id="34" name="Chart 34" title="Gráfico">
          <a:extLst>
            <a:ext uri="{FF2B5EF4-FFF2-40B4-BE49-F238E27FC236}">
              <a16:creationId xmlns:a16="http://schemas.microsoft.com/office/drawing/2014/main" id="{00000000-0008-0000-23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266700</xdr:rowOff>
    </xdr:to>
    <xdr:pic>
      <xdr:nvPicPr>
        <xdr:cNvPr id="2" name="Imagen 2">
          <a:extLst>
            <a:ext uri="{FF2B5EF4-FFF2-40B4-BE49-F238E27FC236}">
              <a16:creationId xmlns:a16="http://schemas.microsoft.com/office/drawing/2014/main" id="{1E890B5C-067D-4659-8306-5EAF2AAEC4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257175</xdr:colOff>
      <xdr:row>10</xdr:row>
      <xdr:rowOff>47625</xdr:rowOff>
    </xdr:from>
    <xdr:ext cx="7534275" cy="2628900"/>
    <xdr:graphicFrame macro="">
      <xdr:nvGraphicFramePr>
        <xdr:cNvPr id="2" name="Chart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4" name="Imagen 2">
          <a:extLst>
            <a:ext uri="{FF2B5EF4-FFF2-40B4-BE49-F238E27FC236}">
              <a16:creationId xmlns:a16="http://schemas.microsoft.com/office/drawing/2014/main" id="{5633D498-8603-4C56-A77F-E4CFEF369C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3</xdr:col>
      <xdr:colOff>114300</xdr:colOff>
      <xdr:row>9</xdr:row>
      <xdr:rowOff>133350</xdr:rowOff>
    </xdr:from>
    <xdr:ext cx="7534275" cy="2628900"/>
    <xdr:graphicFrame macro="">
      <xdr:nvGraphicFramePr>
        <xdr:cNvPr id="35" name="Chart 35" title="Gráfico">
          <a:extLst>
            <a:ext uri="{FF2B5EF4-FFF2-40B4-BE49-F238E27FC236}">
              <a16:creationId xmlns:a16="http://schemas.microsoft.com/office/drawing/2014/main" id="{00000000-0008-0000-24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266700</xdr:rowOff>
    </xdr:to>
    <xdr:pic>
      <xdr:nvPicPr>
        <xdr:cNvPr id="2" name="Imagen 2">
          <a:extLst>
            <a:ext uri="{FF2B5EF4-FFF2-40B4-BE49-F238E27FC236}">
              <a16:creationId xmlns:a16="http://schemas.microsoft.com/office/drawing/2014/main" id="{816CE9BC-675B-4AE6-8669-4FA73020E1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oneCellAnchor>
    <xdr:from>
      <xdr:col>3</xdr:col>
      <xdr:colOff>180975</xdr:colOff>
      <xdr:row>8</xdr:row>
      <xdr:rowOff>85725</xdr:rowOff>
    </xdr:from>
    <xdr:ext cx="7534275" cy="2628900"/>
    <xdr:graphicFrame macro="">
      <xdr:nvGraphicFramePr>
        <xdr:cNvPr id="36" name="Chart 36" title="Gráfico">
          <a:extLst>
            <a:ext uri="{FF2B5EF4-FFF2-40B4-BE49-F238E27FC236}">
              <a16:creationId xmlns:a16="http://schemas.microsoft.com/office/drawing/2014/main" id="{00000000-0008-0000-25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85725</xdr:colOff>
      <xdr:row>0</xdr:row>
      <xdr:rowOff>76200</xdr:rowOff>
    </xdr:from>
    <xdr:to>
      <xdr:col>8</xdr:col>
      <xdr:colOff>1762125</xdr:colOff>
      <xdr:row>1</xdr:row>
      <xdr:rowOff>228600</xdr:rowOff>
    </xdr:to>
    <xdr:pic>
      <xdr:nvPicPr>
        <xdr:cNvPr id="3" name="Imagen 2">
          <a:extLst>
            <a:ext uri="{FF2B5EF4-FFF2-40B4-BE49-F238E27FC236}">
              <a16:creationId xmlns:a16="http://schemas.microsoft.com/office/drawing/2014/main" id="{6D16EF4D-93EC-4AF6-B1F2-949573DF6679}"/>
            </a:ext>
            <a:ext uri="{147F2762-F138-4A5C-976F-8EAC2B608ADB}">
              <a16:predDERef xmlns:a16="http://schemas.microsoft.com/office/drawing/2014/main" pred="{00000000-0008-0000-25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086850" y="76200"/>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oneCellAnchor>
    <xdr:from>
      <xdr:col>3</xdr:col>
      <xdr:colOff>114300</xdr:colOff>
      <xdr:row>10</xdr:row>
      <xdr:rowOff>0</xdr:rowOff>
    </xdr:from>
    <xdr:ext cx="7439025" cy="2600325"/>
    <xdr:graphicFrame macro="">
      <xdr:nvGraphicFramePr>
        <xdr:cNvPr id="37" name="Chart 37" title="Gráfico">
          <a:extLst>
            <a:ext uri="{FF2B5EF4-FFF2-40B4-BE49-F238E27FC236}">
              <a16:creationId xmlns:a16="http://schemas.microsoft.com/office/drawing/2014/main" id="{00000000-0008-0000-26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238125</xdr:rowOff>
    </xdr:to>
    <xdr:pic>
      <xdr:nvPicPr>
        <xdr:cNvPr id="3" name="Imagen 2">
          <a:extLst>
            <a:ext uri="{FF2B5EF4-FFF2-40B4-BE49-F238E27FC236}">
              <a16:creationId xmlns:a16="http://schemas.microsoft.com/office/drawing/2014/main" id="{E0ADB69F-735C-4D4B-9328-178E69E0C6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oneCellAnchor>
    <xdr:from>
      <xdr:col>3</xdr:col>
      <xdr:colOff>228600</xdr:colOff>
      <xdr:row>10</xdr:row>
      <xdr:rowOff>0</xdr:rowOff>
    </xdr:from>
    <xdr:ext cx="7534275" cy="2628900"/>
    <xdr:graphicFrame macro="">
      <xdr:nvGraphicFramePr>
        <xdr:cNvPr id="38" name="Chart 38" title="Gráfico">
          <a:extLst>
            <a:ext uri="{FF2B5EF4-FFF2-40B4-BE49-F238E27FC236}">
              <a16:creationId xmlns:a16="http://schemas.microsoft.com/office/drawing/2014/main" id="{00000000-0008-0000-27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228600</xdr:rowOff>
    </xdr:to>
    <xdr:pic>
      <xdr:nvPicPr>
        <xdr:cNvPr id="2" name="Imagen 2">
          <a:extLst>
            <a:ext uri="{FF2B5EF4-FFF2-40B4-BE49-F238E27FC236}">
              <a16:creationId xmlns:a16="http://schemas.microsoft.com/office/drawing/2014/main" id="{57D80576-BDDA-42C4-8139-365A2942CF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oneCellAnchor>
    <xdr:from>
      <xdr:col>3</xdr:col>
      <xdr:colOff>352425</xdr:colOff>
      <xdr:row>9</xdr:row>
      <xdr:rowOff>66675</xdr:rowOff>
    </xdr:from>
    <xdr:ext cx="7534275" cy="2628900"/>
    <xdr:graphicFrame macro="">
      <xdr:nvGraphicFramePr>
        <xdr:cNvPr id="39" name="Chart 39" title="Gráfico">
          <a:extLst>
            <a:ext uri="{FF2B5EF4-FFF2-40B4-BE49-F238E27FC236}">
              <a16:creationId xmlns:a16="http://schemas.microsoft.com/office/drawing/2014/main" id="{00000000-0008-0000-28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247650</xdr:rowOff>
    </xdr:to>
    <xdr:pic>
      <xdr:nvPicPr>
        <xdr:cNvPr id="2" name="Imagen 2">
          <a:extLst>
            <a:ext uri="{FF2B5EF4-FFF2-40B4-BE49-F238E27FC236}">
              <a16:creationId xmlns:a16="http://schemas.microsoft.com/office/drawing/2014/main" id="{A7DAC7C6-5377-4BC2-AFB0-0AC3797E9B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oneCellAnchor>
    <xdr:from>
      <xdr:col>3</xdr:col>
      <xdr:colOff>266700</xdr:colOff>
      <xdr:row>9</xdr:row>
      <xdr:rowOff>57150</xdr:rowOff>
    </xdr:from>
    <xdr:ext cx="7534275" cy="2628900"/>
    <xdr:graphicFrame macro="">
      <xdr:nvGraphicFramePr>
        <xdr:cNvPr id="40" name="Chart 40" title="Gráfico">
          <a:extLst>
            <a:ext uri="{FF2B5EF4-FFF2-40B4-BE49-F238E27FC236}">
              <a16:creationId xmlns:a16="http://schemas.microsoft.com/office/drawing/2014/main" id="{00000000-0008-0000-29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257175</xdr:rowOff>
    </xdr:to>
    <xdr:pic>
      <xdr:nvPicPr>
        <xdr:cNvPr id="2" name="Imagen 2">
          <a:extLst>
            <a:ext uri="{FF2B5EF4-FFF2-40B4-BE49-F238E27FC236}">
              <a16:creationId xmlns:a16="http://schemas.microsoft.com/office/drawing/2014/main" id="{2A495F80-4927-41CE-ABF3-1717D246D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oneCellAnchor>
    <xdr:from>
      <xdr:col>3</xdr:col>
      <xdr:colOff>400050</xdr:colOff>
      <xdr:row>10</xdr:row>
      <xdr:rowOff>9525</xdr:rowOff>
    </xdr:from>
    <xdr:ext cx="7143750" cy="2495550"/>
    <xdr:graphicFrame macro="">
      <xdr:nvGraphicFramePr>
        <xdr:cNvPr id="41" name="Chart 41" title="Gráfico">
          <a:extLst>
            <a:ext uri="{FF2B5EF4-FFF2-40B4-BE49-F238E27FC236}">
              <a16:creationId xmlns:a16="http://schemas.microsoft.com/office/drawing/2014/main" id="{00000000-0008-0000-2A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2" name="Imagen 2">
          <a:extLst>
            <a:ext uri="{FF2B5EF4-FFF2-40B4-BE49-F238E27FC236}">
              <a16:creationId xmlns:a16="http://schemas.microsoft.com/office/drawing/2014/main" id="{02972476-DE26-4C11-9BF3-7B772D135E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oneCellAnchor>
    <xdr:from>
      <xdr:col>3</xdr:col>
      <xdr:colOff>466725</xdr:colOff>
      <xdr:row>9</xdr:row>
      <xdr:rowOff>76200</xdr:rowOff>
    </xdr:from>
    <xdr:ext cx="6686550" cy="2886075"/>
    <xdr:graphicFrame macro="">
      <xdr:nvGraphicFramePr>
        <xdr:cNvPr id="42" name="Chart 42" title="Gráfico">
          <a:extLst>
            <a:ext uri="{FF2B5EF4-FFF2-40B4-BE49-F238E27FC236}">
              <a16:creationId xmlns:a16="http://schemas.microsoft.com/office/drawing/2014/main" id="{00000000-0008-0000-2B00-00002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19050</xdr:rowOff>
    </xdr:to>
    <xdr:pic>
      <xdr:nvPicPr>
        <xdr:cNvPr id="2" name="Imagen 2">
          <a:extLst>
            <a:ext uri="{FF2B5EF4-FFF2-40B4-BE49-F238E27FC236}">
              <a16:creationId xmlns:a16="http://schemas.microsoft.com/office/drawing/2014/main" id="{94DFD3C1-FC29-4B1F-8008-508A4B8DEC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oneCellAnchor>
    <xdr:from>
      <xdr:col>3</xdr:col>
      <xdr:colOff>180975</xdr:colOff>
      <xdr:row>9</xdr:row>
      <xdr:rowOff>85725</xdr:rowOff>
    </xdr:from>
    <xdr:ext cx="7153275" cy="2809875"/>
    <xdr:graphicFrame macro="">
      <xdr:nvGraphicFramePr>
        <xdr:cNvPr id="43" name="Chart 43" title="Gráfico">
          <a:extLst>
            <a:ext uri="{FF2B5EF4-FFF2-40B4-BE49-F238E27FC236}">
              <a16:creationId xmlns:a16="http://schemas.microsoft.com/office/drawing/2014/main" id="{00000000-0008-0000-2C00-00002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967B86E3-ACFA-4EEC-928A-CA8EB67488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oneCellAnchor>
    <xdr:from>
      <xdr:col>3</xdr:col>
      <xdr:colOff>228600</xdr:colOff>
      <xdr:row>8</xdr:row>
      <xdr:rowOff>419100</xdr:rowOff>
    </xdr:from>
    <xdr:ext cx="7362825" cy="2695575"/>
    <xdr:graphicFrame macro="">
      <xdr:nvGraphicFramePr>
        <xdr:cNvPr id="44" name="Chart 44" title="Gráfico">
          <a:extLst>
            <a:ext uri="{FF2B5EF4-FFF2-40B4-BE49-F238E27FC236}">
              <a16:creationId xmlns:a16="http://schemas.microsoft.com/office/drawing/2014/main" id="{00000000-0008-0000-2D00-00002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215CD4E7-4AAB-40AF-A828-27D3A06B18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409575</xdr:colOff>
      <xdr:row>9</xdr:row>
      <xdr:rowOff>85725</xdr:rowOff>
    </xdr:from>
    <xdr:ext cx="7534275" cy="2628900"/>
    <xdr:graphicFrame macro="">
      <xdr:nvGraphicFramePr>
        <xdr:cNvPr id="3" name="Chart 3" title="Gráfico">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171450</xdr:colOff>
      <xdr:row>0</xdr:row>
      <xdr:rowOff>0</xdr:rowOff>
    </xdr:from>
    <xdr:to>
      <xdr:col>8</xdr:col>
      <xdr:colOff>1771650</xdr:colOff>
      <xdr:row>2</xdr:row>
      <xdr:rowOff>4763</xdr:rowOff>
    </xdr:to>
    <xdr:pic>
      <xdr:nvPicPr>
        <xdr:cNvPr id="4" name="Imagen 2">
          <a:extLst>
            <a:ext uri="{FF2B5EF4-FFF2-40B4-BE49-F238E27FC236}">
              <a16:creationId xmlns:a16="http://schemas.microsoft.com/office/drawing/2014/main" id="{3600BAEC-445B-409F-801D-40FE19A538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72575" y="0"/>
          <a:ext cx="1600200"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3</xdr:col>
      <xdr:colOff>123825</xdr:colOff>
      <xdr:row>9</xdr:row>
      <xdr:rowOff>38100</xdr:rowOff>
    </xdr:from>
    <xdr:ext cx="7991475" cy="3009900"/>
    <xdr:graphicFrame macro="">
      <xdr:nvGraphicFramePr>
        <xdr:cNvPr id="2" name="Chart 44" title="Gráfico">
          <a:extLst>
            <a:ext uri="{FF2B5EF4-FFF2-40B4-BE49-F238E27FC236}">
              <a16:creationId xmlns:a16="http://schemas.microsoft.com/office/drawing/2014/main" id="{0AF216E8-7028-4489-81ED-BCDF11FC2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29C39FA7-FB7A-42D1-A61D-2C067D7FEF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3</xdr:col>
      <xdr:colOff>476250</xdr:colOff>
      <xdr:row>9</xdr:row>
      <xdr:rowOff>66675</xdr:rowOff>
    </xdr:from>
    <xdr:ext cx="6972300" cy="2886075"/>
    <xdr:graphicFrame macro="">
      <xdr:nvGraphicFramePr>
        <xdr:cNvPr id="45" name="Chart 45" title="Gráfico">
          <a:extLst>
            <a:ext uri="{FF2B5EF4-FFF2-40B4-BE49-F238E27FC236}">
              <a16:creationId xmlns:a16="http://schemas.microsoft.com/office/drawing/2014/main" id="{00000000-0008-0000-2E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276225</xdr:rowOff>
    </xdr:to>
    <xdr:pic>
      <xdr:nvPicPr>
        <xdr:cNvPr id="3" name="Imagen 2">
          <a:extLst>
            <a:ext uri="{FF2B5EF4-FFF2-40B4-BE49-F238E27FC236}">
              <a16:creationId xmlns:a16="http://schemas.microsoft.com/office/drawing/2014/main" id="{C9AF3658-0C32-49B7-9928-D3A4FD3820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oneCellAnchor>
    <xdr:from>
      <xdr:col>3</xdr:col>
      <xdr:colOff>476250</xdr:colOff>
      <xdr:row>9</xdr:row>
      <xdr:rowOff>66675</xdr:rowOff>
    </xdr:from>
    <xdr:ext cx="6972300" cy="2886075"/>
    <xdr:graphicFrame macro="">
      <xdr:nvGraphicFramePr>
        <xdr:cNvPr id="2" name="Chart 45" title="Gráfico">
          <a:extLst>
            <a:ext uri="{FF2B5EF4-FFF2-40B4-BE49-F238E27FC236}">
              <a16:creationId xmlns:a16="http://schemas.microsoft.com/office/drawing/2014/main" id="{CC0DD478-4F24-40F5-B70E-AA7FDCA49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276225</xdr:rowOff>
    </xdr:to>
    <xdr:pic>
      <xdr:nvPicPr>
        <xdr:cNvPr id="3" name="Imagen 2">
          <a:extLst>
            <a:ext uri="{FF2B5EF4-FFF2-40B4-BE49-F238E27FC236}">
              <a16:creationId xmlns:a16="http://schemas.microsoft.com/office/drawing/2014/main" id="{15FF7661-5D2A-4847-A7FE-3157F491ACE9}"/>
            </a:ext>
            <a:ext uri="{147F2762-F138-4A5C-976F-8EAC2B608ADB}">
              <a16:predDERef xmlns:a16="http://schemas.microsoft.com/office/drawing/2014/main" pred="{CC0DD478-4F24-40F5-B70E-AA7FDCA49F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oneCellAnchor>
    <xdr:from>
      <xdr:col>3</xdr:col>
      <xdr:colOff>85725</xdr:colOff>
      <xdr:row>9</xdr:row>
      <xdr:rowOff>85725</xdr:rowOff>
    </xdr:from>
    <xdr:ext cx="6667500" cy="2743200"/>
    <xdr:graphicFrame macro="">
      <xdr:nvGraphicFramePr>
        <xdr:cNvPr id="46" name="Chart 46">
          <a:extLst>
            <a:ext uri="{FF2B5EF4-FFF2-40B4-BE49-F238E27FC236}">
              <a16:creationId xmlns:a16="http://schemas.microsoft.com/office/drawing/2014/main" id="{00000000-0008-0000-3000-00002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466725</xdr:colOff>
      <xdr:row>6</xdr:row>
      <xdr:rowOff>95250</xdr:rowOff>
    </xdr:from>
    <xdr:ext cx="1762125" cy="409575"/>
    <xdr:pic>
      <xdr:nvPicPr>
        <xdr:cNvPr id="2" name="image3.png" title="Imagen">
          <a:extLst>
            <a:ext uri="{FF2B5EF4-FFF2-40B4-BE49-F238E27FC236}">
              <a16:creationId xmlns:a16="http://schemas.microsoft.com/office/drawing/2014/main" id="{00000000-0008-0000-3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8</xdr:col>
      <xdr:colOff>114300</xdr:colOff>
      <xdr:row>0</xdr:row>
      <xdr:rowOff>9525</xdr:rowOff>
    </xdr:from>
    <xdr:to>
      <xdr:col>8</xdr:col>
      <xdr:colOff>1790700</xdr:colOff>
      <xdr:row>1</xdr:row>
      <xdr:rowOff>238125</xdr:rowOff>
    </xdr:to>
    <xdr:pic>
      <xdr:nvPicPr>
        <xdr:cNvPr id="4" name="Imagen 2">
          <a:extLst>
            <a:ext uri="{FF2B5EF4-FFF2-40B4-BE49-F238E27FC236}">
              <a16:creationId xmlns:a16="http://schemas.microsoft.com/office/drawing/2014/main" id="{4ABE1DCE-493D-4E1F-AE48-8D82047433B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oneCellAnchor>
    <xdr:from>
      <xdr:col>3</xdr:col>
      <xdr:colOff>457201</xdr:colOff>
      <xdr:row>9</xdr:row>
      <xdr:rowOff>161924</xdr:rowOff>
    </xdr:from>
    <xdr:ext cx="6991350" cy="3019425"/>
    <xdr:graphicFrame macro="">
      <xdr:nvGraphicFramePr>
        <xdr:cNvPr id="47" name="Chart 47" title="Gráfico">
          <a:extLst>
            <a:ext uri="{FF2B5EF4-FFF2-40B4-BE49-F238E27FC236}">
              <a16:creationId xmlns:a16="http://schemas.microsoft.com/office/drawing/2014/main" id="{00000000-0008-0000-3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9525</xdr:rowOff>
    </xdr:to>
    <xdr:pic>
      <xdr:nvPicPr>
        <xdr:cNvPr id="3" name="Imagen 2">
          <a:extLst>
            <a:ext uri="{FF2B5EF4-FFF2-40B4-BE49-F238E27FC236}">
              <a16:creationId xmlns:a16="http://schemas.microsoft.com/office/drawing/2014/main" id="{B2CDBF4D-9B9C-4567-9097-E4BE980E6E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oneCellAnchor>
    <xdr:from>
      <xdr:col>3</xdr:col>
      <xdr:colOff>409575</xdr:colOff>
      <xdr:row>9</xdr:row>
      <xdr:rowOff>142875</xdr:rowOff>
    </xdr:from>
    <xdr:ext cx="6943725" cy="2743200"/>
    <xdr:graphicFrame macro="">
      <xdr:nvGraphicFramePr>
        <xdr:cNvPr id="48" name="Chart 48">
          <a:extLst>
            <a:ext uri="{FF2B5EF4-FFF2-40B4-BE49-F238E27FC236}">
              <a16:creationId xmlns:a16="http://schemas.microsoft.com/office/drawing/2014/main" id="{00000000-0008-0000-3200-00003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9525</xdr:rowOff>
    </xdr:to>
    <xdr:pic>
      <xdr:nvPicPr>
        <xdr:cNvPr id="3" name="Imagen 2">
          <a:extLst>
            <a:ext uri="{FF2B5EF4-FFF2-40B4-BE49-F238E27FC236}">
              <a16:creationId xmlns:a16="http://schemas.microsoft.com/office/drawing/2014/main" id="{0AE62869-482B-42A1-AA68-0398334007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oneCellAnchor>
    <xdr:from>
      <xdr:col>3</xdr:col>
      <xdr:colOff>581025</xdr:colOff>
      <xdr:row>8</xdr:row>
      <xdr:rowOff>419100</xdr:rowOff>
    </xdr:from>
    <xdr:ext cx="6772275" cy="2857500"/>
    <xdr:graphicFrame macro="">
      <xdr:nvGraphicFramePr>
        <xdr:cNvPr id="49" name="Chart 49" title="Gráfico">
          <a:extLst>
            <a:ext uri="{FF2B5EF4-FFF2-40B4-BE49-F238E27FC236}">
              <a16:creationId xmlns:a16="http://schemas.microsoft.com/office/drawing/2014/main" id="{00000000-0008-0000-3300-00003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2" name="Imagen 2">
          <a:extLst>
            <a:ext uri="{FF2B5EF4-FFF2-40B4-BE49-F238E27FC236}">
              <a16:creationId xmlns:a16="http://schemas.microsoft.com/office/drawing/2014/main" id="{E7B7156F-5F3B-4EFC-AD42-859E4DA591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oneCellAnchor>
    <xdr:from>
      <xdr:col>3</xdr:col>
      <xdr:colOff>1019175</xdr:colOff>
      <xdr:row>10</xdr:row>
      <xdr:rowOff>152400</xdr:rowOff>
    </xdr:from>
    <xdr:ext cx="6486525" cy="2619375"/>
    <xdr:graphicFrame macro="">
      <xdr:nvGraphicFramePr>
        <xdr:cNvPr id="50" name="Chart 50" title="Gráfico">
          <a:extLst>
            <a:ext uri="{FF2B5EF4-FFF2-40B4-BE49-F238E27FC236}">
              <a16:creationId xmlns:a16="http://schemas.microsoft.com/office/drawing/2014/main" id="{00000000-0008-0000-34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285750</xdr:rowOff>
    </xdr:to>
    <xdr:pic>
      <xdr:nvPicPr>
        <xdr:cNvPr id="3" name="Imagen 2">
          <a:extLst>
            <a:ext uri="{FF2B5EF4-FFF2-40B4-BE49-F238E27FC236}">
              <a16:creationId xmlns:a16="http://schemas.microsoft.com/office/drawing/2014/main" id="{FBFA384C-2A3A-4B9B-9D7B-6E0DED7299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oneCellAnchor>
    <xdr:from>
      <xdr:col>3</xdr:col>
      <xdr:colOff>314325</xdr:colOff>
      <xdr:row>9</xdr:row>
      <xdr:rowOff>38100</xdr:rowOff>
    </xdr:from>
    <xdr:ext cx="7324725" cy="2914650"/>
    <xdr:graphicFrame macro="">
      <xdr:nvGraphicFramePr>
        <xdr:cNvPr id="51" name="Chart 51" title="Gráfico">
          <a:extLst>
            <a:ext uri="{FF2B5EF4-FFF2-40B4-BE49-F238E27FC236}">
              <a16:creationId xmlns:a16="http://schemas.microsoft.com/office/drawing/2014/main" id="{00000000-0008-0000-35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9525</xdr:rowOff>
    </xdr:to>
    <xdr:pic>
      <xdr:nvPicPr>
        <xdr:cNvPr id="3" name="Imagen 2">
          <a:extLst>
            <a:ext uri="{FF2B5EF4-FFF2-40B4-BE49-F238E27FC236}">
              <a16:creationId xmlns:a16="http://schemas.microsoft.com/office/drawing/2014/main" id="{5CF80388-1379-4F91-86E7-FD80886D22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oneCellAnchor>
    <xdr:from>
      <xdr:col>3</xdr:col>
      <xdr:colOff>400050</xdr:colOff>
      <xdr:row>9</xdr:row>
      <xdr:rowOff>95250</xdr:rowOff>
    </xdr:from>
    <xdr:ext cx="7324725" cy="2914650"/>
    <xdr:graphicFrame macro="">
      <xdr:nvGraphicFramePr>
        <xdr:cNvPr id="52" name="Chart 52" title="Gráfico">
          <a:extLst>
            <a:ext uri="{FF2B5EF4-FFF2-40B4-BE49-F238E27FC236}">
              <a16:creationId xmlns:a16="http://schemas.microsoft.com/office/drawing/2014/main" id="{00000000-0008-0000-36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438150</xdr:colOff>
      <xdr:row>0</xdr:row>
      <xdr:rowOff>0</xdr:rowOff>
    </xdr:from>
    <xdr:to>
      <xdr:col>8</xdr:col>
      <xdr:colOff>2114550</xdr:colOff>
      <xdr:row>2</xdr:row>
      <xdr:rowOff>19050</xdr:rowOff>
    </xdr:to>
    <xdr:pic>
      <xdr:nvPicPr>
        <xdr:cNvPr id="3" name="Imagen 2">
          <a:extLst>
            <a:ext uri="{FF2B5EF4-FFF2-40B4-BE49-F238E27FC236}">
              <a16:creationId xmlns:a16="http://schemas.microsoft.com/office/drawing/2014/main" id="{D0A5270D-80FA-4FB0-B7BE-9542A48935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439275" y="0"/>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333375</xdr:colOff>
      <xdr:row>10</xdr:row>
      <xdr:rowOff>4761</xdr:rowOff>
    </xdr:from>
    <xdr:to>
      <xdr:col>8</xdr:col>
      <xdr:colOff>1076325</xdr:colOff>
      <xdr:row>25</xdr:row>
      <xdr:rowOff>104775</xdr:rowOff>
    </xdr:to>
    <xdr:graphicFrame macro="">
      <xdr:nvGraphicFramePr>
        <xdr:cNvPr id="3" name="Gráfico 2">
          <a:extLst>
            <a:ext uri="{FF2B5EF4-FFF2-40B4-BE49-F238E27FC236}">
              <a16:creationId xmlns:a16="http://schemas.microsoft.com/office/drawing/2014/main" id="{263F3975-4474-40F8-AF04-12C1B6C892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342900</xdr:rowOff>
    </xdr:to>
    <xdr:pic>
      <xdr:nvPicPr>
        <xdr:cNvPr id="4" name="Imagen 2">
          <a:extLst>
            <a:ext uri="{FF2B5EF4-FFF2-40B4-BE49-F238E27FC236}">
              <a16:creationId xmlns:a16="http://schemas.microsoft.com/office/drawing/2014/main" id="{E4FAC3A1-0449-49F2-86E5-A10EB32EBA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oneCellAnchor>
    <xdr:from>
      <xdr:col>3</xdr:col>
      <xdr:colOff>314325</xdr:colOff>
      <xdr:row>9</xdr:row>
      <xdr:rowOff>133350</xdr:rowOff>
    </xdr:from>
    <xdr:ext cx="7381875" cy="2733675"/>
    <xdr:graphicFrame macro="">
      <xdr:nvGraphicFramePr>
        <xdr:cNvPr id="53" name="Chart 53" title="Gráfico">
          <a:extLst>
            <a:ext uri="{FF2B5EF4-FFF2-40B4-BE49-F238E27FC236}">
              <a16:creationId xmlns:a16="http://schemas.microsoft.com/office/drawing/2014/main" id="{00000000-0008-0000-3700-00003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152400</xdr:colOff>
      <xdr:row>0</xdr:row>
      <xdr:rowOff>85725</xdr:rowOff>
    </xdr:from>
    <xdr:to>
      <xdr:col>8</xdr:col>
      <xdr:colOff>1828800</xdr:colOff>
      <xdr:row>1</xdr:row>
      <xdr:rowOff>228600</xdr:rowOff>
    </xdr:to>
    <xdr:pic>
      <xdr:nvPicPr>
        <xdr:cNvPr id="2" name="Imagen 2">
          <a:extLst>
            <a:ext uri="{FF2B5EF4-FFF2-40B4-BE49-F238E27FC236}">
              <a16:creationId xmlns:a16="http://schemas.microsoft.com/office/drawing/2014/main" id="{63E28C12-2A3D-4F53-BFCD-6141595E73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53525" y="857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oneCellAnchor>
    <xdr:from>
      <xdr:col>3</xdr:col>
      <xdr:colOff>638175</xdr:colOff>
      <xdr:row>9</xdr:row>
      <xdr:rowOff>57150</xdr:rowOff>
    </xdr:from>
    <xdr:ext cx="6448425" cy="2781300"/>
    <xdr:graphicFrame macro="">
      <xdr:nvGraphicFramePr>
        <xdr:cNvPr id="54" name="Chart 54" title="Gráfico">
          <a:extLst>
            <a:ext uri="{FF2B5EF4-FFF2-40B4-BE49-F238E27FC236}">
              <a16:creationId xmlns:a16="http://schemas.microsoft.com/office/drawing/2014/main" id="{00000000-0008-0000-3800-00003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152400</xdr:rowOff>
    </xdr:to>
    <xdr:pic>
      <xdr:nvPicPr>
        <xdr:cNvPr id="3" name="Imagen 2">
          <a:extLst>
            <a:ext uri="{FF2B5EF4-FFF2-40B4-BE49-F238E27FC236}">
              <a16:creationId xmlns:a16="http://schemas.microsoft.com/office/drawing/2014/main" id="{EF40E1F4-1364-46DA-BC35-0FEAA86B1F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oneCellAnchor>
    <xdr:from>
      <xdr:col>3</xdr:col>
      <xdr:colOff>285750</xdr:colOff>
      <xdr:row>9</xdr:row>
      <xdr:rowOff>104775</xdr:rowOff>
    </xdr:from>
    <xdr:ext cx="7534275" cy="2628900"/>
    <xdr:graphicFrame macro="">
      <xdr:nvGraphicFramePr>
        <xdr:cNvPr id="55" name="Chart 55" title="Gráfico">
          <a:extLst>
            <a:ext uri="{FF2B5EF4-FFF2-40B4-BE49-F238E27FC236}">
              <a16:creationId xmlns:a16="http://schemas.microsoft.com/office/drawing/2014/main" id="{00000000-0008-0000-3900-00003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95250</xdr:rowOff>
    </xdr:to>
    <xdr:pic>
      <xdr:nvPicPr>
        <xdr:cNvPr id="3" name="Imagen 2">
          <a:extLst>
            <a:ext uri="{FF2B5EF4-FFF2-40B4-BE49-F238E27FC236}">
              <a16:creationId xmlns:a16="http://schemas.microsoft.com/office/drawing/2014/main" id="{6E2DF359-DA11-4DF5-806D-BBB4D26835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347265</xdr:colOff>
      <xdr:row>2</xdr:row>
      <xdr:rowOff>39688</xdr:rowOff>
    </xdr:from>
    <xdr:to>
      <xdr:col>3</xdr:col>
      <xdr:colOff>830204</xdr:colOff>
      <xdr:row>4</xdr:row>
      <xdr:rowOff>635000</xdr:rowOff>
    </xdr:to>
    <xdr:pic>
      <xdr:nvPicPr>
        <xdr:cNvPr id="3" name="Imagen 2">
          <a:extLst>
            <a:ext uri="{FF2B5EF4-FFF2-40B4-BE49-F238E27FC236}">
              <a16:creationId xmlns:a16="http://schemas.microsoft.com/office/drawing/2014/main" id="{ABFF805D-591F-4EA1-9E45-23C1222E13C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347265" y="436563"/>
          <a:ext cx="3459502" cy="1081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oneCellAnchor>
    <xdr:from>
      <xdr:col>2</xdr:col>
      <xdr:colOff>123825</xdr:colOff>
      <xdr:row>11</xdr:row>
      <xdr:rowOff>114300</xdr:rowOff>
    </xdr:from>
    <xdr:ext cx="6391275" cy="2200275"/>
    <xdr:graphicFrame macro="">
      <xdr:nvGraphicFramePr>
        <xdr:cNvPr id="56" name="Chart 56">
          <a:extLst>
            <a:ext uri="{FF2B5EF4-FFF2-40B4-BE49-F238E27FC236}">
              <a16:creationId xmlns:a16="http://schemas.microsoft.com/office/drawing/2014/main" id="{00000000-0008-0000-3B00-00003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38100</xdr:colOff>
      <xdr:row>21</xdr:row>
      <xdr:rowOff>95250</xdr:rowOff>
    </xdr:from>
    <xdr:ext cx="647700" cy="666750"/>
    <xdr:pic>
      <xdr:nvPicPr>
        <xdr:cNvPr id="3" name="image13.png" descr="http://www.htybcn.com/attachments/Image/flecha_atras_26.png?template=generic">
          <a:extLst>
            <a:ext uri="{FF2B5EF4-FFF2-40B4-BE49-F238E27FC236}">
              <a16:creationId xmlns:a16="http://schemas.microsoft.com/office/drawing/2014/main" id="{00000000-0008-0000-3B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714375</xdr:colOff>
      <xdr:row>1</xdr:row>
      <xdr:rowOff>57150</xdr:rowOff>
    </xdr:from>
    <xdr:ext cx="2152650" cy="666750"/>
    <xdr:pic>
      <xdr:nvPicPr>
        <xdr:cNvPr id="4" name="image10.png" title="Imagen">
          <a:extLst>
            <a:ext uri="{FF2B5EF4-FFF2-40B4-BE49-F238E27FC236}">
              <a16:creationId xmlns:a16="http://schemas.microsoft.com/office/drawing/2014/main" id="{00000000-0008-0000-3B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5.xml><?xml version="1.0" encoding="utf-8"?>
<xdr:wsDr xmlns:xdr="http://schemas.openxmlformats.org/drawingml/2006/spreadsheetDrawing" xmlns:a="http://schemas.openxmlformats.org/drawingml/2006/main">
  <xdr:oneCellAnchor>
    <xdr:from>
      <xdr:col>2</xdr:col>
      <xdr:colOff>19050</xdr:colOff>
      <xdr:row>11</xdr:row>
      <xdr:rowOff>28575</xdr:rowOff>
    </xdr:from>
    <xdr:ext cx="6629400" cy="2305050"/>
    <xdr:graphicFrame macro="">
      <xdr:nvGraphicFramePr>
        <xdr:cNvPr id="57" name="Chart 57">
          <a:extLst>
            <a:ext uri="{FF2B5EF4-FFF2-40B4-BE49-F238E27FC236}">
              <a16:creationId xmlns:a16="http://schemas.microsoft.com/office/drawing/2014/main" id="{00000000-0008-0000-3C00-00003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66675</xdr:colOff>
      <xdr:row>21</xdr:row>
      <xdr:rowOff>47625</xdr:rowOff>
    </xdr:from>
    <xdr:ext cx="647700" cy="666750"/>
    <xdr:pic>
      <xdr:nvPicPr>
        <xdr:cNvPr id="3" name="image13.png" descr="http://www.htybcn.com/attachments/Image/flecha_atras_26.png?template=generic">
          <a:extLst>
            <a:ext uri="{FF2B5EF4-FFF2-40B4-BE49-F238E27FC236}">
              <a16:creationId xmlns:a16="http://schemas.microsoft.com/office/drawing/2014/main" id="{00000000-0008-0000-3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666750</xdr:colOff>
      <xdr:row>1</xdr:row>
      <xdr:rowOff>57150</xdr:rowOff>
    </xdr:from>
    <xdr:ext cx="2152650" cy="666750"/>
    <xdr:pic>
      <xdr:nvPicPr>
        <xdr:cNvPr id="4" name="image10.png" title="Imagen">
          <a:extLst>
            <a:ext uri="{FF2B5EF4-FFF2-40B4-BE49-F238E27FC236}">
              <a16:creationId xmlns:a16="http://schemas.microsoft.com/office/drawing/2014/main" id="{00000000-0008-0000-3C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6.xml><?xml version="1.0" encoding="utf-8"?>
<xdr:wsDr xmlns:xdr="http://schemas.openxmlformats.org/drawingml/2006/spreadsheetDrawing" xmlns:a="http://schemas.openxmlformats.org/drawingml/2006/main">
  <xdr:oneCellAnchor>
    <xdr:from>
      <xdr:col>2</xdr:col>
      <xdr:colOff>276224</xdr:colOff>
      <xdr:row>12</xdr:row>
      <xdr:rowOff>133350</xdr:rowOff>
    </xdr:from>
    <xdr:ext cx="6410325" cy="2609850"/>
    <xdr:graphicFrame macro="">
      <xdr:nvGraphicFramePr>
        <xdr:cNvPr id="58" name="Chart 58">
          <a:extLst>
            <a:ext uri="{FF2B5EF4-FFF2-40B4-BE49-F238E27FC236}">
              <a16:creationId xmlns:a16="http://schemas.microsoft.com/office/drawing/2014/main" id="{00000000-0008-0000-3D00-00003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19050</xdr:colOff>
      <xdr:row>21</xdr:row>
      <xdr:rowOff>95250</xdr:rowOff>
    </xdr:from>
    <xdr:ext cx="647700" cy="666750"/>
    <xdr:pic>
      <xdr:nvPicPr>
        <xdr:cNvPr id="3" name="image13.png" descr="http://www.htybcn.com/attachments/Image/flecha_atras_26.png?template=generic">
          <a:extLst>
            <a:ext uri="{FF2B5EF4-FFF2-40B4-BE49-F238E27FC236}">
              <a16:creationId xmlns:a16="http://schemas.microsoft.com/office/drawing/2014/main" id="{00000000-0008-0000-3D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523875</xdr:colOff>
      <xdr:row>1</xdr:row>
      <xdr:rowOff>104775</xdr:rowOff>
    </xdr:from>
    <xdr:ext cx="2152650" cy="666750"/>
    <xdr:pic>
      <xdr:nvPicPr>
        <xdr:cNvPr id="4" name="image10.png" title="Imagen">
          <a:extLst>
            <a:ext uri="{FF2B5EF4-FFF2-40B4-BE49-F238E27FC236}">
              <a16:creationId xmlns:a16="http://schemas.microsoft.com/office/drawing/2014/main" id="{00000000-0008-0000-3D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7.xml><?xml version="1.0" encoding="utf-8"?>
<xdr:wsDr xmlns:xdr="http://schemas.openxmlformats.org/drawingml/2006/spreadsheetDrawing" xmlns:a="http://schemas.openxmlformats.org/drawingml/2006/main">
  <xdr:oneCellAnchor>
    <xdr:from>
      <xdr:col>2</xdr:col>
      <xdr:colOff>66675</xdr:colOff>
      <xdr:row>11</xdr:row>
      <xdr:rowOff>57150</xdr:rowOff>
    </xdr:from>
    <xdr:ext cx="6572250" cy="2295525"/>
    <xdr:graphicFrame macro="">
      <xdr:nvGraphicFramePr>
        <xdr:cNvPr id="59" name="Chart 59">
          <a:extLst>
            <a:ext uri="{FF2B5EF4-FFF2-40B4-BE49-F238E27FC236}">
              <a16:creationId xmlns:a16="http://schemas.microsoft.com/office/drawing/2014/main" id="{00000000-0008-0000-3E00-00003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28575</xdr:colOff>
      <xdr:row>19</xdr:row>
      <xdr:rowOff>180975</xdr:rowOff>
    </xdr:from>
    <xdr:ext cx="657225" cy="600075"/>
    <xdr:pic>
      <xdr:nvPicPr>
        <xdr:cNvPr id="3" name="image13.png" descr="http://www.htybcn.com/attachments/Image/flecha_atras_26.png?template=generic">
          <a:extLst>
            <a:ext uri="{FF2B5EF4-FFF2-40B4-BE49-F238E27FC236}">
              <a16:creationId xmlns:a16="http://schemas.microsoft.com/office/drawing/2014/main" id="{00000000-0008-0000-3E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647700</xdr:colOff>
      <xdr:row>1</xdr:row>
      <xdr:rowOff>152400</xdr:rowOff>
    </xdr:from>
    <xdr:ext cx="2152650" cy="666750"/>
    <xdr:pic>
      <xdr:nvPicPr>
        <xdr:cNvPr id="4" name="image10.png" title="Imagen">
          <a:extLst>
            <a:ext uri="{FF2B5EF4-FFF2-40B4-BE49-F238E27FC236}">
              <a16:creationId xmlns:a16="http://schemas.microsoft.com/office/drawing/2014/main" id="{00000000-0008-0000-3E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8.xml><?xml version="1.0" encoding="utf-8"?>
<xdr:wsDr xmlns:xdr="http://schemas.openxmlformats.org/drawingml/2006/spreadsheetDrawing" xmlns:a="http://schemas.openxmlformats.org/drawingml/2006/main">
  <xdr:oneCellAnchor>
    <xdr:from>
      <xdr:col>2</xdr:col>
      <xdr:colOff>19050</xdr:colOff>
      <xdr:row>11</xdr:row>
      <xdr:rowOff>19050</xdr:rowOff>
    </xdr:from>
    <xdr:ext cx="6648450" cy="2343150"/>
    <xdr:graphicFrame macro="">
      <xdr:nvGraphicFramePr>
        <xdr:cNvPr id="60" name="Chart 60">
          <a:extLst>
            <a:ext uri="{FF2B5EF4-FFF2-40B4-BE49-F238E27FC236}">
              <a16:creationId xmlns:a16="http://schemas.microsoft.com/office/drawing/2014/main" id="{00000000-0008-0000-3F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704850</xdr:colOff>
      <xdr:row>7</xdr:row>
      <xdr:rowOff>0</xdr:rowOff>
    </xdr:from>
    <xdr:ext cx="3886200" cy="800100"/>
    <xdr:sp macro="" textlink="">
      <xdr:nvSpPr>
        <xdr:cNvPr id="3" name="Shape 3">
          <a:extLst>
            <a:ext uri="{FF2B5EF4-FFF2-40B4-BE49-F238E27FC236}">
              <a16:creationId xmlns:a16="http://schemas.microsoft.com/office/drawing/2014/main" id="{00000000-0008-0000-3F00-000003000000}"/>
            </a:ext>
          </a:extLst>
        </xdr:cNvPr>
        <xdr:cNvSpPr/>
      </xdr:nvSpPr>
      <xdr:spPr>
        <a:xfrm>
          <a:off x="3407663" y="3384713"/>
          <a:ext cx="3876675" cy="790575"/>
        </a:xfrm>
        <a:prstGeom prst="rect">
          <a:avLst/>
        </a:prstGeom>
        <a:solidFill>
          <a:srgbClr val="92D050"/>
        </a:solidFill>
        <a:ln w="9525" cap="flat" cmpd="sng">
          <a:solidFill>
            <a:srgbClr val="00009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323F4F"/>
            </a:buClr>
            <a:buSzPts val="2800"/>
            <a:buFont typeface="Arial"/>
            <a:buNone/>
          </a:pPr>
          <a:r>
            <a:rPr lang="en-US" sz="2800" b="1" cap="none">
              <a:solidFill>
                <a:srgbClr val="323F4F"/>
              </a:solidFill>
            </a:rPr>
            <a:t>Perspectiva Recursos</a:t>
          </a:r>
          <a:endParaRPr sz="1400"/>
        </a:p>
      </xdr:txBody>
    </xdr:sp>
    <xdr:clientData fLocksWithSheet="0"/>
  </xdr:oneCellAnchor>
  <xdr:oneCellAnchor>
    <xdr:from>
      <xdr:col>9</xdr:col>
      <xdr:colOff>9525</xdr:colOff>
      <xdr:row>21</xdr:row>
      <xdr:rowOff>76200</xdr:rowOff>
    </xdr:from>
    <xdr:ext cx="657225" cy="600075"/>
    <xdr:pic>
      <xdr:nvPicPr>
        <xdr:cNvPr id="4" name="image13.png" descr="http://www.htybcn.com/attachments/Image/flecha_atras_26.png?template=generic">
          <a:extLst>
            <a:ext uri="{FF2B5EF4-FFF2-40B4-BE49-F238E27FC236}">
              <a16:creationId xmlns:a16="http://schemas.microsoft.com/office/drawing/2014/main" id="{00000000-0008-0000-3F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800100</xdr:colOff>
      <xdr:row>1</xdr:row>
      <xdr:rowOff>95250</xdr:rowOff>
    </xdr:from>
    <xdr:ext cx="2152650" cy="666750"/>
    <xdr:pic>
      <xdr:nvPicPr>
        <xdr:cNvPr id="5" name="image10.png" title="Imagen">
          <a:extLst>
            <a:ext uri="{FF2B5EF4-FFF2-40B4-BE49-F238E27FC236}">
              <a16:creationId xmlns:a16="http://schemas.microsoft.com/office/drawing/2014/main" id="{00000000-0008-0000-3F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9.xml><?xml version="1.0" encoding="utf-8"?>
<xdr:wsDr xmlns:xdr="http://schemas.openxmlformats.org/drawingml/2006/spreadsheetDrawing" xmlns:a="http://schemas.openxmlformats.org/drawingml/2006/main">
  <xdr:twoCellAnchor editAs="oneCell">
    <xdr:from>
      <xdr:col>8</xdr:col>
      <xdr:colOff>609600</xdr:colOff>
      <xdr:row>0</xdr:row>
      <xdr:rowOff>57150</xdr:rowOff>
    </xdr:from>
    <xdr:to>
      <xdr:col>10</xdr:col>
      <xdr:colOff>375137</xdr:colOff>
      <xdr:row>1</xdr:row>
      <xdr:rowOff>412702</xdr:rowOff>
    </xdr:to>
    <xdr:pic>
      <xdr:nvPicPr>
        <xdr:cNvPr id="2" name="Imagen 2">
          <a:extLst>
            <a:ext uri="{FF2B5EF4-FFF2-40B4-BE49-F238E27FC236}">
              <a16:creationId xmlns:a16="http://schemas.microsoft.com/office/drawing/2014/main" id="{D0CAE66A-7233-49C4-A1D2-B27321FD230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11668125" y="5715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571500</xdr:colOff>
      <xdr:row>9</xdr:row>
      <xdr:rowOff>142875</xdr:rowOff>
    </xdr:from>
    <xdr:ext cx="7134225" cy="2333625"/>
    <xdr:graphicFrame macro="">
      <xdr:nvGraphicFramePr>
        <xdr:cNvPr id="5" name="Chart 5" title="Gráfico">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1704975</xdr:colOff>
      <xdr:row>1</xdr:row>
      <xdr:rowOff>161925</xdr:rowOff>
    </xdr:to>
    <xdr:pic>
      <xdr:nvPicPr>
        <xdr:cNvPr id="3" name="Imagen 2">
          <a:extLst>
            <a:ext uri="{FF2B5EF4-FFF2-40B4-BE49-F238E27FC236}">
              <a16:creationId xmlns:a16="http://schemas.microsoft.com/office/drawing/2014/main" id="{270D37D4-AEDC-48CA-9FE9-64D4C9C35471}"/>
            </a:ext>
            <a:ext uri="{147F2762-F138-4A5C-976F-8EAC2B608ADB}">
              <a16:predDERef xmlns:a16="http://schemas.microsoft.com/office/drawing/2014/main" pre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5906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2524125</xdr:colOff>
      <xdr:row>0</xdr:row>
      <xdr:rowOff>0</xdr:rowOff>
    </xdr:from>
    <xdr:to>
      <xdr:col>2</xdr:col>
      <xdr:colOff>1213337</xdr:colOff>
      <xdr:row>2</xdr:row>
      <xdr:rowOff>165052</xdr:rowOff>
    </xdr:to>
    <xdr:pic>
      <xdr:nvPicPr>
        <xdr:cNvPr id="2" name="Imagen 2">
          <a:extLst>
            <a:ext uri="{FF2B5EF4-FFF2-40B4-BE49-F238E27FC236}">
              <a16:creationId xmlns:a16="http://schemas.microsoft.com/office/drawing/2014/main" id="{CD2C6C9A-89A3-464F-8304-6F47E582A0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3514725" y="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2</xdr:col>
      <xdr:colOff>2876550</xdr:colOff>
      <xdr:row>0</xdr:row>
      <xdr:rowOff>0</xdr:rowOff>
    </xdr:from>
    <xdr:to>
      <xdr:col>3</xdr:col>
      <xdr:colOff>860912</xdr:colOff>
      <xdr:row>2</xdr:row>
      <xdr:rowOff>165052</xdr:rowOff>
    </xdr:to>
    <xdr:pic>
      <xdr:nvPicPr>
        <xdr:cNvPr id="2" name="Imagen 2">
          <a:extLst>
            <a:ext uri="{FF2B5EF4-FFF2-40B4-BE49-F238E27FC236}">
              <a16:creationId xmlns:a16="http://schemas.microsoft.com/office/drawing/2014/main" id="{CD6D82AE-F4A7-44A0-9E12-69CA276A2F9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4857750" y="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2790825</xdr:colOff>
      <xdr:row>0</xdr:row>
      <xdr:rowOff>38100</xdr:rowOff>
    </xdr:from>
    <xdr:to>
      <xdr:col>2</xdr:col>
      <xdr:colOff>775187</xdr:colOff>
      <xdr:row>2</xdr:row>
      <xdr:rowOff>203152</xdr:rowOff>
    </xdr:to>
    <xdr:pic>
      <xdr:nvPicPr>
        <xdr:cNvPr id="2" name="Imagen 2">
          <a:extLst>
            <a:ext uri="{FF2B5EF4-FFF2-40B4-BE49-F238E27FC236}">
              <a16:creationId xmlns:a16="http://schemas.microsoft.com/office/drawing/2014/main" id="{3402CD28-D82D-45C9-9780-580369EE5E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3781425" y="381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2</xdr:col>
      <xdr:colOff>3162300</xdr:colOff>
      <xdr:row>0</xdr:row>
      <xdr:rowOff>66675</xdr:rowOff>
    </xdr:from>
    <xdr:to>
      <xdr:col>3</xdr:col>
      <xdr:colOff>1270487</xdr:colOff>
      <xdr:row>2</xdr:row>
      <xdr:rowOff>231727</xdr:rowOff>
    </xdr:to>
    <xdr:pic>
      <xdr:nvPicPr>
        <xdr:cNvPr id="2" name="Imagen 2">
          <a:extLst>
            <a:ext uri="{FF2B5EF4-FFF2-40B4-BE49-F238E27FC236}">
              <a16:creationId xmlns:a16="http://schemas.microsoft.com/office/drawing/2014/main" id="{01D92A5D-192B-49B5-A3CD-5B6BE46EE7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4895850" y="66675"/>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2" name="image2.png">
          <a:extLst>
            <a:ext uri="{FF2B5EF4-FFF2-40B4-BE49-F238E27FC236}">
              <a16:creationId xmlns:a16="http://schemas.microsoft.com/office/drawing/2014/main" id="{00000000-0008-0000-4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xdr:row>
      <xdr:rowOff>9525</xdr:rowOff>
    </xdr:from>
    <xdr:ext cx="0" cy="752475"/>
    <xdr:pic>
      <xdr:nvPicPr>
        <xdr:cNvPr id="3" name="image2.png">
          <a:extLst>
            <a:ext uri="{FF2B5EF4-FFF2-40B4-BE49-F238E27FC236}">
              <a16:creationId xmlns:a16="http://schemas.microsoft.com/office/drawing/2014/main" id="{00000000-0008-0000-4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xdr:row>
      <xdr:rowOff>2152650</xdr:rowOff>
    </xdr:from>
    <xdr:ext cx="0" cy="0"/>
    <xdr:pic>
      <xdr:nvPicPr>
        <xdr:cNvPr id="4" name="image14.png">
          <a:extLst>
            <a:ext uri="{FF2B5EF4-FFF2-40B4-BE49-F238E27FC236}">
              <a16:creationId xmlns:a16="http://schemas.microsoft.com/office/drawing/2014/main" id="{00000000-0008-0000-4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12</xdr:row>
      <xdr:rowOff>0</xdr:rowOff>
    </xdr:from>
    <xdr:ext cx="0" cy="4772025"/>
    <xdr:pic>
      <xdr:nvPicPr>
        <xdr:cNvPr id="5" name="image2.png">
          <a:extLst>
            <a:ext uri="{FF2B5EF4-FFF2-40B4-BE49-F238E27FC236}">
              <a16:creationId xmlns:a16="http://schemas.microsoft.com/office/drawing/2014/main" id="{00000000-0008-0000-45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12</xdr:row>
      <xdr:rowOff>0</xdr:rowOff>
    </xdr:from>
    <xdr:ext cx="0" cy="3200400"/>
    <xdr:pic>
      <xdr:nvPicPr>
        <xdr:cNvPr id="6" name="image14.png">
          <a:extLst>
            <a:ext uri="{FF2B5EF4-FFF2-40B4-BE49-F238E27FC236}">
              <a16:creationId xmlns:a16="http://schemas.microsoft.com/office/drawing/2014/main" id="{00000000-0008-0000-45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12</xdr:row>
      <xdr:rowOff>0</xdr:rowOff>
    </xdr:from>
    <xdr:ext cx="0" cy="12944475"/>
    <xdr:pic>
      <xdr:nvPicPr>
        <xdr:cNvPr id="7" name="image2.png">
          <a:extLst>
            <a:ext uri="{FF2B5EF4-FFF2-40B4-BE49-F238E27FC236}">
              <a16:creationId xmlns:a16="http://schemas.microsoft.com/office/drawing/2014/main" id="{00000000-0008-0000-45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12</xdr:row>
      <xdr:rowOff>0</xdr:rowOff>
    </xdr:from>
    <xdr:ext cx="0" cy="11525250"/>
    <xdr:pic>
      <xdr:nvPicPr>
        <xdr:cNvPr id="8" name="image14.png">
          <a:extLst>
            <a:ext uri="{FF2B5EF4-FFF2-40B4-BE49-F238E27FC236}">
              <a16:creationId xmlns:a16="http://schemas.microsoft.com/office/drawing/2014/main" id="{00000000-0008-0000-45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16</xdr:row>
      <xdr:rowOff>0</xdr:rowOff>
    </xdr:from>
    <xdr:ext cx="0" cy="3848100"/>
    <xdr:pic>
      <xdr:nvPicPr>
        <xdr:cNvPr id="9" name="image2.png">
          <a:extLst>
            <a:ext uri="{FF2B5EF4-FFF2-40B4-BE49-F238E27FC236}">
              <a16:creationId xmlns:a16="http://schemas.microsoft.com/office/drawing/2014/main" id="{00000000-0008-0000-45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16</xdr:row>
      <xdr:rowOff>0</xdr:rowOff>
    </xdr:from>
    <xdr:ext cx="0" cy="3657600"/>
    <xdr:pic>
      <xdr:nvPicPr>
        <xdr:cNvPr id="10" name="image14.png">
          <a:extLst>
            <a:ext uri="{FF2B5EF4-FFF2-40B4-BE49-F238E27FC236}">
              <a16:creationId xmlns:a16="http://schemas.microsoft.com/office/drawing/2014/main" id="{00000000-0008-0000-45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26</xdr:row>
      <xdr:rowOff>9525</xdr:rowOff>
    </xdr:from>
    <xdr:ext cx="0" cy="3810000"/>
    <xdr:pic>
      <xdr:nvPicPr>
        <xdr:cNvPr id="11" name="image2.png">
          <a:extLst>
            <a:ext uri="{FF2B5EF4-FFF2-40B4-BE49-F238E27FC236}">
              <a16:creationId xmlns:a16="http://schemas.microsoft.com/office/drawing/2014/main" id="{00000000-0008-0000-45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26</xdr:row>
      <xdr:rowOff>2152650</xdr:rowOff>
    </xdr:from>
    <xdr:ext cx="0" cy="1666875"/>
    <xdr:pic>
      <xdr:nvPicPr>
        <xdr:cNvPr id="12" name="image14.png">
          <a:extLst>
            <a:ext uri="{FF2B5EF4-FFF2-40B4-BE49-F238E27FC236}">
              <a16:creationId xmlns:a16="http://schemas.microsoft.com/office/drawing/2014/main" id="{00000000-0008-0000-45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33</xdr:row>
      <xdr:rowOff>0</xdr:rowOff>
    </xdr:from>
    <xdr:ext cx="0" cy="4924425"/>
    <xdr:pic>
      <xdr:nvPicPr>
        <xdr:cNvPr id="13" name="image2.png">
          <a:extLst>
            <a:ext uri="{FF2B5EF4-FFF2-40B4-BE49-F238E27FC236}">
              <a16:creationId xmlns:a16="http://schemas.microsoft.com/office/drawing/2014/main" id="{00000000-0008-0000-45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33</xdr:row>
      <xdr:rowOff>0</xdr:rowOff>
    </xdr:from>
    <xdr:ext cx="0" cy="4800600"/>
    <xdr:pic>
      <xdr:nvPicPr>
        <xdr:cNvPr id="14" name="image14.png">
          <a:extLst>
            <a:ext uri="{FF2B5EF4-FFF2-40B4-BE49-F238E27FC236}">
              <a16:creationId xmlns:a16="http://schemas.microsoft.com/office/drawing/2014/main" id="{00000000-0008-0000-45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42</xdr:row>
      <xdr:rowOff>0</xdr:rowOff>
    </xdr:from>
    <xdr:ext cx="0" cy="2581275"/>
    <xdr:pic>
      <xdr:nvPicPr>
        <xdr:cNvPr id="15" name="image2.png">
          <a:extLst>
            <a:ext uri="{FF2B5EF4-FFF2-40B4-BE49-F238E27FC236}">
              <a16:creationId xmlns:a16="http://schemas.microsoft.com/office/drawing/2014/main" id="{00000000-0008-0000-45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42</xdr:row>
      <xdr:rowOff>0</xdr:rowOff>
    </xdr:from>
    <xdr:ext cx="0" cy="2552700"/>
    <xdr:pic>
      <xdr:nvPicPr>
        <xdr:cNvPr id="16" name="image14.png">
          <a:extLst>
            <a:ext uri="{FF2B5EF4-FFF2-40B4-BE49-F238E27FC236}">
              <a16:creationId xmlns:a16="http://schemas.microsoft.com/office/drawing/2014/main" id="{00000000-0008-0000-45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18" name="image2.png">
          <a:extLst>
            <a:ext uri="{FF2B5EF4-FFF2-40B4-BE49-F238E27FC236}">
              <a16:creationId xmlns:a16="http://schemas.microsoft.com/office/drawing/2014/main" id="{00000000-0008-0000-45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19" name="image2.png">
          <a:extLst>
            <a:ext uri="{FF2B5EF4-FFF2-40B4-BE49-F238E27FC236}">
              <a16:creationId xmlns:a16="http://schemas.microsoft.com/office/drawing/2014/main" id="{00000000-0008-0000-45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20" name="image2.png">
          <a:extLst>
            <a:ext uri="{FF2B5EF4-FFF2-40B4-BE49-F238E27FC236}">
              <a16:creationId xmlns:a16="http://schemas.microsoft.com/office/drawing/2014/main" id="{00000000-0008-0000-45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1" name="image2.png">
          <a:extLst>
            <a:ext uri="{FF2B5EF4-FFF2-40B4-BE49-F238E27FC236}">
              <a16:creationId xmlns:a16="http://schemas.microsoft.com/office/drawing/2014/main" id="{00000000-0008-0000-45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2" name="image2.png">
          <a:extLst>
            <a:ext uri="{FF2B5EF4-FFF2-40B4-BE49-F238E27FC236}">
              <a16:creationId xmlns:a16="http://schemas.microsoft.com/office/drawing/2014/main" id="{00000000-0008-0000-45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23" name="image2.png">
          <a:extLst>
            <a:ext uri="{FF2B5EF4-FFF2-40B4-BE49-F238E27FC236}">
              <a16:creationId xmlns:a16="http://schemas.microsoft.com/office/drawing/2014/main" id="{00000000-0008-0000-45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4" name="image2.png">
          <a:extLst>
            <a:ext uri="{FF2B5EF4-FFF2-40B4-BE49-F238E27FC236}">
              <a16:creationId xmlns:a16="http://schemas.microsoft.com/office/drawing/2014/main" id="{00000000-0008-0000-45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5" name="image2.png">
          <a:extLst>
            <a:ext uri="{FF2B5EF4-FFF2-40B4-BE49-F238E27FC236}">
              <a16:creationId xmlns:a16="http://schemas.microsoft.com/office/drawing/2014/main" id="{00000000-0008-0000-45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26" name="image2.png">
          <a:extLst>
            <a:ext uri="{FF2B5EF4-FFF2-40B4-BE49-F238E27FC236}">
              <a16:creationId xmlns:a16="http://schemas.microsoft.com/office/drawing/2014/main" id="{00000000-0008-0000-45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27" name="image2.png">
          <a:extLst>
            <a:ext uri="{FF2B5EF4-FFF2-40B4-BE49-F238E27FC236}">
              <a16:creationId xmlns:a16="http://schemas.microsoft.com/office/drawing/2014/main" id="{00000000-0008-0000-45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8" name="image2.png">
          <a:extLst>
            <a:ext uri="{FF2B5EF4-FFF2-40B4-BE49-F238E27FC236}">
              <a16:creationId xmlns:a16="http://schemas.microsoft.com/office/drawing/2014/main" id="{00000000-0008-0000-45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29" name="image2.png">
          <a:extLst>
            <a:ext uri="{FF2B5EF4-FFF2-40B4-BE49-F238E27FC236}">
              <a16:creationId xmlns:a16="http://schemas.microsoft.com/office/drawing/2014/main" id="{00000000-0008-0000-45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30" name="image2.png">
          <a:extLst>
            <a:ext uri="{FF2B5EF4-FFF2-40B4-BE49-F238E27FC236}">
              <a16:creationId xmlns:a16="http://schemas.microsoft.com/office/drawing/2014/main" id="{00000000-0008-0000-45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31" name="image2.png">
          <a:extLst>
            <a:ext uri="{FF2B5EF4-FFF2-40B4-BE49-F238E27FC236}">
              <a16:creationId xmlns:a16="http://schemas.microsoft.com/office/drawing/2014/main" id="{00000000-0008-0000-45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32" name="image2.png">
          <a:extLst>
            <a:ext uri="{FF2B5EF4-FFF2-40B4-BE49-F238E27FC236}">
              <a16:creationId xmlns:a16="http://schemas.microsoft.com/office/drawing/2014/main" id="{00000000-0008-0000-45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33" name="image2.png">
          <a:extLst>
            <a:ext uri="{FF2B5EF4-FFF2-40B4-BE49-F238E27FC236}">
              <a16:creationId xmlns:a16="http://schemas.microsoft.com/office/drawing/2014/main" id="{00000000-0008-0000-45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34" name="image2.png">
          <a:extLst>
            <a:ext uri="{FF2B5EF4-FFF2-40B4-BE49-F238E27FC236}">
              <a16:creationId xmlns:a16="http://schemas.microsoft.com/office/drawing/2014/main" id="{00000000-0008-0000-45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35" name="image2.png">
          <a:extLst>
            <a:ext uri="{FF2B5EF4-FFF2-40B4-BE49-F238E27FC236}">
              <a16:creationId xmlns:a16="http://schemas.microsoft.com/office/drawing/2014/main" id="{00000000-0008-0000-45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36" name="image2.png">
          <a:extLst>
            <a:ext uri="{FF2B5EF4-FFF2-40B4-BE49-F238E27FC236}">
              <a16:creationId xmlns:a16="http://schemas.microsoft.com/office/drawing/2014/main" id="{00000000-0008-0000-45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37" name="image2.png">
          <a:extLst>
            <a:ext uri="{FF2B5EF4-FFF2-40B4-BE49-F238E27FC236}">
              <a16:creationId xmlns:a16="http://schemas.microsoft.com/office/drawing/2014/main" id="{00000000-0008-0000-45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38" name="image2.png">
          <a:extLst>
            <a:ext uri="{FF2B5EF4-FFF2-40B4-BE49-F238E27FC236}">
              <a16:creationId xmlns:a16="http://schemas.microsoft.com/office/drawing/2014/main" id="{00000000-0008-0000-45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40" name="image2.png">
          <a:extLst>
            <a:ext uri="{FF2B5EF4-FFF2-40B4-BE49-F238E27FC236}">
              <a16:creationId xmlns:a16="http://schemas.microsoft.com/office/drawing/2014/main" id="{46A0D5C8-DB70-4D80-AF0F-56715A9904CE}"/>
            </a:ext>
          </a:extLst>
        </xdr:cNvPr>
        <xdr:cNvPicPr preferRelativeResize="0"/>
      </xdr:nvPicPr>
      <xdr:blipFill>
        <a:blip xmlns:r="http://schemas.openxmlformats.org/officeDocument/2006/relationships" r:embed="rId1" cstate="print"/>
        <a:stretch>
          <a:fillRect/>
        </a:stretch>
      </xdr:blipFill>
      <xdr:spPr>
        <a:xfrm>
          <a:off x="4727864" y="2615911"/>
          <a:ext cx="0" cy="171450"/>
        </a:xfrm>
        <a:prstGeom prst="rect">
          <a:avLst/>
        </a:prstGeom>
        <a:noFill/>
      </xdr:spPr>
    </xdr:pic>
    <xdr:clientData fLocksWithSheet="0"/>
  </xdr:oneCellAnchor>
  <xdr:oneCellAnchor>
    <xdr:from>
      <xdr:col>4</xdr:col>
      <xdr:colOff>0</xdr:colOff>
      <xdr:row>5</xdr:row>
      <xdr:rowOff>9525</xdr:rowOff>
    </xdr:from>
    <xdr:ext cx="0" cy="171450"/>
    <xdr:pic>
      <xdr:nvPicPr>
        <xdr:cNvPr id="41" name="image2.png">
          <a:extLst>
            <a:ext uri="{FF2B5EF4-FFF2-40B4-BE49-F238E27FC236}">
              <a16:creationId xmlns:a16="http://schemas.microsoft.com/office/drawing/2014/main" id="{59CB2051-85B8-44BF-988D-9B97AC93C4E8}"/>
            </a:ext>
          </a:extLst>
        </xdr:cNvPr>
        <xdr:cNvPicPr preferRelativeResize="0"/>
      </xdr:nvPicPr>
      <xdr:blipFill>
        <a:blip xmlns:r="http://schemas.openxmlformats.org/officeDocument/2006/relationships" r:embed="rId1" cstate="print"/>
        <a:stretch>
          <a:fillRect/>
        </a:stretch>
      </xdr:blipFill>
      <xdr:spPr>
        <a:xfrm>
          <a:off x="4727864" y="2615911"/>
          <a:ext cx="0" cy="171450"/>
        </a:xfrm>
        <a:prstGeom prst="rect">
          <a:avLst/>
        </a:prstGeom>
        <a:noFill/>
      </xdr:spPr>
    </xdr:pic>
    <xdr:clientData fLocksWithSheet="0"/>
  </xdr:oneCellAnchor>
  <xdr:twoCellAnchor editAs="oneCell">
    <xdr:from>
      <xdr:col>3</xdr:col>
      <xdr:colOff>432954</xdr:colOff>
      <xdr:row>0</xdr:row>
      <xdr:rowOff>0</xdr:rowOff>
    </xdr:from>
    <xdr:to>
      <xdr:col>5</xdr:col>
      <xdr:colOff>707646</xdr:colOff>
      <xdr:row>2</xdr:row>
      <xdr:rowOff>166784</xdr:rowOff>
    </xdr:to>
    <xdr:pic>
      <xdr:nvPicPr>
        <xdr:cNvPr id="17" name="Imagen 2">
          <a:extLst>
            <a:ext uri="{FF2B5EF4-FFF2-40B4-BE49-F238E27FC236}">
              <a16:creationId xmlns:a16="http://schemas.microsoft.com/office/drawing/2014/main" id="{26D6AEB8-2A3B-47F8-B045-E6D50929EAD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24" t="-802" r="-1681" b="-2478"/>
        <a:stretch/>
      </xdr:blipFill>
      <xdr:spPr bwMode="auto">
        <a:xfrm>
          <a:off x="4892386" y="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oneCellAnchor>
    <xdr:from>
      <xdr:col>3</xdr:col>
      <xdr:colOff>0</xdr:colOff>
      <xdr:row>4</xdr:row>
      <xdr:rowOff>0</xdr:rowOff>
    </xdr:from>
    <xdr:ext cx="0" cy="171450"/>
    <xdr:pic>
      <xdr:nvPicPr>
        <xdr:cNvPr id="3" name="image2.png">
          <a:extLst>
            <a:ext uri="{FF2B5EF4-FFF2-40B4-BE49-F238E27FC236}">
              <a16:creationId xmlns:a16="http://schemas.microsoft.com/office/drawing/2014/main" id="{00000000-0008-0000-4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4" name="image2.png">
          <a:extLst>
            <a:ext uri="{FF2B5EF4-FFF2-40B4-BE49-F238E27FC236}">
              <a16:creationId xmlns:a16="http://schemas.microsoft.com/office/drawing/2014/main" id="{00000000-0008-0000-46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5" name="image2.png">
          <a:extLst>
            <a:ext uri="{FF2B5EF4-FFF2-40B4-BE49-F238E27FC236}">
              <a16:creationId xmlns:a16="http://schemas.microsoft.com/office/drawing/2014/main" id="{00000000-0008-0000-46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6" name="image2.png">
          <a:extLst>
            <a:ext uri="{FF2B5EF4-FFF2-40B4-BE49-F238E27FC236}">
              <a16:creationId xmlns:a16="http://schemas.microsoft.com/office/drawing/2014/main" id="{00000000-0008-0000-46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7" name="image2.png">
          <a:extLst>
            <a:ext uri="{FF2B5EF4-FFF2-40B4-BE49-F238E27FC236}">
              <a16:creationId xmlns:a16="http://schemas.microsoft.com/office/drawing/2014/main" id="{00000000-0008-0000-46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0</xdr:rowOff>
    </xdr:from>
    <xdr:ext cx="0" cy="171450"/>
    <xdr:pic>
      <xdr:nvPicPr>
        <xdr:cNvPr id="8" name="image2.png">
          <a:extLst>
            <a:ext uri="{FF2B5EF4-FFF2-40B4-BE49-F238E27FC236}">
              <a16:creationId xmlns:a16="http://schemas.microsoft.com/office/drawing/2014/main" id="{00000000-0008-0000-46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9" name="image2.png">
          <a:extLst>
            <a:ext uri="{FF2B5EF4-FFF2-40B4-BE49-F238E27FC236}">
              <a16:creationId xmlns:a16="http://schemas.microsoft.com/office/drawing/2014/main" id="{00000000-0008-0000-46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10" name="image2.png">
          <a:extLst>
            <a:ext uri="{FF2B5EF4-FFF2-40B4-BE49-F238E27FC236}">
              <a16:creationId xmlns:a16="http://schemas.microsoft.com/office/drawing/2014/main" id="{00000000-0008-0000-46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11" name="image2.png">
          <a:extLst>
            <a:ext uri="{FF2B5EF4-FFF2-40B4-BE49-F238E27FC236}">
              <a16:creationId xmlns:a16="http://schemas.microsoft.com/office/drawing/2014/main" id="{00000000-0008-0000-46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13" name="image2.png">
          <a:extLst>
            <a:ext uri="{FF2B5EF4-FFF2-40B4-BE49-F238E27FC236}">
              <a16:creationId xmlns:a16="http://schemas.microsoft.com/office/drawing/2014/main" id="{00000000-0008-0000-46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13</xdr:row>
      <xdr:rowOff>9525</xdr:rowOff>
    </xdr:from>
    <xdr:ext cx="0" cy="171450"/>
    <xdr:pic>
      <xdr:nvPicPr>
        <xdr:cNvPr id="14" name="image2.png">
          <a:extLst>
            <a:ext uri="{FF2B5EF4-FFF2-40B4-BE49-F238E27FC236}">
              <a16:creationId xmlns:a16="http://schemas.microsoft.com/office/drawing/2014/main" id="{00000000-0008-0000-46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14</xdr:row>
      <xdr:rowOff>9525</xdr:rowOff>
    </xdr:from>
    <xdr:ext cx="0" cy="171450"/>
    <xdr:pic>
      <xdr:nvPicPr>
        <xdr:cNvPr id="15" name="image2.png">
          <a:extLst>
            <a:ext uri="{FF2B5EF4-FFF2-40B4-BE49-F238E27FC236}">
              <a16:creationId xmlns:a16="http://schemas.microsoft.com/office/drawing/2014/main" id="{00000000-0008-0000-46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16</xdr:row>
      <xdr:rowOff>9525</xdr:rowOff>
    </xdr:from>
    <xdr:ext cx="0" cy="171450"/>
    <xdr:pic>
      <xdr:nvPicPr>
        <xdr:cNvPr id="16" name="image2.png">
          <a:extLst>
            <a:ext uri="{FF2B5EF4-FFF2-40B4-BE49-F238E27FC236}">
              <a16:creationId xmlns:a16="http://schemas.microsoft.com/office/drawing/2014/main" id="{00000000-0008-0000-46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17</xdr:row>
      <xdr:rowOff>9525</xdr:rowOff>
    </xdr:from>
    <xdr:ext cx="0" cy="171450"/>
    <xdr:pic>
      <xdr:nvPicPr>
        <xdr:cNvPr id="17" name="image2.png">
          <a:extLst>
            <a:ext uri="{FF2B5EF4-FFF2-40B4-BE49-F238E27FC236}">
              <a16:creationId xmlns:a16="http://schemas.microsoft.com/office/drawing/2014/main" id="{00000000-0008-0000-46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9525</xdr:rowOff>
    </xdr:from>
    <xdr:ext cx="0" cy="171450"/>
    <xdr:pic>
      <xdr:nvPicPr>
        <xdr:cNvPr id="18" name="image2.png">
          <a:extLst>
            <a:ext uri="{FF2B5EF4-FFF2-40B4-BE49-F238E27FC236}">
              <a16:creationId xmlns:a16="http://schemas.microsoft.com/office/drawing/2014/main" id="{00000000-0008-0000-46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19" name="image2.png">
          <a:extLst>
            <a:ext uri="{FF2B5EF4-FFF2-40B4-BE49-F238E27FC236}">
              <a16:creationId xmlns:a16="http://schemas.microsoft.com/office/drawing/2014/main" id="{00000000-0008-0000-46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20" name="image2.png">
          <a:extLst>
            <a:ext uri="{FF2B5EF4-FFF2-40B4-BE49-F238E27FC236}">
              <a16:creationId xmlns:a16="http://schemas.microsoft.com/office/drawing/2014/main" id="{00000000-0008-0000-46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21" name="image2.png">
          <a:extLst>
            <a:ext uri="{FF2B5EF4-FFF2-40B4-BE49-F238E27FC236}">
              <a16:creationId xmlns:a16="http://schemas.microsoft.com/office/drawing/2014/main" id="{00000000-0008-0000-46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723900</xdr:colOff>
      <xdr:row>6</xdr:row>
      <xdr:rowOff>266700</xdr:rowOff>
    </xdr:from>
    <xdr:ext cx="0" cy="171450"/>
    <xdr:pic>
      <xdr:nvPicPr>
        <xdr:cNvPr id="22" name="image2.png">
          <a:extLst>
            <a:ext uri="{FF2B5EF4-FFF2-40B4-BE49-F238E27FC236}">
              <a16:creationId xmlns:a16="http://schemas.microsoft.com/office/drawing/2014/main" id="{00000000-0008-0000-4600-000016000000}"/>
            </a:ext>
          </a:extLst>
        </xdr:cNvPr>
        <xdr:cNvPicPr preferRelativeResize="0"/>
      </xdr:nvPicPr>
      <xdr:blipFill>
        <a:blip xmlns:r="http://schemas.openxmlformats.org/officeDocument/2006/relationships" r:embed="rId1" cstate="print"/>
        <a:stretch>
          <a:fillRect/>
        </a:stretch>
      </xdr:blipFill>
      <xdr:spPr>
        <a:xfrm>
          <a:off x="5629275" y="3152775"/>
          <a:ext cx="0" cy="171450"/>
        </a:xfrm>
        <a:prstGeom prst="rect">
          <a:avLst/>
        </a:prstGeom>
        <a:noFill/>
      </xdr:spPr>
    </xdr:pic>
    <xdr:clientData fLocksWithSheet="0"/>
  </xdr:oneCellAnchor>
  <xdr:oneCellAnchor>
    <xdr:from>
      <xdr:col>4</xdr:col>
      <xdr:colOff>19050</xdr:colOff>
      <xdr:row>6</xdr:row>
      <xdr:rowOff>180975</xdr:rowOff>
    </xdr:from>
    <xdr:ext cx="0" cy="171450"/>
    <xdr:pic>
      <xdr:nvPicPr>
        <xdr:cNvPr id="23" name="image2.png">
          <a:extLst>
            <a:ext uri="{FF2B5EF4-FFF2-40B4-BE49-F238E27FC236}">
              <a16:creationId xmlns:a16="http://schemas.microsoft.com/office/drawing/2014/main" id="{00000000-0008-0000-4600-000017000000}"/>
            </a:ext>
          </a:extLst>
        </xdr:cNvPr>
        <xdr:cNvPicPr preferRelativeResize="0"/>
      </xdr:nvPicPr>
      <xdr:blipFill>
        <a:blip xmlns:r="http://schemas.openxmlformats.org/officeDocument/2006/relationships" r:embed="rId1" cstate="print"/>
        <a:stretch>
          <a:fillRect/>
        </a:stretch>
      </xdr:blipFill>
      <xdr:spPr>
        <a:xfrm>
          <a:off x="5676900" y="3067050"/>
          <a:ext cx="0" cy="171450"/>
        </a:xfrm>
        <a:prstGeom prst="rect">
          <a:avLst/>
        </a:prstGeom>
        <a:noFill/>
      </xdr:spPr>
    </xdr:pic>
    <xdr:clientData fLocksWithSheet="0"/>
  </xdr:oneCellAnchor>
  <xdr:oneCellAnchor>
    <xdr:from>
      <xdr:col>4</xdr:col>
      <xdr:colOff>0</xdr:colOff>
      <xdr:row>7</xdr:row>
      <xdr:rowOff>9525</xdr:rowOff>
    </xdr:from>
    <xdr:ext cx="0" cy="171450"/>
    <xdr:pic>
      <xdr:nvPicPr>
        <xdr:cNvPr id="24" name="image2.png">
          <a:extLst>
            <a:ext uri="{FF2B5EF4-FFF2-40B4-BE49-F238E27FC236}">
              <a16:creationId xmlns:a16="http://schemas.microsoft.com/office/drawing/2014/main" id="{00000000-0008-0000-46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25" name="image2.png">
          <a:extLst>
            <a:ext uri="{FF2B5EF4-FFF2-40B4-BE49-F238E27FC236}">
              <a16:creationId xmlns:a16="http://schemas.microsoft.com/office/drawing/2014/main" id="{00000000-0008-0000-46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26" name="image2.png">
          <a:extLst>
            <a:ext uri="{FF2B5EF4-FFF2-40B4-BE49-F238E27FC236}">
              <a16:creationId xmlns:a16="http://schemas.microsoft.com/office/drawing/2014/main" id="{00000000-0008-0000-46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27" name="image2.png">
          <a:extLst>
            <a:ext uri="{FF2B5EF4-FFF2-40B4-BE49-F238E27FC236}">
              <a16:creationId xmlns:a16="http://schemas.microsoft.com/office/drawing/2014/main" id="{00000000-0008-0000-46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13</xdr:row>
      <xdr:rowOff>9525</xdr:rowOff>
    </xdr:from>
    <xdr:ext cx="0" cy="171450"/>
    <xdr:pic>
      <xdr:nvPicPr>
        <xdr:cNvPr id="28" name="image2.png">
          <a:extLst>
            <a:ext uri="{FF2B5EF4-FFF2-40B4-BE49-F238E27FC236}">
              <a16:creationId xmlns:a16="http://schemas.microsoft.com/office/drawing/2014/main" id="{00000000-0008-0000-46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14</xdr:row>
      <xdr:rowOff>9525</xdr:rowOff>
    </xdr:from>
    <xdr:ext cx="0" cy="171450"/>
    <xdr:pic>
      <xdr:nvPicPr>
        <xdr:cNvPr id="29" name="image2.png">
          <a:extLst>
            <a:ext uri="{FF2B5EF4-FFF2-40B4-BE49-F238E27FC236}">
              <a16:creationId xmlns:a16="http://schemas.microsoft.com/office/drawing/2014/main" id="{00000000-0008-0000-46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16</xdr:row>
      <xdr:rowOff>9525</xdr:rowOff>
    </xdr:from>
    <xdr:ext cx="0" cy="171450"/>
    <xdr:pic>
      <xdr:nvPicPr>
        <xdr:cNvPr id="30" name="image2.png">
          <a:extLst>
            <a:ext uri="{FF2B5EF4-FFF2-40B4-BE49-F238E27FC236}">
              <a16:creationId xmlns:a16="http://schemas.microsoft.com/office/drawing/2014/main" id="{00000000-0008-0000-46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17</xdr:row>
      <xdr:rowOff>9525</xdr:rowOff>
    </xdr:from>
    <xdr:ext cx="0" cy="171450"/>
    <xdr:pic>
      <xdr:nvPicPr>
        <xdr:cNvPr id="31" name="image2.png">
          <a:extLst>
            <a:ext uri="{FF2B5EF4-FFF2-40B4-BE49-F238E27FC236}">
              <a16:creationId xmlns:a16="http://schemas.microsoft.com/office/drawing/2014/main" id="{00000000-0008-0000-46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9525</xdr:rowOff>
    </xdr:from>
    <xdr:ext cx="0" cy="171450"/>
    <xdr:pic>
      <xdr:nvPicPr>
        <xdr:cNvPr id="32" name="image2.png">
          <a:extLst>
            <a:ext uri="{FF2B5EF4-FFF2-40B4-BE49-F238E27FC236}">
              <a16:creationId xmlns:a16="http://schemas.microsoft.com/office/drawing/2014/main" id="{00000000-0008-0000-46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19</xdr:row>
      <xdr:rowOff>0</xdr:rowOff>
    </xdr:from>
    <xdr:ext cx="0" cy="171450"/>
    <xdr:pic>
      <xdr:nvPicPr>
        <xdr:cNvPr id="33" name="image2.png">
          <a:extLst>
            <a:ext uri="{FF2B5EF4-FFF2-40B4-BE49-F238E27FC236}">
              <a16:creationId xmlns:a16="http://schemas.microsoft.com/office/drawing/2014/main" id="{00000000-0008-0000-46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3000375</xdr:colOff>
      <xdr:row>0</xdr:row>
      <xdr:rowOff>161925</xdr:rowOff>
    </xdr:from>
    <xdr:to>
      <xdr:col>5</xdr:col>
      <xdr:colOff>60812</xdr:colOff>
      <xdr:row>3</xdr:row>
      <xdr:rowOff>136477</xdr:rowOff>
    </xdr:to>
    <xdr:pic>
      <xdr:nvPicPr>
        <xdr:cNvPr id="2" name="Imagen 2">
          <a:extLst>
            <a:ext uri="{FF2B5EF4-FFF2-40B4-BE49-F238E27FC236}">
              <a16:creationId xmlns:a16="http://schemas.microsoft.com/office/drawing/2014/main" id="{4F740A7E-AEBD-4B05-B1B7-23191B776EC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24" t="-802" r="-1681" b="-2478"/>
        <a:stretch/>
      </xdr:blipFill>
      <xdr:spPr bwMode="auto">
        <a:xfrm>
          <a:off x="4286250" y="161925"/>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3" name="image2.png">
          <a:extLst>
            <a:ext uri="{FF2B5EF4-FFF2-40B4-BE49-F238E27FC236}">
              <a16:creationId xmlns:a16="http://schemas.microsoft.com/office/drawing/2014/main" id="{00000000-0008-0000-47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4" name="image2.png">
          <a:extLst>
            <a:ext uri="{FF2B5EF4-FFF2-40B4-BE49-F238E27FC236}">
              <a16:creationId xmlns:a16="http://schemas.microsoft.com/office/drawing/2014/main" id="{00000000-0008-0000-47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5" name="image2.png">
          <a:extLst>
            <a:ext uri="{FF2B5EF4-FFF2-40B4-BE49-F238E27FC236}">
              <a16:creationId xmlns:a16="http://schemas.microsoft.com/office/drawing/2014/main" id="{00000000-0008-0000-47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0</xdr:rowOff>
    </xdr:from>
    <xdr:ext cx="0" cy="171450"/>
    <xdr:pic>
      <xdr:nvPicPr>
        <xdr:cNvPr id="6" name="image2.png">
          <a:extLst>
            <a:ext uri="{FF2B5EF4-FFF2-40B4-BE49-F238E27FC236}">
              <a16:creationId xmlns:a16="http://schemas.microsoft.com/office/drawing/2014/main" id="{00000000-0008-0000-47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7" name="image2.png">
          <a:extLst>
            <a:ext uri="{FF2B5EF4-FFF2-40B4-BE49-F238E27FC236}">
              <a16:creationId xmlns:a16="http://schemas.microsoft.com/office/drawing/2014/main" id="{00000000-0008-0000-47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0</xdr:rowOff>
    </xdr:from>
    <xdr:ext cx="0" cy="171450"/>
    <xdr:pic>
      <xdr:nvPicPr>
        <xdr:cNvPr id="8" name="image2.png">
          <a:extLst>
            <a:ext uri="{FF2B5EF4-FFF2-40B4-BE49-F238E27FC236}">
              <a16:creationId xmlns:a16="http://schemas.microsoft.com/office/drawing/2014/main" id="{00000000-0008-0000-47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3</xdr:col>
      <xdr:colOff>581025</xdr:colOff>
      <xdr:row>1</xdr:row>
      <xdr:rowOff>0</xdr:rowOff>
    </xdr:from>
    <xdr:to>
      <xdr:col>5</xdr:col>
      <xdr:colOff>479912</xdr:colOff>
      <xdr:row>3</xdr:row>
      <xdr:rowOff>165052</xdr:rowOff>
    </xdr:to>
    <xdr:pic>
      <xdr:nvPicPr>
        <xdr:cNvPr id="2" name="Imagen 2">
          <a:extLst>
            <a:ext uri="{FF2B5EF4-FFF2-40B4-BE49-F238E27FC236}">
              <a16:creationId xmlns:a16="http://schemas.microsoft.com/office/drawing/2014/main" id="{AF02B079-457D-4A42-AE1E-E33882D0863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24" t="-802" r="-1681" b="-2478"/>
        <a:stretch/>
      </xdr:blipFill>
      <xdr:spPr bwMode="auto">
        <a:xfrm>
          <a:off x="4486275" y="200025"/>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3" name="image2.png">
          <a:extLst>
            <a:ext uri="{FF2B5EF4-FFF2-40B4-BE49-F238E27FC236}">
              <a16:creationId xmlns:a16="http://schemas.microsoft.com/office/drawing/2014/main" id="{00000000-0008-0000-4B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4" name="image2.png">
          <a:extLst>
            <a:ext uri="{FF2B5EF4-FFF2-40B4-BE49-F238E27FC236}">
              <a16:creationId xmlns:a16="http://schemas.microsoft.com/office/drawing/2014/main" id="{00000000-0008-0000-4B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5" name="image2.png">
          <a:extLst>
            <a:ext uri="{FF2B5EF4-FFF2-40B4-BE49-F238E27FC236}">
              <a16:creationId xmlns:a16="http://schemas.microsoft.com/office/drawing/2014/main" id="{00000000-0008-0000-4B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6" name="image2.png">
          <a:extLst>
            <a:ext uri="{FF2B5EF4-FFF2-40B4-BE49-F238E27FC236}">
              <a16:creationId xmlns:a16="http://schemas.microsoft.com/office/drawing/2014/main" id="{00000000-0008-0000-4B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7" name="image2.png">
          <a:extLst>
            <a:ext uri="{FF2B5EF4-FFF2-40B4-BE49-F238E27FC236}">
              <a16:creationId xmlns:a16="http://schemas.microsoft.com/office/drawing/2014/main" id="{00000000-0008-0000-4B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8" name="image2.png">
          <a:extLst>
            <a:ext uri="{FF2B5EF4-FFF2-40B4-BE49-F238E27FC236}">
              <a16:creationId xmlns:a16="http://schemas.microsoft.com/office/drawing/2014/main" id="{00000000-0008-0000-4B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9" name="image2.png">
          <a:extLst>
            <a:ext uri="{FF2B5EF4-FFF2-40B4-BE49-F238E27FC236}">
              <a16:creationId xmlns:a16="http://schemas.microsoft.com/office/drawing/2014/main" id="{00000000-0008-0000-4B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0" name="image2.png">
          <a:extLst>
            <a:ext uri="{FF2B5EF4-FFF2-40B4-BE49-F238E27FC236}">
              <a16:creationId xmlns:a16="http://schemas.microsoft.com/office/drawing/2014/main" id="{00000000-0008-0000-4B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11" name="image2.png">
          <a:extLst>
            <a:ext uri="{FF2B5EF4-FFF2-40B4-BE49-F238E27FC236}">
              <a16:creationId xmlns:a16="http://schemas.microsoft.com/office/drawing/2014/main" id="{00000000-0008-0000-4B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12" name="image2.png">
          <a:extLst>
            <a:ext uri="{FF2B5EF4-FFF2-40B4-BE49-F238E27FC236}">
              <a16:creationId xmlns:a16="http://schemas.microsoft.com/office/drawing/2014/main" id="{00000000-0008-0000-4B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13" name="image2.png">
          <a:extLst>
            <a:ext uri="{FF2B5EF4-FFF2-40B4-BE49-F238E27FC236}">
              <a16:creationId xmlns:a16="http://schemas.microsoft.com/office/drawing/2014/main" id="{00000000-0008-0000-4B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14" name="image2.png">
          <a:extLst>
            <a:ext uri="{FF2B5EF4-FFF2-40B4-BE49-F238E27FC236}">
              <a16:creationId xmlns:a16="http://schemas.microsoft.com/office/drawing/2014/main" id="{00000000-0008-0000-4B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5" name="image2.png">
          <a:extLst>
            <a:ext uri="{FF2B5EF4-FFF2-40B4-BE49-F238E27FC236}">
              <a16:creationId xmlns:a16="http://schemas.microsoft.com/office/drawing/2014/main" id="{00000000-0008-0000-4B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16" name="image2.png">
          <a:extLst>
            <a:ext uri="{FF2B5EF4-FFF2-40B4-BE49-F238E27FC236}">
              <a16:creationId xmlns:a16="http://schemas.microsoft.com/office/drawing/2014/main" id="{00000000-0008-0000-4B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7" name="image2.png">
          <a:extLst>
            <a:ext uri="{FF2B5EF4-FFF2-40B4-BE49-F238E27FC236}">
              <a16:creationId xmlns:a16="http://schemas.microsoft.com/office/drawing/2014/main" id="{00000000-0008-0000-4B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8" name="image2.png">
          <a:extLst>
            <a:ext uri="{FF2B5EF4-FFF2-40B4-BE49-F238E27FC236}">
              <a16:creationId xmlns:a16="http://schemas.microsoft.com/office/drawing/2014/main" id="{00000000-0008-0000-4B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3</xdr:col>
      <xdr:colOff>381000</xdr:colOff>
      <xdr:row>0</xdr:row>
      <xdr:rowOff>95250</xdr:rowOff>
    </xdr:from>
    <xdr:to>
      <xdr:col>6</xdr:col>
      <xdr:colOff>70337</xdr:colOff>
      <xdr:row>3</xdr:row>
      <xdr:rowOff>69802</xdr:rowOff>
    </xdr:to>
    <xdr:pic>
      <xdr:nvPicPr>
        <xdr:cNvPr id="2" name="Imagen 2">
          <a:extLst>
            <a:ext uri="{FF2B5EF4-FFF2-40B4-BE49-F238E27FC236}">
              <a16:creationId xmlns:a16="http://schemas.microsoft.com/office/drawing/2014/main" id="{F9BAA769-8115-41B5-B7AF-3B99F840AED9}"/>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24" t="-802" r="-1681" b="-2478"/>
        <a:stretch/>
      </xdr:blipFill>
      <xdr:spPr bwMode="auto">
        <a:xfrm>
          <a:off x="4286250" y="9525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oneCellAnchor>
    <xdr:from>
      <xdr:col>3</xdr:col>
      <xdr:colOff>0</xdr:colOff>
      <xdr:row>4</xdr:row>
      <xdr:rowOff>0</xdr:rowOff>
    </xdr:from>
    <xdr:ext cx="0" cy="171450"/>
    <xdr:pic>
      <xdr:nvPicPr>
        <xdr:cNvPr id="3" name="image2.png">
          <a:extLst>
            <a:ext uri="{FF2B5EF4-FFF2-40B4-BE49-F238E27FC236}">
              <a16:creationId xmlns:a16="http://schemas.microsoft.com/office/drawing/2014/main" id="{00000000-0008-0000-4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4" name="image2.png">
          <a:extLst>
            <a:ext uri="{FF2B5EF4-FFF2-40B4-BE49-F238E27FC236}">
              <a16:creationId xmlns:a16="http://schemas.microsoft.com/office/drawing/2014/main" id="{00000000-0008-0000-4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5" name="image2.png">
          <a:extLst>
            <a:ext uri="{FF2B5EF4-FFF2-40B4-BE49-F238E27FC236}">
              <a16:creationId xmlns:a16="http://schemas.microsoft.com/office/drawing/2014/main" id="{00000000-0008-0000-4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6" name="image2.png">
          <a:extLst>
            <a:ext uri="{FF2B5EF4-FFF2-40B4-BE49-F238E27FC236}">
              <a16:creationId xmlns:a16="http://schemas.microsoft.com/office/drawing/2014/main" id="{00000000-0008-0000-4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7" name="image2.png">
          <a:extLst>
            <a:ext uri="{FF2B5EF4-FFF2-40B4-BE49-F238E27FC236}">
              <a16:creationId xmlns:a16="http://schemas.microsoft.com/office/drawing/2014/main" id="{00000000-0008-0000-4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8" name="image2.png">
          <a:extLst>
            <a:ext uri="{FF2B5EF4-FFF2-40B4-BE49-F238E27FC236}">
              <a16:creationId xmlns:a16="http://schemas.microsoft.com/office/drawing/2014/main" id="{00000000-0008-0000-4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9" name="image2.png">
          <a:extLst>
            <a:ext uri="{FF2B5EF4-FFF2-40B4-BE49-F238E27FC236}">
              <a16:creationId xmlns:a16="http://schemas.microsoft.com/office/drawing/2014/main" id="{00000000-0008-0000-4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0" name="image2.png">
          <a:extLst>
            <a:ext uri="{FF2B5EF4-FFF2-40B4-BE49-F238E27FC236}">
              <a16:creationId xmlns:a16="http://schemas.microsoft.com/office/drawing/2014/main" id="{00000000-0008-0000-4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11" name="image2.png">
          <a:extLst>
            <a:ext uri="{FF2B5EF4-FFF2-40B4-BE49-F238E27FC236}">
              <a16:creationId xmlns:a16="http://schemas.microsoft.com/office/drawing/2014/main" id="{00000000-0008-0000-4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12" name="image2.png">
          <a:extLst>
            <a:ext uri="{FF2B5EF4-FFF2-40B4-BE49-F238E27FC236}">
              <a16:creationId xmlns:a16="http://schemas.microsoft.com/office/drawing/2014/main" id="{00000000-0008-0000-4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13" name="image2.png">
          <a:extLst>
            <a:ext uri="{FF2B5EF4-FFF2-40B4-BE49-F238E27FC236}">
              <a16:creationId xmlns:a16="http://schemas.microsoft.com/office/drawing/2014/main" id="{00000000-0008-0000-4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4" name="image2.png">
          <a:extLst>
            <a:ext uri="{FF2B5EF4-FFF2-40B4-BE49-F238E27FC236}">
              <a16:creationId xmlns:a16="http://schemas.microsoft.com/office/drawing/2014/main" id="{00000000-0008-0000-48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15" name="image2.png">
          <a:extLst>
            <a:ext uri="{FF2B5EF4-FFF2-40B4-BE49-F238E27FC236}">
              <a16:creationId xmlns:a16="http://schemas.microsoft.com/office/drawing/2014/main" id="{00000000-0008-0000-48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16" name="image2.png">
          <a:extLst>
            <a:ext uri="{FF2B5EF4-FFF2-40B4-BE49-F238E27FC236}">
              <a16:creationId xmlns:a16="http://schemas.microsoft.com/office/drawing/2014/main" id="{00000000-0008-0000-48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17" name="image2.png">
          <a:extLst>
            <a:ext uri="{FF2B5EF4-FFF2-40B4-BE49-F238E27FC236}">
              <a16:creationId xmlns:a16="http://schemas.microsoft.com/office/drawing/2014/main" id="{00000000-0008-0000-48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18" name="image2.png">
          <a:extLst>
            <a:ext uri="{FF2B5EF4-FFF2-40B4-BE49-F238E27FC236}">
              <a16:creationId xmlns:a16="http://schemas.microsoft.com/office/drawing/2014/main" id="{00000000-0008-0000-48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19" name="image2.png">
          <a:extLst>
            <a:ext uri="{FF2B5EF4-FFF2-40B4-BE49-F238E27FC236}">
              <a16:creationId xmlns:a16="http://schemas.microsoft.com/office/drawing/2014/main" id="{00000000-0008-0000-48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20" name="image2.png">
          <a:extLst>
            <a:ext uri="{FF2B5EF4-FFF2-40B4-BE49-F238E27FC236}">
              <a16:creationId xmlns:a16="http://schemas.microsoft.com/office/drawing/2014/main" id="{00000000-0008-0000-48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21" name="image2.png">
          <a:extLst>
            <a:ext uri="{FF2B5EF4-FFF2-40B4-BE49-F238E27FC236}">
              <a16:creationId xmlns:a16="http://schemas.microsoft.com/office/drawing/2014/main" id="{00000000-0008-0000-48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22" name="image2.png">
          <a:extLst>
            <a:ext uri="{FF2B5EF4-FFF2-40B4-BE49-F238E27FC236}">
              <a16:creationId xmlns:a16="http://schemas.microsoft.com/office/drawing/2014/main" id="{00000000-0008-0000-48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3" name="image2.png">
          <a:extLst>
            <a:ext uri="{FF2B5EF4-FFF2-40B4-BE49-F238E27FC236}">
              <a16:creationId xmlns:a16="http://schemas.microsoft.com/office/drawing/2014/main" id="{00000000-0008-0000-48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4" name="image2.png">
          <a:extLst>
            <a:ext uri="{FF2B5EF4-FFF2-40B4-BE49-F238E27FC236}">
              <a16:creationId xmlns:a16="http://schemas.microsoft.com/office/drawing/2014/main" id="{00000000-0008-0000-48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25" name="image2.png">
          <a:extLst>
            <a:ext uri="{FF2B5EF4-FFF2-40B4-BE49-F238E27FC236}">
              <a16:creationId xmlns:a16="http://schemas.microsoft.com/office/drawing/2014/main" id="{00000000-0008-0000-48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26" name="image2.png">
          <a:extLst>
            <a:ext uri="{FF2B5EF4-FFF2-40B4-BE49-F238E27FC236}">
              <a16:creationId xmlns:a16="http://schemas.microsoft.com/office/drawing/2014/main" id="{00000000-0008-0000-48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27" name="image2.png">
          <a:extLst>
            <a:ext uri="{FF2B5EF4-FFF2-40B4-BE49-F238E27FC236}">
              <a16:creationId xmlns:a16="http://schemas.microsoft.com/office/drawing/2014/main" id="{00000000-0008-0000-48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28" name="image2.png">
          <a:extLst>
            <a:ext uri="{FF2B5EF4-FFF2-40B4-BE49-F238E27FC236}">
              <a16:creationId xmlns:a16="http://schemas.microsoft.com/office/drawing/2014/main" id="{00000000-0008-0000-48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29" name="image2.png">
          <a:extLst>
            <a:ext uri="{FF2B5EF4-FFF2-40B4-BE49-F238E27FC236}">
              <a16:creationId xmlns:a16="http://schemas.microsoft.com/office/drawing/2014/main" id="{00000000-0008-0000-48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30" name="image2.png">
          <a:extLst>
            <a:ext uri="{FF2B5EF4-FFF2-40B4-BE49-F238E27FC236}">
              <a16:creationId xmlns:a16="http://schemas.microsoft.com/office/drawing/2014/main" id="{00000000-0008-0000-48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31" name="image2.png">
          <a:extLst>
            <a:ext uri="{FF2B5EF4-FFF2-40B4-BE49-F238E27FC236}">
              <a16:creationId xmlns:a16="http://schemas.microsoft.com/office/drawing/2014/main" id="{00000000-0008-0000-48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32" name="image2.png">
          <a:extLst>
            <a:ext uri="{FF2B5EF4-FFF2-40B4-BE49-F238E27FC236}">
              <a16:creationId xmlns:a16="http://schemas.microsoft.com/office/drawing/2014/main" id="{00000000-0008-0000-48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33" name="image2.png">
          <a:extLst>
            <a:ext uri="{FF2B5EF4-FFF2-40B4-BE49-F238E27FC236}">
              <a16:creationId xmlns:a16="http://schemas.microsoft.com/office/drawing/2014/main" id="{00000000-0008-0000-48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34" name="image2.png">
          <a:extLst>
            <a:ext uri="{FF2B5EF4-FFF2-40B4-BE49-F238E27FC236}">
              <a16:creationId xmlns:a16="http://schemas.microsoft.com/office/drawing/2014/main" id="{00000000-0008-0000-48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35" name="image2.png">
          <a:extLst>
            <a:ext uri="{FF2B5EF4-FFF2-40B4-BE49-F238E27FC236}">
              <a16:creationId xmlns:a16="http://schemas.microsoft.com/office/drawing/2014/main" id="{00000000-0008-0000-48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36" name="image2.png">
          <a:extLst>
            <a:ext uri="{FF2B5EF4-FFF2-40B4-BE49-F238E27FC236}">
              <a16:creationId xmlns:a16="http://schemas.microsoft.com/office/drawing/2014/main" id="{00000000-0008-0000-48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37" name="image2.png">
          <a:extLst>
            <a:ext uri="{FF2B5EF4-FFF2-40B4-BE49-F238E27FC236}">
              <a16:creationId xmlns:a16="http://schemas.microsoft.com/office/drawing/2014/main" id="{00000000-0008-0000-48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38" name="image2.png">
          <a:extLst>
            <a:ext uri="{FF2B5EF4-FFF2-40B4-BE49-F238E27FC236}">
              <a16:creationId xmlns:a16="http://schemas.microsoft.com/office/drawing/2014/main" id="{00000000-0008-0000-48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39" name="image2.png">
          <a:extLst>
            <a:ext uri="{FF2B5EF4-FFF2-40B4-BE49-F238E27FC236}">
              <a16:creationId xmlns:a16="http://schemas.microsoft.com/office/drawing/2014/main" id="{00000000-0008-0000-48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40" name="image2.png">
          <a:extLst>
            <a:ext uri="{FF2B5EF4-FFF2-40B4-BE49-F238E27FC236}">
              <a16:creationId xmlns:a16="http://schemas.microsoft.com/office/drawing/2014/main" id="{00000000-0008-0000-48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41" name="image2.png">
          <a:extLst>
            <a:ext uri="{FF2B5EF4-FFF2-40B4-BE49-F238E27FC236}">
              <a16:creationId xmlns:a16="http://schemas.microsoft.com/office/drawing/2014/main" id="{00000000-0008-0000-48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42" name="image2.png">
          <a:extLst>
            <a:ext uri="{FF2B5EF4-FFF2-40B4-BE49-F238E27FC236}">
              <a16:creationId xmlns:a16="http://schemas.microsoft.com/office/drawing/2014/main" id="{00000000-0008-0000-48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43" name="image2.png">
          <a:extLst>
            <a:ext uri="{FF2B5EF4-FFF2-40B4-BE49-F238E27FC236}">
              <a16:creationId xmlns:a16="http://schemas.microsoft.com/office/drawing/2014/main" id="{00000000-0008-0000-48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3</xdr:col>
      <xdr:colOff>590550</xdr:colOff>
      <xdr:row>0</xdr:row>
      <xdr:rowOff>104775</xdr:rowOff>
    </xdr:from>
    <xdr:to>
      <xdr:col>5</xdr:col>
      <xdr:colOff>698987</xdr:colOff>
      <xdr:row>3</xdr:row>
      <xdr:rowOff>79327</xdr:rowOff>
    </xdr:to>
    <xdr:pic>
      <xdr:nvPicPr>
        <xdr:cNvPr id="2" name="Imagen 2">
          <a:extLst>
            <a:ext uri="{FF2B5EF4-FFF2-40B4-BE49-F238E27FC236}">
              <a16:creationId xmlns:a16="http://schemas.microsoft.com/office/drawing/2014/main" id="{09619B81-F6E2-48FE-82A2-20D11793D10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24" t="-802" r="-1681" b="-2478"/>
        <a:stretch/>
      </xdr:blipFill>
      <xdr:spPr bwMode="auto">
        <a:xfrm>
          <a:off x="4743450" y="104775"/>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oneCellAnchor>
    <xdr:from>
      <xdr:col>3</xdr:col>
      <xdr:colOff>0</xdr:colOff>
      <xdr:row>5</xdr:row>
      <xdr:rowOff>0</xdr:rowOff>
    </xdr:from>
    <xdr:ext cx="0" cy="171450"/>
    <xdr:pic>
      <xdr:nvPicPr>
        <xdr:cNvPr id="3" name="image2.png">
          <a:extLst>
            <a:ext uri="{FF2B5EF4-FFF2-40B4-BE49-F238E27FC236}">
              <a16:creationId xmlns:a16="http://schemas.microsoft.com/office/drawing/2014/main" id="{00000000-0008-0000-4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0</xdr:rowOff>
    </xdr:from>
    <xdr:ext cx="0" cy="171450"/>
    <xdr:pic>
      <xdr:nvPicPr>
        <xdr:cNvPr id="4" name="image2.png">
          <a:extLst>
            <a:ext uri="{FF2B5EF4-FFF2-40B4-BE49-F238E27FC236}">
              <a16:creationId xmlns:a16="http://schemas.microsoft.com/office/drawing/2014/main" id="{00000000-0008-0000-4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5" name="image2.png">
          <a:extLst>
            <a:ext uri="{FF2B5EF4-FFF2-40B4-BE49-F238E27FC236}">
              <a16:creationId xmlns:a16="http://schemas.microsoft.com/office/drawing/2014/main" id="{00000000-0008-0000-4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6" name="image2.png">
          <a:extLst>
            <a:ext uri="{FF2B5EF4-FFF2-40B4-BE49-F238E27FC236}">
              <a16:creationId xmlns:a16="http://schemas.microsoft.com/office/drawing/2014/main" id="{00000000-0008-0000-4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7" name="image2.png">
          <a:extLst>
            <a:ext uri="{FF2B5EF4-FFF2-40B4-BE49-F238E27FC236}">
              <a16:creationId xmlns:a16="http://schemas.microsoft.com/office/drawing/2014/main" id="{00000000-0008-0000-4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8" name="image2.png">
          <a:extLst>
            <a:ext uri="{FF2B5EF4-FFF2-40B4-BE49-F238E27FC236}">
              <a16:creationId xmlns:a16="http://schemas.microsoft.com/office/drawing/2014/main" id="{00000000-0008-0000-4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9" name="image2.png">
          <a:extLst>
            <a:ext uri="{FF2B5EF4-FFF2-40B4-BE49-F238E27FC236}">
              <a16:creationId xmlns:a16="http://schemas.microsoft.com/office/drawing/2014/main" id="{00000000-0008-0000-4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10" name="image2.png">
          <a:extLst>
            <a:ext uri="{FF2B5EF4-FFF2-40B4-BE49-F238E27FC236}">
              <a16:creationId xmlns:a16="http://schemas.microsoft.com/office/drawing/2014/main" id="{00000000-0008-0000-4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11" name="image2.png">
          <a:extLst>
            <a:ext uri="{FF2B5EF4-FFF2-40B4-BE49-F238E27FC236}">
              <a16:creationId xmlns:a16="http://schemas.microsoft.com/office/drawing/2014/main" id="{00000000-0008-0000-4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2" name="image2.png">
          <a:extLst>
            <a:ext uri="{FF2B5EF4-FFF2-40B4-BE49-F238E27FC236}">
              <a16:creationId xmlns:a16="http://schemas.microsoft.com/office/drawing/2014/main" id="{00000000-0008-0000-4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3" name="image2.png">
          <a:extLst>
            <a:ext uri="{FF2B5EF4-FFF2-40B4-BE49-F238E27FC236}">
              <a16:creationId xmlns:a16="http://schemas.microsoft.com/office/drawing/2014/main" id="{00000000-0008-0000-4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14" name="image2.png">
          <a:extLst>
            <a:ext uri="{FF2B5EF4-FFF2-40B4-BE49-F238E27FC236}">
              <a16:creationId xmlns:a16="http://schemas.microsoft.com/office/drawing/2014/main" id="{00000000-0008-0000-49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15" name="image2.png">
          <a:extLst>
            <a:ext uri="{FF2B5EF4-FFF2-40B4-BE49-F238E27FC236}">
              <a16:creationId xmlns:a16="http://schemas.microsoft.com/office/drawing/2014/main" id="{00000000-0008-0000-49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16" name="image2.png">
          <a:extLst>
            <a:ext uri="{FF2B5EF4-FFF2-40B4-BE49-F238E27FC236}">
              <a16:creationId xmlns:a16="http://schemas.microsoft.com/office/drawing/2014/main" id="{00000000-0008-0000-49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17" name="image2.png">
          <a:extLst>
            <a:ext uri="{FF2B5EF4-FFF2-40B4-BE49-F238E27FC236}">
              <a16:creationId xmlns:a16="http://schemas.microsoft.com/office/drawing/2014/main" id="{00000000-0008-0000-49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18" name="image2.png">
          <a:extLst>
            <a:ext uri="{FF2B5EF4-FFF2-40B4-BE49-F238E27FC236}">
              <a16:creationId xmlns:a16="http://schemas.microsoft.com/office/drawing/2014/main" id="{00000000-0008-0000-49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12</xdr:row>
      <xdr:rowOff>0</xdr:rowOff>
    </xdr:from>
    <xdr:ext cx="0" cy="171450"/>
    <xdr:pic>
      <xdr:nvPicPr>
        <xdr:cNvPr id="19" name="image2.png">
          <a:extLst>
            <a:ext uri="{FF2B5EF4-FFF2-40B4-BE49-F238E27FC236}">
              <a16:creationId xmlns:a16="http://schemas.microsoft.com/office/drawing/2014/main" id="{00000000-0008-0000-49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20" name="image2.png">
          <a:extLst>
            <a:ext uri="{FF2B5EF4-FFF2-40B4-BE49-F238E27FC236}">
              <a16:creationId xmlns:a16="http://schemas.microsoft.com/office/drawing/2014/main" id="{00000000-0008-0000-49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21" name="image2.png">
          <a:extLst>
            <a:ext uri="{FF2B5EF4-FFF2-40B4-BE49-F238E27FC236}">
              <a16:creationId xmlns:a16="http://schemas.microsoft.com/office/drawing/2014/main" id="{00000000-0008-0000-49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22" name="image2.png">
          <a:extLst>
            <a:ext uri="{FF2B5EF4-FFF2-40B4-BE49-F238E27FC236}">
              <a16:creationId xmlns:a16="http://schemas.microsoft.com/office/drawing/2014/main" id="{00000000-0008-0000-49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23" name="image2.png">
          <a:extLst>
            <a:ext uri="{FF2B5EF4-FFF2-40B4-BE49-F238E27FC236}">
              <a16:creationId xmlns:a16="http://schemas.microsoft.com/office/drawing/2014/main" id="{00000000-0008-0000-49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24" name="image2.png">
          <a:extLst>
            <a:ext uri="{FF2B5EF4-FFF2-40B4-BE49-F238E27FC236}">
              <a16:creationId xmlns:a16="http://schemas.microsoft.com/office/drawing/2014/main" id="{00000000-0008-0000-49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25" name="image2.png">
          <a:extLst>
            <a:ext uri="{FF2B5EF4-FFF2-40B4-BE49-F238E27FC236}">
              <a16:creationId xmlns:a16="http://schemas.microsoft.com/office/drawing/2014/main" id="{00000000-0008-0000-49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26" name="image2.png">
          <a:extLst>
            <a:ext uri="{FF2B5EF4-FFF2-40B4-BE49-F238E27FC236}">
              <a16:creationId xmlns:a16="http://schemas.microsoft.com/office/drawing/2014/main" id="{00000000-0008-0000-49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27" name="image2.png">
          <a:extLst>
            <a:ext uri="{FF2B5EF4-FFF2-40B4-BE49-F238E27FC236}">
              <a16:creationId xmlns:a16="http://schemas.microsoft.com/office/drawing/2014/main" id="{00000000-0008-0000-49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28" name="image2.png">
          <a:extLst>
            <a:ext uri="{FF2B5EF4-FFF2-40B4-BE49-F238E27FC236}">
              <a16:creationId xmlns:a16="http://schemas.microsoft.com/office/drawing/2014/main" id="{00000000-0008-0000-49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29" name="image2.png">
          <a:extLst>
            <a:ext uri="{FF2B5EF4-FFF2-40B4-BE49-F238E27FC236}">
              <a16:creationId xmlns:a16="http://schemas.microsoft.com/office/drawing/2014/main" id="{00000000-0008-0000-49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12</xdr:row>
      <xdr:rowOff>0</xdr:rowOff>
    </xdr:from>
    <xdr:ext cx="0" cy="171450"/>
    <xdr:pic>
      <xdr:nvPicPr>
        <xdr:cNvPr id="30" name="image2.png">
          <a:extLst>
            <a:ext uri="{FF2B5EF4-FFF2-40B4-BE49-F238E27FC236}">
              <a16:creationId xmlns:a16="http://schemas.microsoft.com/office/drawing/2014/main" id="{00000000-0008-0000-49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2876550</xdr:colOff>
      <xdr:row>0</xdr:row>
      <xdr:rowOff>85724</xdr:rowOff>
    </xdr:from>
    <xdr:to>
      <xdr:col>5</xdr:col>
      <xdr:colOff>552450</xdr:colOff>
      <xdr:row>4</xdr:row>
      <xdr:rowOff>83021</xdr:rowOff>
    </xdr:to>
    <xdr:pic>
      <xdr:nvPicPr>
        <xdr:cNvPr id="2" name="Imagen 2">
          <a:extLst>
            <a:ext uri="{FF2B5EF4-FFF2-40B4-BE49-F238E27FC236}">
              <a16:creationId xmlns:a16="http://schemas.microsoft.com/office/drawing/2014/main" id="{8B1F5C1C-6C14-40FE-B75F-642AA18A832C}"/>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24" t="-802" r="-1681" b="-2478"/>
        <a:stretch/>
      </xdr:blipFill>
      <xdr:spPr bwMode="auto">
        <a:xfrm>
          <a:off x="4067175" y="85724"/>
          <a:ext cx="2428875" cy="759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209550</xdr:colOff>
      <xdr:row>10</xdr:row>
      <xdr:rowOff>85725</xdr:rowOff>
    </xdr:from>
    <xdr:ext cx="7534275" cy="2628900"/>
    <xdr:graphicFrame macro="">
      <xdr:nvGraphicFramePr>
        <xdr:cNvPr id="6" name="Chart 6" title="Gráfico">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47625</xdr:rowOff>
    </xdr:to>
    <xdr:pic>
      <xdr:nvPicPr>
        <xdr:cNvPr id="3" name="Imagen 2">
          <a:extLst>
            <a:ext uri="{FF2B5EF4-FFF2-40B4-BE49-F238E27FC236}">
              <a16:creationId xmlns:a16="http://schemas.microsoft.com/office/drawing/2014/main" id="{32AF9BF9-AC92-4133-8C0A-B82B3EC495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3" name="image2.png">
          <a:extLst>
            <a:ext uri="{FF2B5EF4-FFF2-40B4-BE49-F238E27FC236}">
              <a16:creationId xmlns:a16="http://schemas.microsoft.com/office/drawing/2014/main" id="{00000000-0008-0000-4A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4" name="image2.png">
          <a:extLst>
            <a:ext uri="{FF2B5EF4-FFF2-40B4-BE49-F238E27FC236}">
              <a16:creationId xmlns:a16="http://schemas.microsoft.com/office/drawing/2014/main" id="{00000000-0008-0000-4A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5" name="image2.png">
          <a:extLst>
            <a:ext uri="{FF2B5EF4-FFF2-40B4-BE49-F238E27FC236}">
              <a16:creationId xmlns:a16="http://schemas.microsoft.com/office/drawing/2014/main" id="{00000000-0008-0000-4A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6" name="image2.png">
          <a:extLst>
            <a:ext uri="{FF2B5EF4-FFF2-40B4-BE49-F238E27FC236}">
              <a16:creationId xmlns:a16="http://schemas.microsoft.com/office/drawing/2014/main" id="{00000000-0008-0000-4A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7" name="image2.png">
          <a:extLst>
            <a:ext uri="{FF2B5EF4-FFF2-40B4-BE49-F238E27FC236}">
              <a16:creationId xmlns:a16="http://schemas.microsoft.com/office/drawing/2014/main" id="{00000000-0008-0000-4A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8" name="image2.png">
          <a:extLst>
            <a:ext uri="{FF2B5EF4-FFF2-40B4-BE49-F238E27FC236}">
              <a16:creationId xmlns:a16="http://schemas.microsoft.com/office/drawing/2014/main" id="{00000000-0008-0000-4A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9" name="image2.png">
          <a:extLst>
            <a:ext uri="{FF2B5EF4-FFF2-40B4-BE49-F238E27FC236}">
              <a16:creationId xmlns:a16="http://schemas.microsoft.com/office/drawing/2014/main" id="{00000000-0008-0000-4A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0" name="image2.png">
          <a:extLst>
            <a:ext uri="{FF2B5EF4-FFF2-40B4-BE49-F238E27FC236}">
              <a16:creationId xmlns:a16="http://schemas.microsoft.com/office/drawing/2014/main" id="{00000000-0008-0000-4A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0</xdr:rowOff>
    </xdr:from>
    <xdr:ext cx="0" cy="171450"/>
    <xdr:pic>
      <xdr:nvPicPr>
        <xdr:cNvPr id="11" name="image2.png">
          <a:extLst>
            <a:ext uri="{FF2B5EF4-FFF2-40B4-BE49-F238E27FC236}">
              <a16:creationId xmlns:a16="http://schemas.microsoft.com/office/drawing/2014/main" id="{00000000-0008-0000-4A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0</xdr:rowOff>
    </xdr:from>
    <xdr:ext cx="0" cy="171450"/>
    <xdr:pic>
      <xdr:nvPicPr>
        <xdr:cNvPr id="12" name="image2.png">
          <a:extLst>
            <a:ext uri="{FF2B5EF4-FFF2-40B4-BE49-F238E27FC236}">
              <a16:creationId xmlns:a16="http://schemas.microsoft.com/office/drawing/2014/main" id="{00000000-0008-0000-4A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13" name="image2.png">
          <a:extLst>
            <a:ext uri="{FF2B5EF4-FFF2-40B4-BE49-F238E27FC236}">
              <a16:creationId xmlns:a16="http://schemas.microsoft.com/office/drawing/2014/main" id="{00000000-0008-0000-4A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0</xdr:colOff>
      <xdr:row>0</xdr:row>
      <xdr:rowOff>0</xdr:rowOff>
    </xdr:from>
    <xdr:to>
      <xdr:col>0</xdr:col>
      <xdr:colOff>0</xdr:colOff>
      <xdr:row>0</xdr:row>
      <xdr:rowOff>0</xdr:rowOff>
    </xdr:to>
    <xdr:pic>
      <xdr:nvPicPr>
        <xdr:cNvPr id="78849" name="image2.png">
          <a:extLst>
            <a:ext uri="{FF2B5EF4-FFF2-40B4-BE49-F238E27FC236}">
              <a16:creationId xmlns:a16="http://schemas.microsoft.com/office/drawing/2014/main" id="{A3A6B929-80EB-4750-8952-C300AA5DF1C9}"/>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78850" name="Picture 2">
          <a:extLst>
            <a:ext uri="{FF2B5EF4-FFF2-40B4-BE49-F238E27FC236}">
              <a16:creationId xmlns:a16="http://schemas.microsoft.com/office/drawing/2014/main" id="{AE9D6D62-41F1-4057-A887-55DECDA29F5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78851" name="Picture 3">
          <a:extLst>
            <a:ext uri="{FF2B5EF4-FFF2-40B4-BE49-F238E27FC236}">
              <a16:creationId xmlns:a16="http://schemas.microsoft.com/office/drawing/2014/main" id="{C235CB0B-5CAB-472D-86D3-27F8C1DE5EC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78852" name="Picture 4">
          <a:extLst>
            <a:ext uri="{FF2B5EF4-FFF2-40B4-BE49-F238E27FC236}">
              <a16:creationId xmlns:a16="http://schemas.microsoft.com/office/drawing/2014/main" id="{691A5635-3023-4D77-B1E0-0E6F06477C9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3</xdr:col>
      <xdr:colOff>723900</xdr:colOff>
      <xdr:row>0</xdr:row>
      <xdr:rowOff>76200</xdr:rowOff>
    </xdr:from>
    <xdr:to>
      <xdr:col>5</xdr:col>
      <xdr:colOff>765662</xdr:colOff>
      <xdr:row>1</xdr:row>
      <xdr:rowOff>422227</xdr:rowOff>
    </xdr:to>
    <xdr:pic>
      <xdr:nvPicPr>
        <xdr:cNvPr id="2" name="Imagen 2">
          <a:extLst>
            <a:ext uri="{FF2B5EF4-FFF2-40B4-BE49-F238E27FC236}">
              <a16:creationId xmlns:a16="http://schemas.microsoft.com/office/drawing/2014/main" id="{03AA5C72-CB46-4D76-B3FE-D24315C2302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24" t="-802" r="-1681" b="-2478"/>
        <a:stretch/>
      </xdr:blipFill>
      <xdr:spPr bwMode="auto">
        <a:xfrm>
          <a:off x="4629150" y="762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oneCellAnchor>
    <xdr:from>
      <xdr:col>6</xdr:col>
      <xdr:colOff>4552950</xdr:colOff>
      <xdr:row>15</xdr:row>
      <xdr:rowOff>38100</xdr:rowOff>
    </xdr:from>
    <xdr:ext cx="819150" cy="733425"/>
    <xdr:pic>
      <xdr:nvPicPr>
        <xdr:cNvPr id="2" name="image13.png" descr="http://www.htybcn.com/attachments/Image/flecha_atras_26.png?template=generic">
          <a:extLst>
            <a:ext uri="{FF2B5EF4-FFF2-40B4-BE49-F238E27FC236}">
              <a16:creationId xmlns:a16="http://schemas.microsoft.com/office/drawing/2014/main" id="{00000000-0008-0000-4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3" name="image2.png">
          <a:extLst>
            <a:ext uri="{FF2B5EF4-FFF2-40B4-BE49-F238E27FC236}">
              <a16:creationId xmlns:a16="http://schemas.microsoft.com/office/drawing/2014/main" id="{00000000-0008-0000-4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4" name="image2.png">
          <a:extLst>
            <a:ext uri="{FF2B5EF4-FFF2-40B4-BE49-F238E27FC236}">
              <a16:creationId xmlns:a16="http://schemas.microsoft.com/office/drawing/2014/main" id="{00000000-0008-0000-4C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5" name="image2.png">
          <a:extLst>
            <a:ext uri="{FF2B5EF4-FFF2-40B4-BE49-F238E27FC236}">
              <a16:creationId xmlns:a16="http://schemas.microsoft.com/office/drawing/2014/main" id="{00000000-0008-0000-4C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6" name="image2.png">
          <a:extLst>
            <a:ext uri="{FF2B5EF4-FFF2-40B4-BE49-F238E27FC236}">
              <a16:creationId xmlns:a16="http://schemas.microsoft.com/office/drawing/2014/main" id="{00000000-0008-0000-4C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7" name="image2.png">
          <a:extLst>
            <a:ext uri="{FF2B5EF4-FFF2-40B4-BE49-F238E27FC236}">
              <a16:creationId xmlns:a16="http://schemas.microsoft.com/office/drawing/2014/main" id="{00000000-0008-0000-4C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8" name="image2.png">
          <a:extLst>
            <a:ext uri="{FF2B5EF4-FFF2-40B4-BE49-F238E27FC236}">
              <a16:creationId xmlns:a16="http://schemas.microsoft.com/office/drawing/2014/main" id="{00000000-0008-0000-4C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12" name="image2.png">
          <a:extLst>
            <a:ext uri="{FF2B5EF4-FFF2-40B4-BE49-F238E27FC236}">
              <a16:creationId xmlns:a16="http://schemas.microsoft.com/office/drawing/2014/main" id="{EC267231-2F2F-4BC3-A0F2-0FF7245D34C6}"/>
            </a:ext>
          </a:extLst>
        </xdr:cNvPr>
        <xdr:cNvPicPr preferRelativeResize="0"/>
      </xdr:nvPicPr>
      <xdr:blipFill>
        <a:blip xmlns:r="http://schemas.openxmlformats.org/officeDocument/2006/relationships" r:embed="rId2" cstate="print"/>
        <a:stretch>
          <a:fillRect/>
        </a:stretch>
      </xdr:blipFill>
      <xdr:spPr>
        <a:xfrm>
          <a:off x="3905250" y="1981200"/>
          <a:ext cx="0" cy="171450"/>
        </a:xfrm>
        <a:prstGeom prst="rect">
          <a:avLst/>
        </a:prstGeom>
        <a:noFill/>
      </xdr:spPr>
    </xdr:pic>
    <xdr:clientData fLocksWithSheet="0"/>
  </xdr:oneCellAnchor>
  <xdr:twoCellAnchor editAs="oneCell">
    <xdr:from>
      <xdr:col>5</xdr:col>
      <xdr:colOff>238125</xdr:colOff>
      <xdr:row>0</xdr:row>
      <xdr:rowOff>0</xdr:rowOff>
    </xdr:from>
    <xdr:to>
      <xdr:col>6</xdr:col>
      <xdr:colOff>1079987</xdr:colOff>
      <xdr:row>2</xdr:row>
      <xdr:rowOff>165052</xdr:rowOff>
    </xdr:to>
    <xdr:pic>
      <xdr:nvPicPr>
        <xdr:cNvPr id="9" name="Imagen 2">
          <a:extLst>
            <a:ext uri="{FF2B5EF4-FFF2-40B4-BE49-F238E27FC236}">
              <a16:creationId xmlns:a16="http://schemas.microsoft.com/office/drawing/2014/main" id="{0F573FC9-6787-4889-AC70-626340833A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24" t="-802" r="-1681" b="-2478"/>
        <a:stretch/>
      </xdr:blipFill>
      <xdr:spPr bwMode="auto">
        <a:xfrm>
          <a:off x="5581650" y="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400050</xdr:colOff>
      <xdr:row>10</xdr:row>
      <xdr:rowOff>28575</xdr:rowOff>
    </xdr:from>
    <xdr:ext cx="7143750" cy="2847975"/>
    <xdr:graphicFrame macro="">
      <xdr:nvGraphicFramePr>
        <xdr:cNvPr id="11" name="Chart 7" title="Gráfico">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133350</xdr:colOff>
      <xdr:row>0</xdr:row>
      <xdr:rowOff>76200</xdr:rowOff>
    </xdr:from>
    <xdr:to>
      <xdr:col>8</xdr:col>
      <xdr:colOff>1657350</xdr:colOff>
      <xdr:row>1</xdr:row>
      <xdr:rowOff>361950</xdr:rowOff>
    </xdr:to>
    <xdr:pic>
      <xdr:nvPicPr>
        <xdr:cNvPr id="6" name="Imagen 2">
          <a:extLst>
            <a:ext uri="{FF2B5EF4-FFF2-40B4-BE49-F238E27FC236}">
              <a16:creationId xmlns:a16="http://schemas.microsoft.com/office/drawing/2014/main" id="{1DDAE766-7AF0-4F80-BDA0-1B4513C41BDB}"/>
            </a:ext>
            <a:ext uri="{147F2762-F138-4A5C-976F-8EAC2B608ADB}">
              <a16:predDERef xmlns:a16="http://schemas.microsoft.com/office/drawing/2014/main" pred="{0B915DFF-49D3-661A-ED5C-F17C05E624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34475" y="76200"/>
          <a:ext cx="15240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29</xdr:row>
      <xdr:rowOff>352425</xdr:rowOff>
    </xdr:from>
    <xdr:to>
      <xdr:col>4</xdr:col>
      <xdr:colOff>1162050</xdr:colOff>
      <xdr:row>32</xdr:row>
      <xdr:rowOff>57150</xdr:rowOff>
    </xdr:to>
    <xdr:pic>
      <xdr:nvPicPr>
        <xdr:cNvPr id="15" name="Imagen 1">
          <a:extLst>
            <a:ext uri="{FF2B5EF4-FFF2-40B4-BE49-F238E27FC236}">
              <a16:creationId xmlns:a16="http://schemas.microsoft.com/office/drawing/2014/main" id="{52A0A062-618F-65B8-F11F-5F26A76F8DA9}"/>
            </a:ext>
            <a:ext uri="{147F2762-F138-4A5C-976F-8EAC2B608ADB}">
              <a16:predDERef xmlns:a16="http://schemas.microsoft.com/office/drawing/2014/main" pred="{1DDAE766-7AF0-4F80-BDA0-1B4513C41BDB}"/>
            </a:ext>
          </a:extLst>
        </xdr:cNvPr>
        <xdr:cNvPicPr>
          <a:picLocks noChangeAspect="1"/>
        </xdr:cNvPicPr>
      </xdr:nvPicPr>
      <xdr:blipFill>
        <a:blip xmlns:r="http://schemas.openxmlformats.org/officeDocument/2006/relationships" r:embed="rId3"/>
        <a:stretch>
          <a:fillRect/>
        </a:stretch>
      </xdr:blipFill>
      <xdr:spPr>
        <a:xfrm>
          <a:off x="723900" y="7581900"/>
          <a:ext cx="4572000" cy="447675"/>
        </a:xfrm>
        <a:prstGeom prst="rect">
          <a:avLst/>
        </a:prstGeom>
      </xdr:spPr>
    </xdr:pic>
    <xdr:clientData/>
  </xdr:twoCellAnchor>
  <xdr:twoCellAnchor editAs="oneCell">
    <xdr:from>
      <xdr:col>1</xdr:col>
      <xdr:colOff>323850</xdr:colOff>
      <xdr:row>34</xdr:row>
      <xdr:rowOff>466725</xdr:rowOff>
    </xdr:from>
    <xdr:to>
      <xdr:col>4</xdr:col>
      <xdr:colOff>1152525</xdr:colOff>
      <xdr:row>34</xdr:row>
      <xdr:rowOff>857250</xdr:rowOff>
    </xdr:to>
    <xdr:pic>
      <xdr:nvPicPr>
        <xdr:cNvPr id="17" name="Imagen 2">
          <a:extLst>
            <a:ext uri="{FF2B5EF4-FFF2-40B4-BE49-F238E27FC236}">
              <a16:creationId xmlns:a16="http://schemas.microsoft.com/office/drawing/2014/main" id="{6932909E-CAD9-A560-ACD7-C79DE1FA9CF4}"/>
            </a:ext>
            <a:ext uri="{147F2762-F138-4A5C-976F-8EAC2B608ADB}">
              <a16:predDERef xmlns:a16="http://schemas.microsoft.com/office/drawing/2014/main" pred="{52A0A062-618F-65B8-F11F-5F26A76F8DA9}"/>
            </a:ext>
          </a:extLst>
        </xdr:cNvPr>
        <xdr:cNvPicPr>
          <a:picLocks noChangeAspect="1"/>
        </xdr:cNvPicPr>
      </xdr:nvPicPr>
      <xdr:blipFill>
        <a:blip xmlns:r="http://schemas.openxmlformats.org/officeDocument/2006/relationships" r:embed="rId4"/>
        <a:stretch>
          <a:fillRect/>
        </a:stretch>
      </xdr:blipFill>
      <xdr:spPr>
        <a:xfrm>
          <a:off x="723900" y="8820150"/>
          <a:ext cx="4562475" cy="390525"/>
        </a:xfrm>
        <a:prstGeom prst="rect">
          <a:avLst/>
        </a:prstGeom>
      </xdr:spPr>
    </xdr:pic>
    <xdr:clientData/>
  </xdr:twoCellAnchor>
  <xdr:twoCellAnchor editAs="oneCell">
    <xdr:from>
      <xdr:col>1</xdr:col>
      <xdr:colOff>314325</xdr:colOff>
      <xdr:row>35</xdr:row>
      <xdr:rowOff>733425</xdr:rowOff>
    </xdr:from>
    <xdr:to>
      <xdr:col>4</xdr:col>
      <xdr:colOff>1152525</xdr:colOff>
      <xdr:row>35</xdr:row>
      <xdr:rowOff>1114425</xdr:rowOff>
    </xdr:to>
    <xdr:pic>
      <xdr:nvPicPr>
        <xdr:cNvPr id="21" name="Imagen 3">
          <a:extLst>
            <a:ext uri="{FF2B5EF4-FFF2-40B4-BE49-F238E27FC236}">
              <a16:creationId xmlns:a16="http://schemas.microsoft.com/office/drawing/2014/main" id="{7159C543-588C-EFEC-CFE6-1A8C870D73F0}"/>
            </a:ext>
            <a:ext uri="{147F2762-F138-4A5C-976F-8EAC2B608ADB}">
              <a16:predDERef xmlns:a16="http://schemas.microsoft.com/office/drawing/2014/main" pred="{6932909E-CAD9-A560-ACD7-C79DE1FA9CF4}"/>
            </a:ext>
          </a:extLst>
        </xdr:cNvPr>
        <xdr:cNvPicPr>
          <a:picLocks noChangeAspect="1"/>
        </xdr:cNvPicPr>
      </xdr:nvPicPr>
      <xdr:blipFill>
        <a:blip xmlns:r="http://schemas.openxmlformats.org/officeDocument/2006/relationships" r:embed="rId5"/>
        <a:stretch>
          <a:fillRect/>
        </a:stretch>
      </xdr:blipFill>
      <xdr:spPr>
        <a:xfrm>
          <a:off x="714375" y="10163175"/>
          <a:ext cx="4572000" cy="381000"/>
        </a:xfrm>
        <a:prstGeom prst="rect">
          <a:avLst/>
        </a:prstGeom>
      </xdr:spPr>
    </xdr:pic>
    <xdr:clientData/>
  </xdr:twoCellAnchor>
  <xdr:twoCellAnchor editAs="oneCell">
    <xdr:from>
      <xdr:col>1</xdr:col>
      <xdr:colOff>314325</xdr:colOff>
      <xdr:row>36</xdr:row>
      <xdr:rowOff>571500</xdr:rowOff>
    </xdr:from>
    <xdr:to>
      <xdr:col>4</xdr:col>
      <xdr:colOff>1152525</xdr:colOff>
      <xdr:row>37</xdr:row>
      <xdr:rowOff>400050</xdr:rowOff>
    </xdr:to>
    <xdr:pic>
      <xdr:nvPicPr>
        <xdr:cNvPr id="33" name="Imagen 5">
          <a:extLst>
            <a:ext uri="{FF2B5EF4-FFF2-40B4-BE49-F238E27FC236}">
              <a16:creationId xmlns:a16="http://schemas.microsoft.com/office/drawing/2014/main" id="{10AF3E7C-138D-A2DE-8EA5-A6C1EB380DE7}"/>
            </a:ext>
            <a:ext uri="{147F2762-F138-4A5C-976F-8EAC2B608ADB}">
              <a16:predDERef xmlns:a16="http://schemas.microsoft.com/office/drawing/2014/main" pred="{7159C543-588C-EFEC-CFE6-1A8C870D73F0}"/>
            </a:ext>
          </a:extLst>
        </xdr:cNvPr>
        <xdr:cNvPicPr>
          <a:picLocks noChangeAspect="1"/>
        </xdr:cNvPicPr>
      </xdr:nvPicPr>
      <xdr:blipFill>
        <a:blip xmlns:r="http://schemas.openxmlformats.org/officeDocument/2006/relationships" r:embed="rId6"/>
        <a:stretch>
          <a:fillRect/>
        </a:stretch>
      </xdr:blipFill>
      <xdr:spPr>
        <a:xfrm>
          <a:off x="714375" y="11430000"/>
          <a:ext cx="4572000" cy="4095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dia Johanna Leal Melo" id="{D68F1388-767B-449F-B2A7-4C4D348A90DD}" userId="S::nleal@minambiente.gov.co::8015e81e-c622-4425-b925-36910fb4ecbc"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1" dT="2022-08-17T03:05:38.08" personId="{D68F1388-767B-449F-B2A7-4C4D348A90DD}" id="{1D1301D5-3711-41C5-B7CB-6048A7201DF2}">
    <text> 
En este sentido para el indicador PPA003 se reporta con corte a 31 de diciembre de 2021, mientras que el PPA002 si se reporta con corte a 30 de junio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710D54"/>
    <pageSetUpPr fitToPage="1"/>
  </sheetPr>
  <dimension ref="A1:S64"/>
  <sheetViews>
    <sheetView showGridLines="0" tabSelected="1" workbookViewId="0">
      <selection activeCell="A8" sqref="A8"/>
    </sheetView>
  </sheetViews>
  <sheetFormatPr baseColWidth="10" defaultColWidth="11.21875" defaultRowHeight="15" customHeight="1"/>
  <cols>
    <col min="1" max="1" width="33.109375" customWidth="1"/>
    <col min="2" max="2" width="12.88671875" customWidth="1"/>
    <col min="3" max="3" width="26.6640625" customWidth="1"/>
    <col min="4" max="4" width="13.6640625" customWidth="1"/>
    <col min="5" max="5" width="8.21875" customWidth="1"/>
    <col min="6" max="6" width="28" customWidth="1"/>
    <col min="7" max="7" width="57.77734375" customWidth="1"/>
    <col min="8" max="8" width="11.5546875" customWidth="1"/>
    <col min="9" max="9" width="25" customWidth="1"/>
    <col min="10" max="10" width="8.21875" customWidth="1"/>
    <col min="11" max="11" width="10.6640625" customWidth="1"/>
    <col min="12" max="12" width="11.5546875" customWidth="1"/>
    <col min="13" max="13" width="10.21875" customWidth="1"/>
    <col min="14" max="14" width="7.44140625" customWidth="1"/>
    <col min="15" max="15" width="10" customWidth="1"/>
    <col min="16" max="16" width="12.77734375" customWidth="1"/>
    <col min="17" max="17" width="11.109375" customWidth="1"/>
    <col min="18" max="18" width="26.6640625" customWidth="1"/>
    <col min="19" max="25" width="10.5546875" customWidth="1"/>
  </cols>
  <sheetData>
    <row r="1" spans="1:19" ht="36" customHeight="1">
      <c r="A1" s="502" t="s">
        <v>0</v>
      </c>
      <c r="B1" s="480"/>
      <c r="C1" s="480"/>
      <c r="D1" s="480"/>
      <c r="E1" s="481"/>
      <c r="F1" s="505" t="s">
        <v>1</v>
      </c>
      <c r="G1" s="506"/>
      <c r="H1" s="506"/>
      <c r="I1" s="506"/>
      <c r="J1" s="506"/>
      <c r="K1" s="506"/>
      <c r="L1" s="506"/>
      <c r="M1" s="506"/>
      <c r="N1" s="506"/>
      <c r="O1" s="506"/>
      <c r="P1" s="506"/>
      <c r="Q1" s="1231"/>
      <c r="R1" s="1232"/>
    </row>
    <row r="2" spans="1:19" ht="15" customHeight="1">
      <c r="A2" s="503"/>
      <c r="B2" s="504"/>
      <c r="C2" s="504"/>
      <c r="D2" s="504"/>
      <c r="E2" s="472"/>
      <c r="F2" s="509" t="s">
        <v>2</v>
      </c>
      <c r="G2" s="510"/>
      <c r="H2" s="510"/>
      <c r="I2" s="510"/>
      <c r="J2" s="510"/>
      <c r="K2" s="510"/>
      <c r="L2" s="510"/>
      <c r="M2" s="510"/>
      <c r="N2" s="510"/>
      <c r="O2" s="510"/>
      <c r="P2" s="510"/>
      <c r="Q2" s="1233"/>
      <c r="R2" s="1234"/>
    </row>
    <row r="3" spans="1:19" ht="15" customHeight="1">
      <c r="A3" s="87"/>
      <c r="B3" s="87"/>
      <c r="C3" s="87"/>
      <c r="D3" s="87"/>
      <c r="E3" s="87"/>
      <c r="F3" s="88"/>
      <c r="G3" s="88"/>
      <c r="H3" s="88"/>
      <c r="I3" s="88"/>
      <c r="J3" s="88"/>
      <c r="K3" s="88"/>
      <c r="L3" s="88"/>
      <c r="M3" s="88"/>
      <c r="N3" s="88"/>
      <c r="O3" s="88"/>
      <c r="P3" s="88"/>
      <c r="Q3" s="444"/>
      <c r="R3" s="444"/>
    </row>
    <row r="4" spans="1:19" ht="33" customHeight="1">
      <c r="A4" s="307" t="s">
        <v>3</v>
      </c>
      <c r="B4" s="307" t="s">
        <v>4</v>
      </c>
      <c r="C4" s="307" t="s">
        <v>5</v>
      </c>
      <c r="D4" s="307" t="s">
        <v>6</v>
      </c>
      <c r="E4" s="307" t="s">
        <v>7</v>
      </c>
      <c r="F4" s="307" t="s">
        <v>8</v>
      </c>
      <c r="G4" s="307" t="s">
        <v>9</v>
      </c>
      <c r="H4" s="307" t="s">
        <v>10</v>
      </c>
      <c r="I4" s="307" t="s">
        <v>11</v>
      </c>
      <c r="J4" s="307" t="s">
        <v>12</v>
      </c>
      <c r="K4" s="307" t="s">
        <v>13</v>
      </c>
      <c r="L4" s="307" t="s">
        <v>14</v>
      </c>
      <c r="M4" s="307" t="s">
        <v>15</v>
      </c>
      <c r="N4" s="307" t="s">
        <v>16</v>
      </c>
      <c r="O4" s="307" t="s">
        <v>17</v>
      </c>
      <c r="P4" s="307" t="s">
        <v>18</v>
      </c>
      <c r="Q4" s="307" t="s">
        <v>19</v>
      </c>
      <c r="R4" s="307" t="s">
        <v>20</v>
      </c>
      <c r="S4" s="113"/>
    </row>
    <row r="5" spans="1:19" ht="108.75" customHeight="1">
      <c r="A5" s="1" t="s">
        <v>21</v>
      </c>
      <c r="B5" s="1" t="s">
        <v>22</v>
      </c>
      <c r="C5" s="1" t="s">
        <v>23</v>
      </c>
      <c r="D5" s="1" t="s">
        <v>24</v>
      </c>
      <c r="E5" s="17" t="s">
        <v>25</v>
      </c>
      <c r="F5" s="2" t="s">
        <v>26</v>
      </c>
      <c r="G5" s="3" t="s">
        <v>27</v>
      </c>
      <c r="H5" s="3" t="s">
        <v>28</v>
      </c>
      <c r="I5" s="4" t="s">
        <v>29</v>
      </c>
      <c r="J5" s="4"/>
      <c r="K5" s="4">
        <v>2020</v>
      </c>
      <c r="L5" s="5">
        <v>44562</v>
      </c>
      <c r="M5" s="5">
        <v>44926</v>
      </c>
      <c r="N5" s="6">
        <v>1</v>
      </c>
      <c r="O5" s="6" t="s">
        <v>30</v>
      </c>
      <c r="P5" s="4" t="s">
        <v>31</v>
      </c>
      <c r="Q5" s="4" t="s">
        <v>31</v>
      </c>
      <c r="R5" s="4" t="s">
        <v>32</v>
      </c>
      <c r="S5" s="113"/>
    </row>
    <row r="6" spans="1:19" ht="82.5" customHeight="1">
      <c r="A6" s="1" t="s">
        <v>33</v>
      </c>
      <c r="B6" s="1" t="s">
        <v>22</v>
      </c>
      <c r="C6" s="1" t="s">
        <v>34</v>
      </c>
      <c r="D6" s="1" t="s">
        <v>35</v>
      </c>
      <c r="E6" s="17" t="s">
        <v>25</v>
      </c>
      <c r="F6" s="2" t="s">
        <v>26</v>
      </c>
      <c r="G6" s="3" t="s">
        <v>36</v>
      </c>
      <c r="H6" s="3" t="s">
        <v>28</v>
      </c>
      <c r="I6" s="3" t="s">
        <v>37</v>
      </c>
      <c r="J6" s="4">
        <v>2020</v>
      </c>
      <c r="K6" s="4">
        <v>2020</v>
      </c>
      <c r="L6" s="5">
        <v>44197</v>
      </c>
      <c r="M6" s="5">
        <v>44926</v>
      </c>
      <c r="N6" s="6">
        <v>0.9</v>
      </c>
      <c r="O6" s="3" t="s">
        <v>30</v>
      </c>
      <c r="P6" s="4" t="s">
        <v>31</v>
      </c>
      <c r="Q6" s="3" t="s">
        <v>38</v>
      </c>
      <c r="R6" s="4" t="s">
        <v>39</v>
      </c>
    </row>
    <row r="7" spans="1:19" ht="82.5" customHeight="1">
      <c r="A7" s="1" t="s">
        <v>40</v>
      </c>
      <c r="B7" s="1" t="s">
        <v>41</v>
      </c>
      <c r="C7" s="1" t="s">
        <v>42</v>
      </c>
      <c r="D7" s="1" t="s">
        <v>43</v>
      </c>
      <c r="E7" s="17" t="s">
        <v>25</v>
      </c>
      <c r="F7" s="2" t="s">
        <v>26</v>
      </c>
      <c r="G7" s="3" t="s">
        <v>44</v>
      </c>
      <c r="H7" s="3" t="s">
        <v>28</v>
      </c>
      <c r="I7" s="3"/>
      <c r="J7" s="8">
        <v>0.81</v>
      </c>
      <c r="K7" s="3" t="s">
        <v>45</v>
      </c>
      <c r="L7" s="5">
        <v>44197</v>
      </c>
      <c r="M7" s="5">
        <v>44926</v>
      </c>
      <c r="N7" s="8">
        <v>0.9</v>
      </c>
      <c r="O7" s="3" t="s">
        <v>30</v>
      </c>
      <c r="P7" s="3" t="s">
        <v>46</v>
      </c>
      <c r="Q7" s="3" t="s">
        <v>46</v>
      </c>
      <c r="R7" s="3" t="s">
        <v>47</v>
      </c>
    </row>
    <row r="8" spans="1:19" ht="82.5" customHeight="1">
      <c r="A8" s="1" t="s">
        <v>48</v>
      </c>
      <c r="B8" s="1" t="s">
        <v>49</v>
      </c>
      <c r="C8" s="1" t="s">
        <v>50</v>
      </c>
      <c r="D8" s="1" t="s">
        <v>51</v>
      </c>
      <c r="E8" s="17" t="s">
        <v>25</v>
      </c>
      <c r="F8" s="2" t="s">
        <v>26</v>
      </c>
      <c r="G8" s="1" t="s">
        <v>52</v>
      </c>
      <c r="H8" s="3" t="s">
        <v>28</v>
      </c>
      <c r="I8" s="1" t="s">
        <v>53</v>
      </c>
      <c r="J8" s="3">
        <v>2018</v>
      </c>
      <c r="K8" s="3">
        <v>2018</v>
      </c>
      <c r="L8" s="7">
        <v>44197</v>
      </c>
      <c r="M8" s="5">
        <v>44926</v>
      </c>
      <c r="N8" s="8">
        <v>0.92</v>
      </c>
      <c r="O8" s="3" t="s">
        <v>30</v>
      </c>
      <c r="P8" s="4" t="s">
        <v>54</v>
      </c>
      <c r="Q8" s="4" t="s">
        <v>54</v>
      </c>
      <c r="R8" s="3" t="s">
        <v>55</v>
      </c>
    </row>
    <row r="9" spans="1:19" ht="82.5" customHeight="1">
      <c r="A9" s="1" t="s">
        <v>56</v>
      </c>
      <c r="B9" s="1" t="s">
        <v>49</v>
      </c>
      <c r="C9" s="1" t="s">
        <v>57</v>
      </c>
      <c r="D9" s="1" t="s">
        <v>58</v>
      </c>
      <c r="E9" s="17" t="s">
        <v>59</v>
      </c>
      <c r="F9" s="2" t="s">
        <v>60</v>
      </c>
      <c r="G9" s="3" t="s">
        <v>61</v>
      </c>
      <c r="H9" s="3" t="s">
        <v>28</v>
      </c>
      <c r="I9" s="1"/>
      <c r="J9" s="3"/>
      <c r="K9" s="7"/>
      <c r="L9" s="7">
        <v>43831</v>
      </c>
      <c r="M9" s="5">
        <v>44926</v>
      </c>
      <c r="N9" s="8">
        <v>1</v>
      </c>
      <c r="O9" s="3" t="s">
        <v>30</v>
      </c>
      <c r="P9" s="4" t="s">
        <v>38</v>
      </c>
      <c r="Q9" s="4" t="s">
        <v>38</v>
      </c>
      <c r="R9" s="3" t="s">
        <v>62</v>
      </c>
    </row>
    <row r="10" spans="1:19" ht="82.5" customHeight="1">
      <c r="A10" s="1" t="s">
        <v>63</v>
      </c>
      <c r="B10" s="1" t="s">
        <v>49</v>
      </c>
      <c r="C10" s="1" t="s">
        <v>64</v>
      </c>
      <c r="D10" s="1" t="s">
        <v>65</v>
      </c>
      <c r="E10" s="17" t="s">
        <v>59</v>
      </c>
      <c r="F10" s="2" t="s">
        <v>60</v>
      </c>
      <c r="G10" s="3" t="s">
        <v>66</v>
      </c>
      <c r="H10" s="3" t="s">
        <v>67</v>
      </c>
      <c r="I10" s="3"/>
      <c r="J10" s="3"/>
      <c r="K10" s="3">
        <v>2020</v>
      </c>
      <c r="L10" s="7">
        <v>43831</v>
      </c>
      <c r="M10" s="5">
        <v>44926</v>
      </c>
      <c r="N10" s="227">
        <v>4</v>
      </c>
      <c r="O10" s="9" t="s">
        <v>68</v>
      </c>
      <c r="P10" s="4" t="s">
        <v>38</v>
      </c>
      <c r="Q10" s="4" t="s">
        <v>38</v>
      </c>
      <c r="R10" s="3" t="s">
        <v>62</v>
      </c>
    </row>
    <row r="11" spans="1:19" ht="82.5" customHeight="1">
      <c r="A11" s="1" t="s">
        <v>69</v>
      </c>
      <c r="B11" s="1" t="s">
        <v>49</v>
      </c>
      <c r="C11" s="1" t="s">
        <v>70</v>
      </c>
      <c r="D11" s="1" t="s">
        <v>71</v>
      </c>
      <c r="E11" s="17" t="s">
        <v>59</v>
      </c>
      <c r="F11" s="2" t="s">
        <v>60</v>
      </c>
      <c r="G11" s="3" t="s">
        <v>72</v>
      </c>
      <c r="H11" s="3" t="s">
        <v>28</v>
      </c>
      <c r="I11" s="3"/>
      <c r="J11" s="3"/>
      <c r="K11" s="7"/>
      <c r="L11" s="7">
        <v>42461</v>
      </c>
      <c r="M11" s="5">
        <v>44926</v>
      </c>
      <c r="N11" s="8">
        <v>0.9</v>
      </c>
      <c r="O11" s="9" t="s">
        <v>30</v>
      </c>
      <c r="P11" s="9" t="s">
        <v>38</v>
      </c>
      <c r="Q11" s="3" t="s">
        <v>38</v>
      </c>
      <c r="R11" s="3" t="s">
        <v>62</v>
      </c>
    </row>
    <row r="12" spans="1:19" ht="59.25" customHeight="1">
      <c r="A12" s="1" t="s">
        <v>73</v>
      </c>
      <c r="B12" s="1" t="s">
        <v>74</v>
      </c>
      <c r="C12" s="1" t="s">
        <v>75</v>
      </c>
      <c r="D12" s="1" t="s">
        <v>76</v>
      </c>
      <c r="E12" s="17" t="s">
        <v>59</v>
      </c>
      <c r="F12" s="2" t="s">
        <v>60</v>
      </c>
      <c r="G12" s="3" t="s">
        <v>77</v>
      </c>
      <c r="H12" s="3" t="s">
        <v>28</v>
      </c>
      <c r="I12" s="3"/>
      <c r="J12" s="3"/>
      <c r="K12" s="7"/>
      <c r="L12" s="7">
        <v>43831</v>
      </c>
      <c r="M12" s="5">
        <v>44926</v>
      </c>
      <c r="N12" s="8">
        <v>1</v>
      </c>
      <c r="O12" s="9" t="s">
        <v>30</v>
      </c>
      <c r="P12" s="9" t="s">
        <v>38</v>
      </c>
      <c r="Q12" s="3" t="s">
        <v>38</v>
      </c>
      <c r="R12" s="3" t="s">
        <v>62</v>
      </c>
    </row>
    <row r="13" spans="1:19" ht="82.5" customHeight="1">
      <c r="A13" s="308" t="s">
        <v>78</v>
      </c>
      <c r="B13" s="308" t="s">
        <v>49</v>
      </c>
      <c r="C13" s="308" t="s">
        <v>79</v>
      </c>
      <c r="D13" s="308" t="s">
        <v>80</v>
      </c>
      <c r="E13" s="309" t="s">
        <v>81</v>
      </c>
      <c r="F13" s="2" t="s">
        <v>82</v>
      </c>
      <c r="G13" s="312" t="s">
        <v>83</v>
      </c>
      <c r="H13" s="312" t="s">
        <v>84</v>
      </c>
      <c r="I13" s="312"/>
      <c r="J13" s="313" t="s">
        <v>85</v>
      </c>
      <c r="K13" s="314" t="s">
        <v>85</v>
      </c>
      <c r="L13" s="314">
        <v>44562</v>
      </c>
      <c r="M13" s="315">
        <v>44926</v>
      </c>
      <c r="N13" s="313">
        <v>0.8</v>
      </c>
      <c r="O13" s="316" t="s">
        <v>30</v>
      </c>
      <c r="P13" s="316" t="s">
        <v>86</v>
      </c>
      <c r="Q13" s="312" t="s">
        <v>87</v>
      </c>
      <c r="R13" s="312" t="s">
        <v>88</v>
      </c>
    </row>
    <row r="14" spans="1:19" ht="82.5" customHeight="1">
      <c r="A14" s="308" t="s">
        <v>89</v>
      </c>
      <c r="B14" s="308" t="s">
        <v>41</v>
      </c>
      <c r="C14" s="308" t="s">
        <v>90</v>
      </c>
      <c r="D14" s="308" t="s">
        <v>91</v>
      </c>
      <c r="E14" s="309" t="s">
        <v>81</v>
      </c>
      <c r="F14" s="2" t="s">
        <v>82</v>
      </c>
      <c r="G14" s="312" t="s">
        <v>92</v>
      </c>
      <c r="H14" s="312" t="s">
        <v>28</v>
      </c>
      <c r="I14" s="312"/>
      <c r="J14" s="313" t="s">
        <v>85</v>
      </c>
      <c r="K14" s="314" t="s">
        <v>85</v>
      </c>
      <c r="L14" s="314">
        <v>44562</v>
      </c>
      <c r="M14" s="315">
        <v>44926</v>
      </c>
      <c r="N14" s="313">
        <v>0.7</v>
      </c>
      <c r="O14" s="316" t="s">
        <v>30</v>
      </c>
      <c r="P14" s="316" t="s">
        <v>93</v>
      </c>
      <c r="Q14" s="312" t="s">
        <v>94</v>
      </c>
      <c r="R14" s="312" t="s">
        <v>95</v>
      </c>
    </row>
    <row r="15" spans="1:19" ht="82.5" customHeight="1">
      <c r="A15" s="1" t="s">
        <v>96</v>
      </c>
      <c r="B15" s="1" t="s">
        <v>49</v>
      </c>
      <c r="C15" s="1" t="s">
        <v>97</v>
      </c>
      <c r="D15" s="1" t="s">
        <v>98</v>
      </c>
      <c r="E15" s="17" t="s">
        <v>99</v>
      </c>
      <c r="F15" s="2" t="s">
        <v>82</v>
      </c>
      <c r="G15" s="3" t="s">
        <v>100</v>
      </c>
      <c r="H15" s="3" t="s">
        <v>28</v>
      </c>
      <c r="I15" s="3"/>
      <c r="J15" s="8" t="s">
        <v>85</v>
      </c>
      <c r="K15" s="7" t="s">
        <v>85</v>
      </c>
      <c r="L15" s="7">
        <v>44197</v>
      </c>
      <c r="M15" s="5">
        <v>44926</v>
      </c>
      <c r="N15" s="8">
        <v>0.5</v>
      </c>
      <c r="O15" s="9" t="s">
        <v>30</v>
      </c>
      <c r="P15" s="9" t="s">
        <v>87</v>
      </c>
      <c r="Q15" s="3" t="s">
        <v>94</v>
      </c>
      <c r="R15" s="3" t="s">
        <v>101</v>
      </c>
    </row>
    <row r="16" spans="1:19" ht="82.5" customHeight="1">
      <c r="A16" s="1" t="s">
        <v>102</v>
      </c>
      <c r="B16" s="1" t="s">
        <v>22</v>
      </c>
      <c r="C16" s="1" t="s">
        <v>103</v>
      </c>
      <c r="D16" s="1" t="s">
        <v>104</v>
      </c>
      <c r="E16" s="17" t="s">
        <v>105</v>
      </c>
      <c r="F16" s="2" t="s">
        <v>106</v>
      </c>
      <c r="G16" s="3" t="s">
        <v>107</v>
      </c>
      <c r="H16" s="3" t="s">
        <v>28</v>
      </c>
      <c r="I16" s="3" t="s">
        <v>108</v>
      </c>
      <c r="J16" s="8"/>
      <c r="K16" s="7">
        <v>42005</v>
      </c>
      <c r="L16" s="7">
        <v>42005</v>
      </c>
      <c r="M16" s="5">
        <v>44926</v>
      </c>
      <c r="N16" s="8">
        <v>0.87</v>
      </c>
      <c r="O16" s="9" t="s">
        <v>30</v>
      </c>
      <c r="P16" s="9" t="s">
        <v>109</v>
      </c>
      <c r="Q16" s="3" t="s">
        <v>109</v>
      </c>
      <c r="R16" s="3" t="s">
        <v>110</v>
      </c>
    </row>
    <row r="17" spans="1:18" ht="82.5" customHeight="1">
      <c r="A17" s="1" t="s">
        <v>111</v>
      </c>
      <c r="B17" s="1" t="s">
        <v>74</v>
      </c>
      <c r="C17" s="1" t="s">
        <v>112</v>
      </c>
      <c r="D17" s="1" t="s">
        <v>113</v>
      </c>
      <c r="E17" s="17" t="s">
        <v>105</v>
      </c>
      <c r="F17" s="2" t="s">
        <v>106</v>
      </c>
      <c r="G17" s="3" t="s">
        <v>114</v>
      </c>
      <c r="H17" s="3" t="s">
        <v>28</v>
      </c>
      <c r="I17" s="3"/>
      <c r="J17" s="3"/>
      <c r="K17" s="7">
        <v>42005</v>
      </c>
      <c r="L17" s="7">
        <v>42005</v>
      </c>
      <c r="M17" s="5">
        <v>44926</v>
      </c>
      <c r="N17" s="8">
        <v>1</v>
      </c>
      <c r="O17" s="9" t="s">
        <v>30</v>
      </c>
      <c r="P17" s="9" t="s">
        <v>109</v>
      </c>
      <c r="Q17" s="3" t="s">
        <v>109</v>
      </c>
      <c r="R17" s="3" t="s">
        <v>115</v>
      </c>
    </row>
    <row r="18" spans="1:18" ht="82.5" customHeight="1">
      <c r="A18" s="308" t="s">
        <v>116</v>
      </c>
      <c r="B18" s="308" t="s">
        <v>49</v>
      </c>
      <c r="C18" s="308" t="s">
        <v>117</v>
      </c>
      <c r="D18" s="308" t="s">
        <v>118</v>
      </c>
      <c r="E18" s="309" t="s">
        <v>81</v>
      </c>
      <c r="F18" s="2" t="s">
        <v>119</v>
      </c>
      <c r="G18" s="312" t="s">
        <v>120</v>
      </c>
      <c r="H18" s="312" t="s">
        <v>121</v>
      </c>
      <c r="I18" s="312" t="s">
        <v>122</v>
      </c>
      <c r="J18" s="312">
        <v>0</v>
      </c>
      <c r="K18" s="314">
        <v>42004</v>
      </c>
      <c r="L18" s="314">
        <v>42005</v>
      </c>
      <c r="M18" s="315">
        <v>44926</v>
      </c>
      <c r="N18" s="317">
        <v>1</v>
      </c>
      <c r="O18" s="316" t="s">
        <v>123</v>
      </c>
      <c r="P18" s="316" t="s">
        <v>87</v>
      </c>
      <c r="Q18" s="316" t="s">
        <v>87</v>
      </c>
      <c r="R18" s="312" t="s">
        <v>124</v>
      </c>
    </row>
    <row r="19" spans="1:18" ht="82.5" customHeight="1">
      <c r="A19" s="308" t="s">
        <v>125</v>
      </c>
      <c r="B19" s="308" t="s">
        <v>49</v>
      </c>
      <c r="C19" s="308" t="s">
        <v>126</v>
      </c>
      <c r="D19" s="308" t="s">
        <v>127</v>
      </c>
      <c r="E19" s="309" t="s">
        <v>81</v>
      </c>
      <c r="F19" s="2" t="s">
        <v>119</v>
      </c>
      <c r="G19" s="312" t="s">
        <v>128</v>
      </c>
      <c r="H19" s="312" t="s">
        <v>121</v>
      </c>
      <c r="I19" s="312" t="s">
        <v>122</v>
      </c>
      <c r="J19" s="312">
        <v>0</v>
      </c>
      <c r="K19" s="314">
        <v>42004</v>
      </c>
      <c r="L19" s="314">
        <v>42005</v>
      </c>
      <c r="M19" s="315">
        <v>44926</v>
      </c>
      <c r="N19" s="317">
        <v>1</v>
      </c>
      <c r="O19" s="316" t="s">
        <v>123</v>
      </c>
      <c r="P19" s="316" t="s">
        <v>87</v>
      </c>
      <c r="Q19" s="316" t="s">
        <v>87</v>
      </c>
      <c r="R19" s="312" t="s">
        <v>124</v>
      </c>
    </row>
    <row r="20" spans="1:18" ht="195" customHeight="1">
      <c r="A20" s="1" t="s">
        <v>129</v>
      </c>
      <c r="B20" s="1" t="s">
        <v>74</v>
      </c>
      <c r="C20" s="1" t="s">
        <v>130</v>
      </c>
      <c r="D20" s="1" t="s">
        <v>131</v>
      </c>
      <c r="E20" s="17" t="s">
        <v>132</v>
      </c>
      <c r="F20" s="2" t="s">
        <v>133</v>
      </c>
      <c r="G20" s="3" t="s">
        <v>134</v>
      </c>
      <c r="H20" s="3" t="s">
        <v>28</v>
      </c>
      <c r="I20" s="3"/>
      <c r="J20" s="3"/>
      <c r="K20" s="7"/>
      <c r="L20" s="7">
        <v>42005</v>
      </c>
      <c r="M20" s="5">
        <v>44926</v>
      </c>
      <c r="N20" s="14">
        <v>0.9</v>
      </c>
      <c r="O20" s="9" t="s">
        <v>135</v>
      </c>
      <c r="P20" s="3" t="s">
        <v>87</v>
      </c>
      <c r="Q20" s="3" t="s">
        <v>87</v>
      </c>
      <c r="R20" s="3" t="s">
        <v>136</v>
      </c>
    </row>
    <row r="21" spans="1:18" ht="82.5" customHeight="1">
      <c r="A21" s="1" t="s">
        <v>137</v>
      </c>
      <c r="B21" s="13" t="s">
        <v>74</v>
      </c>
      <c r="C21" s="13" t="s">
        <v>138</v>
      </c>
      <c r="D21" s="1" t="s">
        <v>139</v>
      </c>
      <c r="E21" s="17" t="s">
        <v>140</v>
      </c>
      <c r="F21" s="10" t="s">
        <v>133</v>
      </c>
      <c r="G21" s="11" t="s">
        <v>141</v>
      </c>
      <c r="H21" s="3" t="s">
        <v>28</v>
      </c>
      <c r="I21" s="3" t="s">
        <v>142</v>
      </c>
      <c r="J21" s="3"/>
      <c r="K21" s="3" t="s">
        <v>143</v>
      </c>
      <c r="L21" s="7">
        <v>43410</v>
      </c>
      <c r="M21" s="5">
        <v>44926</v>
      </c>
      <c r="N21" s="14">
        <v>0.85</v>
      </c>
      <c r="O21" s="15" t="s">
        <v>135</v>
      </c>
      <c r="P21" s="17" t="s">
        <v>93</v>
      </c>
      <c r="Q21" s="17" t="s">
        <v>87</v>
      </c>
      <c r="R21" s="3" t="s">
        <v>32</v>
      </c>
    </row>
    <row r="22" spans="1:18" ht="82.5" customHeight="1">
      <c r="A22" s="1" t="s">
        <v>144</v>
      </c>
      <c r="B22" s="1" t="s">
        <v>74</v>
      </c>
      <c r="C22" s="1" t="s">
        <v>145</v>
      </c>
      <c r="D22" s="1" t="s">
        <v>146</v>
      </c>
      <c r="E22" s="17" t="s">
        <v>132</v>
      </c>
      <c r="F22" s="10" t="s">
        <v>147</v>
      </c>
      <c r="G22" s="1" t="s">
        <v>148</v>
      </c>
      <c r="H22" s="3" t="s">
        <v>28</v>
      </c>
      <c r="I22" s="3" t="s">
        <v>149</v>
      </c>
      <c r="J22" s="3"/>
      <c r="K22" s="7"/>
      <c r="L22" s="7">
        <v>43173</v>
      </c>
      <c r="M22" s="5">
        <v>44926</v>
      </c>
      <c r="N22" s="14">
        <v>0.8</v>
      </c>
      <c r="O22" s="15" t="s">
        <v>135</v>
      </c>
      <c r="P22" s="17" t="s">
        <v>87</v>
      </c>
      <c r="Q22" s="17" t="s">
        <v>87</v>
      </c>
      <c r="R22" s="3" t="s">
        <v>150</v>
      </c>
    </row>
    <row r="23" spans="1:18" ht="82.5" customHeight="1">
      <c r="A23" s="1" t="s">
        <v>151</v>
      </c>
      <c r="B23" s="1" t="s">
        <v>22</v>
      </c>
      <c r="C23" s="1" t="s">
        <v>152</v>
      </c>
      <c r="D23" s="1" t="s">
        <v>153</v>
      </c>
      <c r="E23" s="17" t="s">
        <v>132</v>
      </c>
      <c r="F23" s="10" t="s">
        <v>147</v>
      </c>
      <c r="G23" s="1" t="s">
        <v>154</v>
      </c>
      <c r="H23" s="3" t="s">
        <v>28</v>
      </c>
      <c r="I23" s="3" t="s">
        <v>155</v>
      </c>
      <c r="J23" s="3"/>
      <c r="K23" s="7"/>
      <c r="L23" s="7">
        <v>44197</v>
      </c>
      <c r="M23" s="5">
        <v>44926</v>
      </c>
      <c r="N23" s="14">
        <v>1</v>
      </c>
      <c r="O23" s="15" t="s">
        <v>156</v>
      </c>
      <c r="P23" s="17" t="s">
        <v>54</v>
      </c>
      <c r="Q23" s="17" t="s">
        <v>54</v>
      </c>
      <c r="R23" s="3" t="s">
        <v>155</v>
      </c>
    </row>
    <row r="24" spans="1:18" ht="82.5" customHeight="1">
      <c r="A24" s="13" t="s">
        <v>157</v>
      </c>
      <c r="B24" s="13" t="s">
        <v>158</v>
      </c>
      <c r="C24" s="13" t="s">
        <v>159</v>
      </c>
      <c r="D24" s="1" t="s">
        <v>160</v>
      </c>
      <c r="E24" s="17" t="s">
        <v>132</v>
      </c>
      <c r="F24" s="10" t="s">
        <v>161</v>
      </c>
      <c r="G24" s="1" t="s">
        <v>162</v>
      </c>
      <c r="H24" s="3" t="s">
        <v>28</v>
      </c>
      <c r="I24" s="3" t="s">
        <v>163</v>
      </c>
      <c r="J24" s="3"/>
      <c r="K24" s="7" t="s">
        <v>164</v>
      </c>
      <c r="L24" s="7">
        <v>42850</v>
      </c>
      <c r="M24" s="5">
        <v>44926</v>
      </c>
      <c r="N24" s="14">
        <v>0.8</v>
      </c>
      <c r="O24" s="15" t="s">
        <v>135</v>
      </c>
      <c r="P24" s="17" t="s">
        <v>87</v>
      </c>
      <c r="Q24" s="17" t="s">
        <v>87</v>
      </c>
      <c r="R24" s="3" t="s">
        <v>165</v>
      </c>
    </row>
    <row r="25" spans="1:18" ht="82.5" customHeight="1">
      <c r="A25" s="13" t="s">
        <v>166</v>
      </c>
      <c r="B25" s="13" t="s">
        <v>74</v>
      </c>
      <c r="C25" s="13" t="s">
        <v>167</v>
      </c>
      <c r="D25" s="1" t="s">
        <v>168</v>
      </c>
      <c r="E25" s="17" t="s">
        <v>132</v>
      </c>
      <c r="F25" s="10" t="s">
        <v>161</v>
      </c>
      <c r="G25" s="1" t="s">
        <v>169</v>
      </c>
      <c r="H25" s="3" t="s">
        <v>28</v>
      </c>
      <c r="I25" s="3" t="s">
        <v>163</v>
      </c>
      <c r="J25" s="3"/>
      <c r="K25" s="7" t="s">
        <v>164</v>
      </c>
      <c r="L25" s="7">
        <v>42850</v>
      </c>
      <c r="M25" s="5">
        <v>44926</v>
      </c>
      <c r="N25" s="14">
        <v>0.75</v>
      </c>
      <c r="O25" s="15" t="s">
        <v>135</v>
      </c>
      <c r="P25" s="15" t="s">
        <v>87</v>
      </c>
      <c r="Q25" s="17" t="s">
        <v>87</v>
      </c>
      <c r="R25" s="3" t="s">
        <v>165</v>
      </c>
    </row>
    <row r="26" spans="1:18" ht="82.5" customHeight="1">
      <c r="A26" s="310" t="s">
        <v>170</v>
      </c>
      <c r="B26" s="310" t="s">
        <v>41</v>
      </c>
      <c r="C26" s="310" t="s">
        <v>171</v>
      </c>
      <c r="D26" s="308" t="s">
        <v>172</v>
      </c>
      <c r="E26" s="309" t="s">
        <v>81</v>
      </c>
      <c r="F26" s="10" t="s">
        <v>173</v>
      </c>
      <c r="G26" s="308" t="s">
        <v>174</v>
      </c>
      <c r="H26" s="312" t="s">
        <v>28</v>
      </c>
      <c r="I26" s="312" t="s">
        <v>175</v>
      </c>
      <c r="J26" s="312"/>
      <c r="K26" s="314"/>
      <c r="L26" s="314">
        <v>42005</v>
      </c>
      <c r="M26" s="315">
        <v>44926</v>
      </c>
      <c r="N26" s="318">
        <v>0.95</v>
      </c>
      <c r="O26" s="319" t="s">
        <v>30</v>
      </c>
      <c r="P26" s="319" t="s">
        <v>38</v>
      </c>
      <c r="Q26" s="309" t="s">
        <v>38</v>
      </c>
      <c r="R26" s="312" t="s">
        <v>176</v>
      </c>
    </row>
    <row r="27" spans="1:18" ht="82.5" customHeight="1">
      <c r="A27" s="310" t="s">
        <v>178</v>
      </c>
      <c r="B27" s="310" t="s">
        <v>49</v>
      </c>
      <c r="C27" s="310" t="s">
        <v>179</v>
      </c>
      <c r="D27" s="308" t="s">
        <v>180</v>
      </c>
      <c r="E27" s="309" t="s">
        <v>81</v>
      </c>
      <c r="F27" s="12" t="s">
        <v>173</v>
      </c>
      <c r="G27" s="312" t="s">
        <v>181</v>
      </c>
      <c r="H27" s="312" t="s">
        <v>28</v>
      </c>
      <c r="I27" s="312" t="s">
        <v>182</v>
      </c>
      <c r="J27" s="312"/>
      <c r="K27" s="314"/>
      <c r="L27" s="314">
        <v>42005</v>
      </c>
      <c r="M27" s="315">
        <v>44926</v>
      </c>
      <c r="N27" s="318">
        <v>0.75</v>
      </c>
      <c r="O27" s="319" t="s">
        <v>30</v>
      </c>
      <c r="P27" s="309" t="s">
        <v>38</v>
      </c>
      <c r="Q27" s="309" t="s">
        <v>38</v>
      </c>
      <c r="R27" s="308" t="s">
        <v>183</v>
      </c>
    </row>
    <row r="28" spans="1:18" ht="82.5" customHeight="1">
      <c r="A28" s="310" t="s">
        <v>184</v>
      </c>
      <c r="B28" s="310" t="s">
        <v>74</v>
      </c>
      <c r="C28" s="310" t="s">
        <v>185</v>
      </c>
      <c r="D28" s="308" t="s">
        <v>186</v>
      </c>
      <c r="E28" s="309" t="s">
        <v>81</v>
      </c>
      <c r="F28" s="12" t="s">
        <v>173</v>
      </c>
      <c r="G28" s="312" t="s">
        <v>187</v>
      </c>
      <c r="H28" s="312" t="s">
        <v>28</v>
      </c>
      <c r="I28" s="312" t="s">
        <v>175</v>
      </c>
      <c r="J28" s="312"/>
      <c r="K28" s="314"/>
      <c r="L28" s="314">
        <v>42005</v>
      </c>
      <c r="M28" s="315">
        <v>44926</v>
      </c>
      <c r="N28" s="318">
        <v>0.7</v>
      </c>
      <c r="O28" s="319" t="s">
        <v>30</v>
      </c>
      <c r="P28" s="319" t="s">
        <v>38</v>
      </c>
      <c r="Q28" s="309" t="s">
        <v>38</v>
      </c>
      <c r="R28" s="312" t="s">
        <v>188</v>
      </c>
    </row>
    <row r="29" spans="1:18" ht="82.5" customHeight="1">
      <c r="A29" s="310" t="s">
        <v>189</v>
      </c>
      <c r="B29" s="310" t="s">
        <v>74</v>
      </c>
      <c r="C29" s="310" t="s">
        <v>190</v>
      </c>
      <c r="D29" s="308" t="s">
        <v>191</v>
      </c>
      <c r="E29" s="309" t="s">
        <v>81</v>
      </c>
      <c r="F29" s="12" t="s">
        <v>173</v>
      </c>
      <c r="G29" s="312" t="s">
        <v>192</v>
      </c>
      <c r="H29" s="312" t="s">
        <v>28</v>
      </c>
      <c r="I29" s="312" t="s">
        <v>193</v>
      </c>
      <c r="J29" s="312"/>
      <c r="K29" s="314"/>
      <c r="L29" s="314">
        <v>42736</v>
      </c>
      <c r="M29" s="315">
        <v>44926</v>
      </c>
      <c r="N29" s="318">
        <v>0.8</v>
      </c>
      <c r="O29" s="319" t="s">
        <v>30</v>
      </c>
      <c r="P29" s="319" t="s">
        <v>38</v>
      </c>
      <c r="Q29" s="309" t="s">
        <v>38</v>
      </c>
      <c r="R29" s="312" t="s">
        <v>194</v>
      </c>
    </row>
    <row r="30" spans="1:18" ht="82.5" customHeight="1">
      <c r="A30" s="13" t="s">
        <v>195</v>
      </c>
      <c r="B30" s="13"/>
      <c r="C30" s="13" t="s">
        <v>196</v>
      </c>
      <c r="D30" s="1" t="s">
        <v>197</v>
      </c>
      <c r="E30" s="17" t="s">
        <v>25</v>
      </c>
      <c r="F30" s="12" t="s">
        <v>198</v>
      </c>
      <c r="G30" s="3" t="s">
        <v>199</v>
      </c>
      <c r="H30" s="3" t="s">
        <v>28</v>
      </c>
      <c r="I30" s="3" t="s">
        <v>200</v>
      </c>
      <c r="J30" s="3" t="s">
        <v>201</v>
      </c>
      <c r="K30" s="3" t="s">
        <v>202</v>
      </c>
      <c r="L30" s="7">
        <v>44197</v>
      </c>
      <c r="M30" s="5">
        <v>44926</v>
      </c>
      <c r="N30" s="14">
        <v>0.8</v>
      </c>
      <c r="O30" s="15" t="s">
        <v>30</v>
      </c>
      <c r="P30" s="15" t="s">
        <v>109</v>
      </c>
      <c r="Q30" s="15" t="s">
        <v>109</v>
      </c>
      <c r="R30" s="3" t="s">
        <v>203</v>
      </c>
    </row>
    <row r="31" spans="1:18" ht="82.5" customHeight="1">
      <c r="A31" s="13" t="s">
        <v>204</v>
      </c>
      <c r="B31" s="13" t="s">
        <v>41</v>
      </c>
      <c r="C31" s="13" t="s">
        <v>205</v>
      </c>
      <c r="D31" s="1" t="s">
        <v>206</v>
      </c>
      <c r="E31" s="17" t="s">
        <v>25</v>
      </c>
      <c r="F31" s="12" t="s">
        <v>198</v>
      </c>
      <c r="G31" s="3" t="s">
        <v>207</v>
      </c>
      <c r="H31" s="3" t="s">
        <v>28</v>
      </c>
      <c r="I31" s="3" t="s">
        <v>208</v>
      </c>
      <c r="J31" s="3">
        <v>2020</v>
      </c>
      <c r="K31" s="3" t="s">
        <v>202</v>
      </c>
      <c r="L31" s="7">
        <v>44197</v>
      </c>
      <c r="M31" s="5">
        <v>44926</v>
      </c>
      <c r="N31" s="14">
        <v>0.9</v>
      </c>
      <c r="O31" s="15" t="s">
        <v>30</v>
      </c>
      <c r="P31" s="15" t="s">
        <v>38</v>
      </c>
      <c r="Q31" s="15" t="s">
        <v>38</v>
      </c>
      <c r="R31" s="3" t="s">
        <v>209</v>
      </c>
    </row>
    <row r="32" spans="1:18" ht="82.5" customHeight="1">
      <c r="A32" s="13" t="s">
        <v>210</v>
      </c>
      <c r="B32" s="13" t="s">
        <v>41</v>
      </c>
      <c r="C32" s="13" t="s">
        <v>211</v>
      </c>
      <c r="D32" s="1" t="s">
        <v>212</v>
      </c>
      <c r="E32" s="17" t="s">
        <v>25</v>
      </c>
      <c r="F32" s="16" t="s">
        <v>198</v>
      </c>
      <c r="G32" s="13" t="s">
        <v>213</v>
      </c>
      <c r="H32" s="3" t="s">
        <v>28</v>
      </c>
      <c r="I32" s="3" t="s">
        <v>214</v>
      </c>
      <c r="J32" s="3"/>
      <c r="K32" s="3" t="s">
        <v>215</v>
      </c>
      <c r="L32" s="7">
        <v>44197</v>
      </c>
      <c r="M32" s="5">
        <v>44926</v>
      </c>
      <c r="N32" s="14">
        <v>0.9</v>
      </c>
      <c r="O32" s="15" t="s">
        <v>30</v>
      </c>
      <c r="P32" s="15" t="s">
        <v>109</v>
      </c>
      <c r="Q32" s="17" t="s">
        <v>109</v>
      </c>
      <c r="R32" s="3" t="s">
        <v>216</v>
      </c>
    </row>
    <row r="33" spans="1:18" ht="82.5" customHeight="1">
      <c r="A33" s="13" t="s">
        <v>217</v>
      </c>
      <c r="B33" s="13" t="s">
        <v>74</v>
      </c>
      <c r="C33" s="13" t="s">
        <v>218</v>
      </c>
      <c r="D33" s="1" t="s">
        <v>219</v>
      </c>
      <c r="E33" s="17" t="s">
        <v>25</v>
      </c>
      <c r="F33" s="16" t="s">
        <v>220</v>
      </c>
      <c r="G33" s="13" t="s">
        <v>221</v>
      </c>
      <c r="H33" s="3" t="s">
        <v>28</v>
      </c>
      <c r="I33" s="3"/>
      <c r="J33" s="3">
        <v>1</v>
      </c>
      <c r="K33" s="7"/>
      <c r="L33" s="7">
        <v>42005</v>
      </c>
      <c r="M33" s="5">
        <v>44926</v>
      </c>
      <c r="N33" s="14">
        <v>1</v>
      </c>
      <c r="O33" s="15" t="s">
        <v>30</v>
      </c>
      <c r="P33" s="15" t="s">
        <v>109</v>
      </c>
      <c r="Q33" s="17" t="s">
        <v>109</v>
      </c>
      <c r="R33" s="3" t="s">
        <v>222</v>
      </c>
    </row>
    <row r="34" spans="1:18" ht="82.5" customHeight="1">
      <c r="A34" s="13" t="s">
        <v>223</v>
      </c>
      <c r="B34" s="13" t="s">
        <v>22</v>
      </c>
      <c r="C34" s="13" t="s">
        <v>224</v>
      </c>
      <c r="D34" s="1" t="s">
        <v>225</v>
      </c>
      <c r="E34" s="17" t="s">
        <v>25</v>
      </c>
      <c r="F34" s="16" t="s">
        <v>220</v>
      </c>
      <c r="G34" s="3" t="s">
        <v>226</v>
      </c>
      <c r="H34" s="3" t="s">
        <v>28</v>
      </c>
      <c r="I34" s="3"/>
      <c r="J34" s="8"/>
      <c r="K34" s="7"/>
      <c r="L34" s="7">
        <v>43831</v>
      </c>
      <c r="M34" s="5">
        <v>44926</v>
      </c>
      <c r="N34" s="14">
        <v>0.95</v>
      </c>
      <c r="O34" s="15" t="s">
        <v>30</v>
      </c>
      <c r="P34" s="15" t="s">
        <v>109</v>
      </c>
      <c r="Q34" s="17" t="s">
        <v>109</v>
      </c>
      <c r="R34" s="3" t="s">
        <v>227</v>
      </c>
    </row>
    <row r="35" spans="1:18" ht="82.5" customHeight="1">
      <c r="A35" s="13" t="s">
        <v>228</v>
      </c>
      <c r="B35" s="13" t="s">
        <v>158</v>
      </c>
      <c r="C35" s="13" t="s">
        <v>229</v>
      </c>
      <c r="D35" s="1" t="s">
        <v>230</v>
      </c>
      <c r="E35" s="17" t="s">
        <v>231</v>
      </c>
      <c r="F35" s="16" t="s">
        <v>220</v>
      </c>
      <c r="G35" s="3" t="s">
        <v>232</v>
      </c>
      <c r="H35" s="3" t="s">
        <v>233</v>
      </c>
      <c r="I35" s="3" t="s">
        <v>234</v>
      </c>
      <c r="J35" s="3" t="s">
        <v>235</v>
      </c>
      <c r="K35" s="7">
        <v>43830</v>
      </c>
      <c r="L35" s="7">
        <v>44562</v>
      </c>
      <c r="M35" s="5">
        <v>44926</v>
      </c>
      <c r="N35" s="14">
        <v>-0.25</v>
      </c>
      <c r="O35" s="15" t="s">
        <v>236</v>
      </c>
      <c r="P35" s="15" t="s">
        <v>237</v>
      </c>
      <c r="Q35" s="17" t="s">
        <v>237</v>
      </c>
      <c r="R35" s="3" t="s">
        <v>238</v>
      </c>
    </row>
    <row r="36" spans="1:18" ht="82.5" customHeight="1">
      <c r="A36" s="19" t="s">
        <v>239</v>
      </c>
      <c r="B36" s="13" t="s">
        <v>158</v>
      </c>
      <c r="C36" s="13" t="s">
        <v>240</v>
      </c>
      <c r="D36" s="1" t="s">
        <v>241</v>
      </c>
      <c r="E36" s="17" t="s">
        <v>231</v>
      </c>
      <c r="F36" s="16" t="s">
        <v>220</v>
      </c>
      <c r="G36" s="18" t="s">
        <v>242</v>
      </c>
      <c r="H36" s="3" t="s">
        <v>84</v>
      </c>
      <c r="I36" s="3" t="s">
        <v>234</v>
      </c>
      <c r="J36" s="3" t="s">
        <v>243</v>
      </c>
      <c r="K36" s="7">
        <v>43830</v>
      </c>
      <c r="L36" s="7">
        <v>44562</v>
      </c>
      <c r="M36" s="5">
        <v>44926</v>
      </c>
      <c r="N36" s="14">
        <v>-0.25</v>
      </c>
      <c r="O36" s="15" t="s">
        <v>236</v>
      </c>
      <c r="P36" s="20" t="s">
        <v>109</v>
      </c>
      <c r="Q36" s="17" t="s">
        <v>109</v>
      </c>
      <c r="R36" s="3" t="s">
        <v>238</v>
      </c>
    </row>
    <row r="37" spans="1:18" ht="82.5" customHeight="1">
      <c r="A37" s="19" t="s">
        <v>244</v>
      </c>
      <c r="B37" s="13" t="s">
        <v>158</v>
      </c>
      <c r="C37" s="13" t="s">
        <v>245</v>
      </c>
      <c r="D37" s="1" t="s">
        <v>246</v>
      </c>
      <c r="E37" s="17" t="s">
        <v>231</v>
      </c>
      <c r="F37" s="16" t="s">
        <v>220</v>
      </c>
      <c r="G37" s="18" t="s">
        <v>247</v>
      </c>
      <c r="H37" s="3" t="s">
        <v>67</v>
      </c>
      <c r="I37" s="3" t="s">
        <v>234</v>
      </c>
      <c r="J37" s="3">
        <v>239</v>
      </c>
      <c r="K37" s="7">
        <v>43830</v>
      </c>
      <c r="L37" s="7">
        <v>44562</v>
      </c>
      <c r="M37" s="5">
        <v>44926</v>
      </c>
      <c r="N37" s="14">
        <v>-0.25</v>
      </c>
      <c r="O37" s="15" t="s">
        <v>236</v>
      </c>
      <c r="P37" s="20" t="s">
        <v>109</v>
      </c>
      <c r="Q37" s="17" t="s">
        <v>109</v>
      </c>
      <c r="R37" s="3" t="s">
        <v>238</v>
      </c>
    </row>
    <row r="38" spans="1:18" ht="82.5" customHeight="1">
      <c r="A38" s="19" t="s">
        <v>248</v>
      </c>
      <c r="B38" s="13" t="s">
        <v>74</v>
      </c>
      <c r="C38" s="13" t="s">
        <v>249</v>
      </c>
      <c r="D38" s="1" t="s">
        <v>250</v>
      </c>
      <c r="E38" s="17" t="s">
        <v>231</v>
      </c>
      <c r="F38" s="16" t="s">
        <v>220</v>
      </c>
      <c r="G38" s="18" t="s">
        <v>251</v>
      </c>
      <c r="H38" s="3" t="s">
        <v>28</v>
      </c>
      <c r="I38" s="3" t="s">
        <v>234</v>
      </c>
      <c r="J38" s="3"/>
      <c r="K38" s="7"/>
      <c r="L38" s="7">
        <v>44562</v>
      </c>
      <c r="M38" s="5">
        <v>44926</v>
      </c>
      <c r="N38" s="14">
        <v>0.25</v>
      </c>
      <c r="O38" s="20" t="s">
        <v>30</v>
      </c>
      <c r="P38" s="20" t="s">
        <v>109</v>
      </c>
      <c r="Q38" s="17" t="s">
        <v>109</v>
      </c>
      <c r="R38" s="3" t="s">
        <v>238</v>
      </c>
    </row>
    <row r="39" spans="1:18" ht="82.5" customHeight="1">
      <c r="A39" s="311" t="s">
        <v>252</v>
      </c>
      <c r="B39" s="310" t="s">
        <v>74</v>
      </c>
      <c r="C39" s="310" t="s">
        <v>253</v>
      </c>
      <c r="D39" s="308" t="s">
        <v>254</v>
      </c>
      <c r="E39" s="309" t="s">
        <v>255</v>
      </c>
      <c r="F39" s="16" t="s">
        <v>220</v>
      </c>
      <c r="G39" s="317" t="s">
        <v>256</v>
      </c>
      <c r="H39" s="312" t="s">
        <v>28</v>
      </c>
      <c r="I39" s="312" t="s">
        <v>257</v>
      </c>
      <c r="J39" s="313">
        <v>0.72</v>
      </c>
      <c r="K39" s="314" t="s">
        <v>258</v>
      </c>
      <c r="L39" s="314">
        <v>44197</v>
      </c>
      <c r="M39" s="315">
        <v>44926</v>
      </c>
      <c r="N39" s="318">
        <v>0.8</v>
      </c>
      <c r="O39" s="320" t="s">
        <v>30</v>
      </c>
      <c r="P39" s="320" t="s">
        <v>259</v>
      </c>
      <c r="Q39" s="309" t="s">
        <v>259</v>
      </c>
      <c r="R39" s="312" t="s">
        <v>257</v>
      </c>
    </row>
    <row r="40" spans="1:18" ht="82.5" customHeight="1">
      <c r="A40" s="311" t="s">
        <v>260</v>
      </c>
      <c r="B40" s="310" t="s">
        <v>74</v>
      </c>
      <c r="C40" s="310" t="s">
        <v>261</v>
      </c>
      <c r="D40" s="308" t="s">
        <v>262</v>
      </c>
      <c r="E40" s="309" t="s">
        <v>255</v>
      </c>
      <c r="F40" s="16" t="s">
        <v>220</v>
      </c>
      <c r="G40" s="317" t="s">
        <v>263</v>
      </c>
      <c r="H40" s="312" t="s">
        <v>28</v>
      </c>
      <c r="I40" s="312" t="s">
        <v>257</v>
      </c>
      <c r="J40" s="313">
        <v>0.94</v>
      </c>
      <c r="K40" s="314" t="s">
        <v>258</v>
      </c>
      <c r="L40" s="314">
        <v>44197</v>
      </c>
      <c r="M40" s="315">
        <v>44926</v>
      </c>
      <c r="N40" s="318">
        <v>0.96</v>
      </c>
      <c r="O40" s="320" t="s">
        <v>135</v>
      </c>
      <c r="P40" s="320" t="s">
        <v>259</v>
      </c>
      <c r="Q40" s="309" t="s">
        <v>259</v>
      </c>
      <c r="R40" s="312" t="s">
        <v>257</v>
      </c>
    </row>
    <row r="41" spans="1:18" ht="82.5" customHeight="1">
      <c r="A41" s="311" t="s">
        <v>264</v>
      </c>
      <c r="B41" s="310" t="s">
        <v>265</v>
      </c>
      <c r="C41" s="310" t="s">
        <v>266</v>
      </c>
      <c r="D41" s="308" t="s">
        <v>267</v>
      </c>
      <c r="E41" s="309" t="s">
        <v>81</v>
      </c>
      <c r="F41" s="16" t="s">
        <v>268</v>
      </c>
      <c r="G41" s="317" t="s">
        <v>269</v>
      </c>
      <c r="H41" s="317" t="s">
        <v>270</v>
      </c>
      <c r="I41" s="317" t="s">
        <v>271</v>
      </c>
      <c r="J41" s="312">
        <v>2020</v>
      </c>
      <c r="K41" s="312">
        <v>2020</v>
      </c>
      <c r="L41" s="314">
        <v>44197</v>
      </c>
      <c r="M41" s="315">
        <v>44926</v>
      </c>
      <c r="N41" s="318">
        <v>0.8</v>
      </c>
      <c r="O41" s="320" t="s">
        <v>272</v>
      </c>
      <c r="P41" s="320" t="s">
        <v>109</v>
      </c>
      <c r="Q41" s="309" t="s">
        <v>109</v>
      </c>
      <c r="R41" s="312" t="s">
        <v>273</v>
      </c>
    </row>
    <row r="42" spans="1:18" ht="82.5" customHeight="1">
      <c r="A42" s="310" t="s">
        <v>274</v>
      </c>
      <c r="B42" s="310" t="s">
        <v>41</v>
      </c>
      <c r="C42" s="310" t="s">
        <v>275</v>
      </c>
      <c r="D42" s="308" t="s">
        <v>276</v>
      </c>
      <c r="E42" s="309" t="s">
        <v>81</v>
      </c>
      <c r="F42" s="16" t="s">
        <v>268</v>
      </c>
      <c r="G42" s="312" t="s">
        <v>277</v>
      </c>
      <c r="H42" s="317" t="s">
        <v>28</v>
      </c>
      <c r="I42" s="321"/>
      <c r="J42" s="312">
        <v>2021</v>
      </c>
      <c r="K42" s="314" t="s">
        <v>278</v>
      </c>
      <c r="L42" s="314">
        <v>44197</v>
      </c>
      <c r="M42" s="315">
        <v>44926</v>
      </c>
      <c r="N42" s="318">
        <v>0.7</v>
      </c>
      <c r="O42" s="320" t="s">
        <v>279</v>
      </c>
      <c r="P42" s="319" t="s">
        <v>87</v>
      </c>
      <c r="Q42" s="309" t="s">
        <v>280</v>
      </c>
      <c r="R42" s="312" t="s">
        <v>281</v>
      </c>
    </row>
    <row r="43" spans="1:18" ht="82.5" customHeight="1">
      <c r="A43" s="13" t="s">
        <v>282</v>
      </c>
      <c r="B43" s="13" t="s">
        <v>74</v>
      </c>
      <c r="C43" s="13" t="s">
        <v>283</v>
      </c>
      <c r="D43" s="1" t="s">
        <v>284</v>
      </c>
      <c r="E43" s="17" t="s">
        <v>285</v>
      </c>
      <c r="F43" s="16" t="s">
        <v>286</v>
      </c>
      <c r="G43" s="3" t="s">
        <v>287</v>
      </c>
      <c r="H43" s="3" t="s">
        <v>28</v>
      </c>
      <c r="I43" s="3"/>
      <c r="J43" s="3"/>
      <c r="K43" s="7"/>
      <c r="L43" s="7">
        <v>44197</v>
      </c>
      <c r="M43" s="5">
        <v>44926</v>
      </c>
      <c r="N43" s="14">
        <v>0.8</v>
      </c>
      <c r="O43" s="15" t="s">
        <v>30</v>
      </c>
      <c r="P43" s="15" t="s">
        <v>87</v>
      </c>
      <c r="Q43" s="17" t="s">
        <v>87</v>
      </c>
      <c r="R43" s="3" t="s">
        <v>288</v>
      </c>
    </row>
    <row r="44" spans="1:18" ht="82.5" customHeight="1">
      <c r="A44" s="13" t="s">
        <v>289</v>
      </c>
      <c r="B44" s="13" t="s">
        <v>74</v>
      </c>
      <c r="C44" s="13" t="s">
        <v>290</v>
      </c>
      <c r="D44" s="1" t="s">
        <v>291</v>
      </c>
      <c r="E44" s="17" t="s">
        <v>285</v>
      </c>
      <c r="F44" s="16" t="s">
        <v>286</v>
      </c>
      <c r="G44" s="3" t="s">
        <v>292</v>
      </c>
      <c r="H44" s="3" t="s">
        <v>28</v>
      </c>
      <c r="I44" s="3" t="s">
        <v>293</v>
      </c>
      <c r="J44" s="3"/>
      <c r="K44" s="3" t="s">
        <v>294</v>
      </c>
      <c r="L44" s="7">
        <v>44197</v>
      </c>
      <c r="M44" s="5">
        <v>44926</v>
      </c>
      <c r="N44" s="14">
        <v>0.8</v>
      </c>
      <c r="O44" s="15" t="s">
        <v>30</v>
      </c>
      <c r="P44" s="15" t="s">
        <v>38</v>
      </c>
      <c r="Q44" s="17" t="s">
        <v>38</v>
      </c>
      <c r="R44" s="3" t="s">
        <v>295</v>
      </c>
    </row>
    <row r="45" spans="1:18" ht="82.5" customHeight="1">
      <c r="A45" s="13" t="s">
        <v>296</v>
      </c>
      <c r="B45" s="13" t="s">
        <v>74</v>
      </c>
      <c r="C45" s="13" t="s">
        <v>297</v>
      </c>
      <c r="D45" s="1" t="s">
        <v>298</v>
      </c>
      <c r="E45" s="17" t="s">
        <v>285</v>
      </c>
      <c r="F45" s="16" t="s">
        <v>286</v>
      </c>
      <c r="G45" s="3" t="s">
        <v>299</v>
      </c>
      <c r="H45" s="3" t="s">
        <v>28</v>
      </c>
      <c r="I45" s="3" t="s">
        <v>300</v>
      </c>
      <c r="J45" s="3"/>
      <c r="K45" s="3" t="s">
        <v>294</v>
      </c>
      <c r="L45" s="7">
        <v>44197</v>
      </c>
      <c r="M45" s="5">
        <v>44926</v>
      </c>
      <c r="N45" s="14">
        <v>0.8</v>
      </c>
      <c r="O45" s="15" t="s">
        <v>30</v>
      </c>
      <c r="P45" s="17" t="s">
        <v>93</v>
      </c>
      <c r="Q45" s="17" t="s">
        <v>93</v>
      </c>
      <c r="R45" s="3" t="s">
        <v>301</v>
      </c>
    </row>
    <row r="46" spans="1:18" ht="82.5" customHeight="1">
      <c r="A46" s="13" t="s">
        <v>302</v>
      </c>
      <c r="B46" s="13" t="s">
        <v>74</v>
      </c>
      <c r="C46" s="13" t="s">
        <v>303</v>
      </c>
      <c r="D46" s="1" t="s">
        <v>304</v>
      </c>
      <c r="E46" s="17" t="s">
        <v>285</v>
      </c>
      <c r="F46" s="16" t="s">
        <v>286</v>
      </c>
      <c r="G46" s="3" t="s">
        <v>305</v>
      </c>
      <c r="H46" s="3" t="s">
        <v>28</v>
      </c>
      <c r="I46" s="3" t="s">
        <v>306</v>
      </c>
      <c r="J46" s="3">
        <v>0.9</v>
      </c>
      <c r="K46" s="3">
        <v>2019</v>
      </c>
      <c r="L46" s="7">
        <v>44197</v>
      </c>
      <c r="M46" s="5">
        <v>44926</v>
      </c>
      <c r="N46" s="14">
        <v>0.9</v>
      </c>
      <c r="O46" s="15" t="s">
        <v>30</v>
      </c>
      <c r="P46" s="17" t="s">
        <v>38</v>
      </c>
      <c r="Q46" s="17" t="s">
        <v>38</v>
      </c>
      <c r="R46" s="3" t="s">
        <v>306</v>
      </c>
    </row>
    <row r="47" spans="1:18" ht="82.5" customHeight="1">
      <c r="A47" s="310" t="s">
        <v>307</v>
      </c>
      <c r="B47" s="310" t="s">
        <v>74</v>
      </c>
      <c r="C47" s="310" t="s">
        <v>308</v>
      </c>
      <c r="D47" s="308" t="s">
        <v>309</v>
      </c>
      <c r="E47" s="309" t="s">
        <v>81</v>
      </c>
      <c r="F47" s="16" t="s">
        <v>310</v>
      </c>
      <c r="G47" s="312" t="s">
        <v>311</v>
      </c>
      <c r="H47" s="312" t="s">
        <v>28</v>
      </c>
      <c r="I47" s="312"/>
      <c r="J47" s="313"/>
      <c r="K47" s="312"/>
      <c r="L47" s="314">
        <v>2019</v>
      </c>
      <c r="M47" s="315">
        <v>44926</v>
      </c>
      <c r="N47" s="318">
        <v>0.9</v>
      </c>
      <c r="O47" s="319" t="s">
        <v>30</v>
      </c>
      <c r="P47" s="309" t="s">
        <v>38</v>
      </c>
      <c r="Q47" s="309" t="s">
        <v>38</v>
      </c>
      <c r="R47" s="312" t="s">
        <v>312</v>
      </c>
    </row>
    <row r="48" spans="1:18" ht="82.5" customHeight="1">
      <c r="A48" s="310" t="s">
        <v>313</v>
      </c>
      <c r="B48" s="310" t="s">
        <v>74</v>
      </c>
      <c r="C48" s="310" t="s">
        <v>314</v>
      </c>
      <c r="D48" s="308" t="s">
        <v>315</v>
      </c>
      <c r="E48" s="309" t="s">
        <v>81</v>
      </c>
      <c r="F48" s="16" t="s">
        <v>310</v>
      </c>
      <c r="G48" s="312" t="s">
        <v>316</v>
      </c>
      <c r="H48" s="312" t="s">
        <v>28</v>
      </c>
      <c r="I48" s="312"/>
      <c r="J48" s="312"/>
      <c r="K48" s="314"/>
      <c r="L48" s="314"/>
      <c r="M48" s="315">
        <v>44926</v>
      </c>
      <c r="N48" s="318">
        <v>0.9</v>
      </c>
      <c r="O48" s="319" t="s">
        <v>30</v>
      </c>
      <c r="P48" s="319" t="s">
        <v>38</v>
      </c>
      <c r="Q48" s="309" t="s">
        <v>38</v>
      </c>
      <c r="R48" s="312" t="s">
        <v>317</v>
      </c>
    </row>
    <row r="49" spans="1:19" ht="82.5" customHeight="1">
      <c r="A49" s="310" t="s">
        <v>318</v>
      </c>
      <c r="B49" s="310" t="s">
        <v>74</v>
      </c>
      <c r="C49" s="310" t="s">
        <v>319</v>
      </c>
      <c r="D49" s="308" t="s">
        <v>320</v>
      </c>
      <c r="E49" s="309" t="s">
        <v>81</v>
      </c>
      <c r="F49" s="16" t="s">
        <v>310</v>
      </c>
      <c r="G49" s="312" t="s">
        <v>321</v>
      </c>
      <c r="H49" s="312" t="s">
        <v>28</v>
      </c>
      <c r="I49" s="312" t="s">
        <v>322</v>
      </c>
      <c r="J49" s="312">
        <v>2021</v>
      </c>
      <c r="K49" s="314">
        <v>2021</v>
      </c>
      <c r="L49" s="314">
        <v>44811</v>
      </c>
      <c r="M49" s="315">
        <v>44926</v>
      </c>
      <c r="N49" s="318">
        <v>0.36</v>
      </c>
      <c r="O49" s="319" t="s">
        <v>323</v>
      </c>
      <c r="P49" s="319" t="s">
        <v>87</v>
      </c>
      <c r="Q49" s="309" t="s">
        <v>324</v>
      </c>
      <c r="R49" s="312" t="s">
        <v>325</v>
      </c>
    </row>
    <row r="50" spans="1:19" ht="82.5" customHeight="1">
      <c r="A50" s="13" t="s">
        <v>326</v>
      </c>
      <c r="B50" s="13" t="s">
        <v>74</v>
      </c>
      <c r="C50" s="13" t="s">
        <v>327</v>
      </c>
      <c r="D50" s="1" t="s">
        <v>328</v>
      </c>
      <c r="E50" s="17" t="s">
        <v>25</v>
      </c>
      <c r="F50" s="16" t="s">
        <v>329</v>
      </c>
      <c r="G50" s="3" t="s">
        <v>330</v>
      </c>
      <c r="H50" s="3" t="s">
        <v>28</v>
      </c>
      <c r="I50" s="3" t="s">
        <v>331</v>
      </c>
      <c r="J50" s="3">
        <v>0</v>
      </c>
      <c r="K50" s="7">
        <v>42007</v>
      </c>
      <c r="L50" s="7">
        <v>44197</v>
      </c>
      <c r="M50" s="5">
        <v>44926</v>
      </c>
      <c r="N50" s="14">
        <v>0.8</v>
      </c>
      <c r="O50" s="15" t="s">
        <v>30</v>
      </c>
      <c r="P50" s="15" t="s">
        <v>38</v>
      </c>
      <c r="Q50" s="17" t="s">
        <v>38</v>
      </c>
      <c r="R50" s="3" t="s">
        <v>332</v>
      </c>
      <c r="S50" s="113"/>
    </row>
    <row r="51" spans="1:19" ht="82.5" customHeight="1">
      <c r="A51" s="310" t="s">
        <v>333</v>
      </c>
      <c r="B51" s="310" t="s">
        <v>74</v>
      </c>
      <c r="C51" s="310" t="s">
        <v>334</v>
      </c>
      <c r="D51" s="308" t="s">
        <v>335</v>
      </c>
      <c r="E51" s="309" t="s">
        <v>81</v>
      </c>
      <c r="F51" s="16" t="s">
        <v>329</v>
      </c>
      <c r="G51" s="312" t="s">
        <v>336</v>
      </c>
      <c r="H51" s="312" t="s">
        <v>28</v>
      </c>
      <c r="I51" s="312" t="s">
        <v>337</v>
      </c>
      <c r="J51" s="312">
        <v>77.180000000000007</v>
      </c>
      <c r="K51" s="314">
        <v>42648</v>
      </c>
      <c r="L51" s="314">
        <v>44197</v>
      </c>
      <c r="M51" s="315">
        <v>44926</v>
      </c>
      <c r="N51" s="318">
        <v>0.8</v>
      </c>
      <c r="O51" s="319" t="s">
        <v>30</v>
      </c>
      <c r="P51" s="319" t="s">
        <v>38</v>
      </c>
      <c r="Q51" s="309" t="s">
        <v>38</v>
      </c>
      <c r="R51" s="312" t="s">
        <v>338</v>
      </c>
    </row>
    <row r="52" spans="1:19" ht="82.5" customHeight="1">
      <c r="A52" s="19" t="s">
        <v>339</v>
      </c>
      <c r="B52" s="13" t="s">
        <v>74</v>
      </c>
      <c r="C52" s="13" t="s">
        <v>340</v>
      </c>
      <c r="D52" s="1" t="s">
        <v>341</v>
      </c>
      <c r="E52" s="17" t="s">
        <v>342</v>
      </c>
      <c r="F52" s="16" t="s">
        <v>329</v>
      </c>
      <c r="G52" s="13" t="s">
        <v>343</v>
      </c>
      <c r="H52" s="3" t="s">
        <v>28</v>
      </c>
      <c r="I52" s="3" t="s">
        <v>344</v>
      </c>
      <c r="J52" s="3"/>
      <c r="K52" s="7"/>
      <c r="L52" s="7">
        <v>44197</v>
      </c>
      <c r="M52" s="5">
        <v>44926</v>
      </c>
      <c r="N52" s="14">
        <v>0.9</v>
      </c>
      <c r="O52" s="20" t="s">
        <v>30</v>
      </c>
      <c r="P52" s="15" t="s">
        <v>38</v>
      </c>
      <c r="Q52" s="17" t="s">
        <v>38</v>
      </c>
      <c r="R52" s="3" t="s">
        <v>338</v>
      </c>
    </row>
    <row r="53" spans="1:19" ht="82.5" customHeight="1">
      <c r="A53" s="19" t="s">
        <v>345</v>
      </c>
      <c r="B53" s="13" t="s">
        <v>74</v>
      </c>
      <c r="C53" s="13" t="s">
        <v>346</v>
      </c>
      <c r="D53" s="1" t="s">
        <v>347</v>
      </c>
      <c r="E53" s="17" t="s">
        <v>25</v>
      </c>
      <c r="F53" s="16" t="s">
        <v>348</v>
      </c>
      <c r="G53" s="13" t="s">
        <v>349</v>
      </c>
      <c r="H53" s="3" t="s">
        <v>28</v>
      </c>
      <c r="I53" s="3"/>
      <c r="J53" s="3"/>
      <c r="K53" s="7"/>
      <c r="L53" s="7">
        <v>44197</v>
      </c>
      <c r="M53" s="5">
        <v>44926</v>
      </c>
      <c r="N53" s="14">
        <v>1</v>
      </c>
      <c r="O53" s="20" t="s">
        <v>30</v>
      </c>
      <c r="P53" s="15" t="s">
        <v>87</v>
      </c>
      <c r="Q53" s="17" t="s">
        <v>87</v>
      </c>
      <c r="R53" s="3" t="s">
        <v>350</v>
      </c>
    </row>
    <row r="54" spans="1:19" ht="82.5" customHeight="1">
      <c r="A54" s="13" t="s">
        <v>351</v>
      </c>
      <c r="B54" s="13" t="s">
        <v>49</v>
      </c>
      <c r="C54" s="13" t="s">
        <v>352</v>
      </c>
      <c r="D54" s="1" t="s">
        <v>353</v>
      </c>
      <c r="E54" s="17" t="s">
        <v>59</v>
      </c>
      <c r="F54" s="16" t="s">
        <v>348</v>
      </c>
      <c r="G54" s="21" t="s">
        <v>354</v>
      </c>
      <c r="H54" s="3" t="s">
        <v>28</v>
      </c>
      <c r="I54" s="3" t="s">
        <v>355</v>
      </c>
      <c r="J54" s="3">
        <v>0.9</v>
      </c>
      <c r="K54" s="7">
        <v>42004</v>
      </c>
      <c r="L54" s="7">
        <v>44197</v>
      </c>
      <c r="M54" s="5">
        <v>44926</v>
      </c>
      <c r="N54" s="14">
        <v>1</v>
      </c>
      <c r="O54" s="15" t="s">
        <v>30</v>
      </c>
      <c r="P54" s="15" t="s">
        <v>38</v>
      </c>
      <c r="Q54" s="17" t="s">
        <v>38</v>
      </c>
      <c r="R54" s="3" t="s">
        <v>356</v>
      </c>
    </row>
    <row r="55" spans="1:19" ht="82.5" customHeight="1">
      <c r="A55" s="13" t="s">
        <v>357</v>
      </c>
      <c r="B55" s="13" t="s">
        <v>158</v>
      </c>
      <c r="C55" s="13" t="s">
        <v>358</v>
      </c>
      <c r="D55" s="1" t="s">
        <v>359</v>
      </c>
      <c r="E55" s="17" t="s">
        <v>360</v>
      </c>
      <c r="F55" s="16" t="s">
        <v>348</v>
      </c>
      <c r="G55" s="3"/>
      <c r="H55" s="3" t="s">
        <v>28</v>
      </c>
      <c r="I55" s="3" t="s">
        <v>361</v>
      </c>
      <c r="J55" s="8">
        <v>0.94</v>
      </c>
      <c r="K55" s="7">
        <v>43830</v>
      </c>
      <c r="L55" s="7">
        <v>44197</v>
      </c>
      <c r="M55" s="5">
        <v>44926</v>
      </c>
      <c r="N55" s="14">
        <v>0.97</v>
      </c>
      <c r="O55" s="15" t="s">
        <v>30</v>
      </c>
      <c r="P55" s="15" t="s">
        <v>38</v>
      </c>
      <c r="Q55" s="17" t="s">
        <v>38</v>
      </c>
      <c r="R55" s="3" t="s">
        <v>362</v>
      </c>
    </row>
    <row r="56" spans="1:19" ht="82.5" customHeight="1">
      <c r="A56" s="13" t="s">
        <v>363</v>
      </c>
      <c r="B56" s="13" t="s">
        <v>22</v>
      </c>
      <c r="C56" s="13" t="s">
        <v>364</v>
      </c>
      <c r="D56" s="1" t="s">
        <v>365</v>
      </c>
      <c r="E56" s="17" t="s">
        <v>360</v>
      </c>
      <c r="F56" s="16" t="s">
        <v>348</v>
      </c>
      <c r="G56" s="3" t="s">
        <v>366</v>
      </c>
      <c r="H56" s="3" t="s">
        <v>28</v>
      </c>
      <c r="I56" s="3" t="s">
        <v>367</v>
      </c>
      <c r="J56" s="8"/>
      <c r="K56" s="7"/>
      <c r="L56" s="7">
        <v>44197</v>
      </c>
      <c r="M56" s="5">
        <v>44926</v>
      </c>
      <c r="N56" s="14">
        <v>1</v>
      </c>
      <c r="O56" s="15" t="s">
        <v>30</v>
      </c>
      <c r="P56" s="15" t="s">
        <v>38</v>
      </c>
      <c r="Q56" s="17" t="s">
        <v>38</v>
      </c>
      <c r="R56" s="3" t="s">
        <v>368</v>
      </c>
    </row>
    <row r="57" spans="1:19" ht="82.5" customHeight="1">
      <c r="A57" s="13" t="s">
        <v>369</v>
      </c>
      <c r="B57" s="13" t="s">
        <v>158</v>
      </c>
      <c r="C57" s="13" t="s">
        <v>370</v>
      </c>
      <c r="D57" s="1" t="s">
        <v>371</v>
      </c>
      <c r="E57" s="17" t="s">
        <v>360</v>
      </c>
      <c r="F57" s="16" t="s">
        <v>348</v>
      </c>
      <c r="G57" s="3" t="s">
        <v>372</v>
      </c>
      <c r="H57" s="3" t="s">
        <v>28</v>
      </c>
      <c r="I57" s="3"/>
      <c r="J57" s="8"/>
      <c r="K57" s="7"/>
      <c r="L57" s="7">
        <v>44197</v>
      </c>
      <c r="M57" s="5">
        <v>44926</v>
      </c>
      <c r="N57" s="14">
        <v>0.9</v>
      </c>
      <c r="O57" s="15" t="s">
        <v>30</v>
      </c>
      <c r="P57" s="15" t="s">
        <v>87</v>
      </c>
      <c r="Q57" s="17" t="s">
        <v>87</v>
      </c>
      <c r="R57" s="3" t="s">
        <v>373</v>
      </c>
    </row>
    <row r="58" spans="1:19" ht="82.5" customHeight="1">
      <c r="A58" s="13" t="s">
        <v>374</v>
      </c>
      <c r="B58" s="13" t="s">
        <v>74</v>
      </c>
      <c r="C58" s="13" t="s">
        <v>375</v>
      </c>
      <c r="D58" s="1" t="s">
        <v>376</v>
      </c>
      <c r="E58" s="17" t="s">
        <v>360</v>
      </c>
      <c r="F58" s="16" t="s">
        <v>348</v>
      </c>
      <c r="G58" s="3" t="s">
        <v>377</v>
      </c>
      <c r="H58" s="3" t="s">
        <v>28</v>
      </c>
      <c r="I58" s="3"/>
      <c r="J58" s="8"/>
      <c r="K58" s="7"/>
      <c r="L58" s="7">
        <v>44197</v>
      </c>
      <c r="M58" s="5">
        <v>44926</v>
      </c>
      <c r="N58" s="14">
        <v>1</v>
      </c>
      <c r="O58" s="15" t="s">
        <v>123</v>
      </c>
      <c r="P58" s="15" t="s">
        <v>87</v>
      </c>
      <c r="Q58" s="17" t="s">
        <v>87</v>
      </c>
      <c r="R58" s="3" t="s">
        <v>378</v>
      </c>
    </row>
    <row r="59" spans="1:19" ht="82.5" customHeight="1">
      <c r="A59" s="13" t="s">
        <v>379</v>
      </c>
      <c r="B59" s="13" t="s">
        <v>22</v>
      </c>
      <c r="C59" s="13" t="s">
        <v>380</v>
      </c>
      <c r="D59" s="1" t="s">
        <v>381</v>
      </c>
      <c r="E59" s="17" t="s">
        <v>360</v>
      </c>
      <c r="F59" s="16" t="s">
        <v>348</v>
      </c>
      <c r="G59" s="3" t="s">
        <v>382</v>
      </c>
      <c r="H59" s="3" t="s">
        <v>28</v>
      </c>
      <c r="I59" s="3"/>
      <c r="J59" s="8"/>
      <c r="K59" s="7"/>
      <c r="L59" s="7">
        <v>44197</v>
      </c>
      <c r="M59" s="5">
        <v>44926</v>
      </c>
      <c r="N59" s="14">
        <v>0.9</v>
      </c>
      <c r="O59" s="15" t="s">
        <v>279</v>
      </c>
      <c r="P59" s="15" t="s">
        <v>38</v>
      </c>
      <c r="Q59" s="17" t="s">
        <v>38</v>
      </c>
      <c r="R59" s="3" t="s">
        <v>383</v>
      </c>
    </row>
    <row r="60" spans="1:19" ht="82.5" customHeight="1">
      <c r="A60" s="13" t="s">
        <v>384</v>
      </c>
      <c r="B60" s="13" t="s">
        <v>74</v>
      </c>
      <c r="C60" s="13" t="s">
        <v>375</v>
      </c>
      <c r="D60" s="1" t="s">
        <v>385</v>
      </c>
      <c r="E60" s="17" t="s">
        <v>360</v>
      </c>
      <c r="F60" s="16" t="s">
        <v>348</v>
      </c>
      <c r="G60" s="3" t="s">
        <v>386</v>
      </c>
      <c r="H60" s="3" t="s">
        <v>28</v>
      </c>
      <c r="I60" s="3"/>
      <c r="J60" s="8"/>
      <c r="K60" s="7"/>
      <c r="L60" s="7">
        <v>44197</v>
      </c>
      <c r="M60" s="5">
        <v>44926</v>
      </c>
      <c r="N60" s="14">
        <v>1</v>
      </c>
      <c r="O60" s="15" t="s">
        <v>279</v>
      </c>
      <c r="P60" s="15" t="s">
        <v>38</v>
      </c>
      <c r="Q60" s="17" t="s">
        <v>38</v>
      </c>
      <c r="R60" s="3" t="s">
        <v>383</v>
      </c>
    </row>
    <row r="61" spans="1:19" ht="82.5" customHeight="1">
      <c r="A61" s="13" t="s">
        <v>387</v>
      </c>
      <c r="B61" s="13" t="s">
        <v>41</v>
      </c>
      <c r="C61" s="13" t="s">
        <v>388</v>
      </c>
      <c r="D61" s="1" t="s">
        <v>389</v>
      </c>
      <c r="E61" s="17" t="s">
        <v>342</v>
      </c>
      <c r="F61" s="16" t="s">
        <v>348</v>
      </c>
      <c r="G61" s="3" t="s">
        <v>390</v>
      </c>
      <c r="H61" s="3" t="s">
        <v>391</v>
      </c>
      <c r="I61" s="3" t="s">
        <v>392</v>
      </c>
      <c r="J61" s="3">
        <v>2019</v>
      </c>
      <c r="K61" s="3">
        <v>2019</v>
      </c>
      <c r="L61" s="7">
        <v>44197</v>
      </c>
      <c r="M61" s="5">
        <v>44926</v>
      </c>
      <c r="N61" s="8">
        <v>-0.03</v>
      </c>
      <c r="O61" s="20" t="s">
        <v>272</v>
      </c>
      <c r="P61" s="15" t="s">
        <v>109</v>
      </c>
      <c r="Q61" s="17" t="s">
        <v>109</v>
      </c>
      <c r="R61" s="3" t="s">
        <v>393</v>
      </c>
    </row>
    <row r="62" spans="1:19" ht="82.5" customHeight="1">
      <c r="A62" s="13" t="s">
        <v>394</v>
      </c>
      <c r="B62" s="13" t="s">
        <v>41</v>
      </c>
      <c r="C62" s="13" t="s">
        <v>395</v>
      </c>
      <c r="D62" s="1" t="s">
        <v>396</v>
      </c>
      <c r="E62" s="17" t="s">
        <v>59</v>
      </c>
      <c r="F62" s="16" t="s">
        <v>397</v>
      </c>
      <c r="G62" s="3" t="s">
        <v>398</v>
      </c>
      <c r="H62" s="3" t="s">
        <v>28</v>
      </c>
      <c r="I62" s="3" t="s">
        <v>399</v>
      </c>
      <c r="J62" s="8"/>
      <c r="K62" s="3" t="s">
        <v>400</v>
      </c>
      <c r="L62" s="7">
        <v>44197</v>
      </c>
      <c r="M62" s="5">
        <v>44926</v>
      </c>
      <c r="N62" s="14">
        <v>0.9</v>
      </c>
      <c r="O62" s="15" t="s">
        <v>30</v>
      </c>
      <c r="P62" s="15" t="s">
        <v>38</v>
      </c>
      <c r="Q62" s="17" t="s">
        <v>38</v>
      </c>
      <c r="R62" s="3" t="s">
        <v>401</v>
      </c>
    </row>
    <row r="63" spans="1:19" ht="82.5" customHeight="1">
      <c r="A63" s="13" t="s">
        <v>402</v>
      </c>
      <c r="B63" s="13" t="s">
        <v>74</v>
      </c>
      <c r="C63" s="13" t="s">
        <v>403</v>
      </c>
      <c r="D63" s="1" t="s">
        <v>404</v>
      </c>
      <c r="E63" s="17" t="s">
        <v>59</v>
      </c>
      <c r="F63" s="22" t="s">
        <v>405</v>
      </c>
      <c r="G63" s="3" t="s">
        <v>406</v>
      </c>
      <c r="H63" s="3" t="s">
        <v>28</v>
      </c>
      <c r="I63" s="3" t="s">
        <v>407</v>
      </c>
      <c r="J63" s="23" t="s">
        <v>408</v>
      </c>
      <c r="K63" s="3" t="s">
        <v>294</v>
      </c>
      <c r="L63" s="7">
        <v>42005</v>
      </c>
      <c r="M63" s="5">
        <v>44926</v>
      </c>
      <c r="N63" s="14">
        <v>1</v>
      </c>
      <c r="O63" s="15" t="s">
        <v>30</v>
      </c>
      <c r="P63" s="15" t="s">
        <v>38</v>
      </c>
      <c r="Q63" s="17" t="s">
        <v>38</v>
      </c>
      <c r="R63" s="3" t="s">
        <v>409</v>
      </c>
    </row>
    <row r="64" spans="1:19" ht="82.5" customHeight="1">
      <c r="A64" s="13" t="s">
        <v>410</v>
      </c>
      <c r="B64" s="13" t="s">
        <v>74</v>
      </c>
      <c r="C64" s="13" t="s">
        <v>411</v>
      </c>
      <c r="D64" s="1" t="s">
        <v>412</v>
      </c>
      <c r="E64" s="17" t="s">
        <v>59</v>
      </c>
      <c r="F64" s="22" t="s">
        <v>405</v>
      </c>
      <c r="G64" s="18" t="s">
        <v>413</v>
      </c>
      <c r="H64" s="3" t="s">
        <v>28</v>
      </c>
      <c r="I64" s="3" t="s">
        <v>414</v>
      </c>
      <c r="J64" s="23" t="s">
        <v>415</v>
      </c>
      <c r="K64" s="3" t="s">
        <v>294</v>
      </c>
      <c r="L64" s="7">
        <v>42005</v>
      </c>
      <c r="M64" s="5">
        <v>44926</v>
      </c>
      <c r="N64" s="14">
        <v>1</v>
      </c>
      <c r="O64" s="20" t="s">
        <v>30</v>
      </c>
      <c r="P64" s="20" t="s">
        <v>38</v>
      </c>
      <c r="Q64" s="17" t="s">
        <v>38</v>
      </c>
      <c r="R64" s="3" t="s">
        <v>414</v>
      </c>
    </row>
  </sheetData>
  <customSheetViews>
    <customSheetView guid="{9EDEDB27-B2EE-4741-9144-C6458F9C6808}" filter="1" showAutoFilter="1">
      <pageMargins left="0" right="0" top="0" bottom="0" header="0" footer="0"/>
      <autoFilter ref="A4:AA60" xr:uid="{2722B0C9-4744-466B-A9F3-845C004553D6}">
        <filterColumn colId="6">
          <filters>
            <filter val="Evaluación Independiente. (EIN)"/>
            <filter val="Gestión Administrativa , Comisiones y Apoyo Logistíco (GAC)"/>
          </filters>
        </filterColumn>
      </autoFilter>
    </customSheetView>
  </customSheetViews>
  <mergeCells count="4">
    <mergeCell ref="A1:E2"/>
    <mergeCell ref="F1:P1"/>
    <mergeCell ref="Q1:R2"/>
    <mergeCell ref="F2:P2"/>
  </mergeCells>
  <pageMargins left="0.7" right="0.7" top="0.75" bottom="0.75" header="0" footer="0"/>
  <pageSetup scale="22"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0070C0"/>
  </sheetPr>
  <dimension ref="A1:J81"/>
  <sheetViews>
    <sheetView showGridLines="0" topLeftCell="D1" workbookViewId="0">
      <selection activeCell="D6" sqref="D6:E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39" customHeight="1">
      <c r="B1" s="502" t="s">
        <v>471</v>
      </c>
      <c r="C1" s="599"/>
      <c r="D1" s="601" t="s">
        <v>439</v>
      </c>
      <c r="E1" s="602"/>
      <c r="F1" s="602"/>
      <c r="G1" s="602"/>
      <c r="H1" s="603"/>
      <c r="I1" s="604"/>
    </row>
    <row r="2" spans="1:10" ht="13.5" customHeight="1">
      <c r="B2" s="600"/>
      <c r="C2" s="448"/>
      <c r="D2" s="454" t="s">
        <v>472</v>
      </c>
      <c r="E2" s="455"/>
      <c r="F2" s="455"/>
      <c r="G2" s="455"/>
      <c r="H2" s="456"/>
      <c r="I2" s="605"/>
    </row>
    <row r="3" spans="1:10" ht="13.5" customHeight="1">
      <c r="B3" s="606" t="s">
        <v>473</v>
      </c>
      <c r="C3" s="607"/>
      <c r="D3" s="606" t="s">
        <v>474</v>
      </c>
      <c r="E3" s="608"/>
      <c r="F3" s="608"/>
      <c r="G3" s="608"/>
      <c r="H3" s="607"/>
      <c r="I3" s="43" t="s">
        <v>475</v>
      </c>
    </row>
    <row r="4" spans="1:10" ht="8.25" customHeight="1">
      <c r="B4" s="529"/>
      <c r="C4" s="530"/>
      <c r="D4" s="530"/>
      <c r="E4" s="530"/>
      <c r="F4" s="530"/>
      <c r="G4" s="530"/>
      <c r="H4" s="530"/>
      <c r="I4" s="530"/>
    </row>
    <row r="5" spans="1:10" ht="22.5" customHeight="1">
      <c r="B5" s="623" t="s">
        <v>444</v>
      </c>
      <c r="C5" s="624"/>
      <c r="D5" s="532" t="str">
        <f>Indicadores!F12</f>
        <v>Administración del Sistema Integrado de Gestión (SIG)</v>
      </c>
      <c r="E5" s="530"/>
      <c r="F5" s="530"/>
      <c r="G5" s="530"/>
      <c r="H5" s="530"/>
      <c r="I5" s="530"/>
    </row>
    <row r="6" spans="1:10" ht="34.5" customHeight="1">
      <c r="B6" s="623" t="s">
        <v>445</v>
      </c>
      <c r="C6" s="624"/>
      <c r="D6" s="533" t="str">
        <f>Indicadores!A12</f>
        <v>Cumplimiento de la estrategia de comunicación interna del Sistema Integrado de Gestión - SOMOS MADS</v>
      </c>
      <c r="E6" s="530"/>
      <c r="F6" s="623" t="s">
        <v>446</v>
      </c>
      <c r="G6" s="624"/>
      <c r="H6" s="534" t="e">
        <f>Indicadores!#REF!</f>
        <v>#REF!</v>
      </c>
      <c r="I6" s="530"/>
    </row>
    <row r="7" spans="1:10" ht="52.5" customHeight="1">
      <c r="B7" s="623" t="s">
        <v>447</v>
      </c>
      <c r="C7" s="624"/>
      <c r="D7" s="533" t="str">
        <f>Indicadores!G12</f>
        <v>Actividades realizadas  / Actividades proyectadas en el plan de medios x 100</v>
      </c>
      <c r="E7" s="530"/>
      <c r="F7" s="623" t="s">
        <v>448</v>
      </c>
      <c r="G7" s="624"/>
      <c r="H7" s="533" t="str">
        <f>Indicadores!C12</f>
        <v>Medir el cumplimiento de la estrategia de comunicación interna del Sistema Integrado de Gestión - SOMOS MADS, mediante actividades de socialización, divulgación y comunicación de acuerdo a lo establecido en el plan de medios.</v>
      </c>
      <c r="I7" s="530"/>
    </row>
    <row r="8" spans="1:10" ht="42" customHeight="1">
      <c r="B8" s="322" t="s">
        <v>449</v>
      </c>
      <c r="C8" s="117" t="str">
        <f>Indicadores!P12</f>
        <v>Trimestral</v>
      </c>
      <c r="D8" s="322" t="s">
        <v>450</v>
      </c>
      <c r="E8" s="118" t="str">
        <f>Indicadores!R12</f>
        <v>Grupo Sistema Integrado de Gestión</v>
      </c>
      <c r="F8" s="322" t="s">
        <v>67</v>
      </c>
      <c r="G8" s="117" t="str">
        <f>Indicadores!H12</f>
        <v>Porcentaje</v>
      </c>
      <c r="H8" s="625" t="s">
        <v>451</v>
      </c>
      <c r="I8" s="627" t="str">
        <f>Indicadores!O12</f>
        <v>Hacia arriba</v>
      </c>
    </row>
    <row r="9" spans="1:10" ht="33.75" customHeight="1">
      <c r="B9" s="322" t="s">
        <v>420</v>
      </c>
      <c r="C9" s="119">
        <f>Indicadores!N12</f>
        <v>1</v>
      </c>
      <c r="D9" s="139" t="s">
        <v>499</v>
      </c>
      <c r="E9" s="140">
        <f>'TABLERO DE MANDO'!F13</f>
        <v>0.85</v>
      </c>
      <c r="F9" s="141" t="s">
        <v>500</v>
      </c>
      <c r="G9" s="140">
        <f>'TABLERO DE MANDO'!G13</f>
        <v>0.9</v>
      </c>
      <c r="H9" s="626"/>
      <c r="I9" s="547"/>
    </row>
    <row r="10" spans="1:10" ht="13.5" customHeight="1">
      <c r="B10" s="145"/>
      <c r="C10" s="172"/>
      <c r="D10" s="47"/>
      <c r="E10" s="48"/>
      <c r="F10" s="48"/>
      <c r="G10" s="48"/>
      <c r="H10" s="48"/>
      <c r="I10" s="49"/>
      <c r="J10" s="373"/>
    </row>
    <row r="11" spans="1:10" ht="24" customHeight="1">
      <c r="A11" s="373"/>
      <c r="B11" s="299" t="s">
        <v>452</v>
      </c>
      <c r="C11" s="394" t="s">
        <v>453</v>
      </c>
      <c r="D11" s="393" t="str">
        <f>D9</f>
        <v>LÍMITE INSATISFACTORIO</v>
      </c>
      <c r="E11" s="129" t="str">
        <f>F9</f>
        <v>LÍMITE SATISFACTORIO</v>
      </c>
      <c r="F11" s="127"/>
      <c r="G11" s="127"/>
      <c r="H11" s="127"/>
      <c r="I11" s="98"/>
      <c r="J11" s="373"/>
    </row>
    <row r="12" spans="1:10" ht="13.5" customHeight="1">
      <c r="A12" s="373"/>
      <c r="B12" s="39" t="s">
        <v>426</v>
      </c>
      <c r="C12" s="380"/>
      <c r="D12" s="378">
        <f t="shared" ref="D12:D23" si="0">+$E$9</f>
        <v>0.85</v>
      </c>
      <c r="E12" s="132">
        <f t="shared" ref="E12:E23" si="1">+$G$9</f>
        <v>0.9</v>
      </c>
      <c r="F12" s="127"/>
      <c r="G12" s="127"/>
      <c r="H12" s="127"/>
      <c r="I12" s="98"/>
      <c r="J12" s="373"/>
    </row>
    <row r="13" spans="1:10" ht="13.5" customHeight="1">
      <c r="A13" s="373"/>
      <c r="B13" s="39" t="s">
        <v>427</v>
      </c>
      <c r="C13" s="380"/>
      <c r="D13" s="378">
        <f t="shared" si="0"/>
        <v>0.85</v>
      </c>
      <c r="E13" s="132">
        <f t="shared" si="1"/>
        <v>0.9</v>
      </c>
      <c r="F13" s="127"/>
      <c r="G13" s="127"/>
      <c r="H13" s="127"/>
      <c r="I13" s="98"/>
      <c r="J13" s="373"/>
    </row>
    <row r="14" spans="1:10" ht="13.5" customHeight="1">
      <c r="A14" s="373"/>
      <c r="B14" s="39" t="s">
        <v>428</v>
      </c>
      <c r="C14" s="380">
        <v>1</v>
      </c>
      <c r="D14" s="378">
        <f t="shared" si="0"/>
        <v>0.85</v>
      </c>
      <c r="E14" s="132">
        <f t="shared" si="1"/>
        <v>0.9</v>
      </c>
      <c r="F14" s="127"/>
      <c r="G14" s="127"/>
      <c r="H14" s="127"/>
      <c r="I14" s="98"/>
      <c r="J14" s="373"/>
    </row>
    <row r="15" spans="1:10" ht="13.5" customHeight="1">
      <c r="A15" s="373"/>
      <c r="B15" s="39" t="s">
        <v>429</v>
      </c>
      <c r="C15" s="380"/>
      <c r="D15" s="378">
        <f t="shared" si="0"/>
        <v>0.85</v>
      </c>
      <c r="E15" s="132">
        <f t="shared" si="1"/>
        <v>0.9</v>
      </c>
      <c r="F15" s="127"/>
      <c r="G15" s="127"/>
      <c r="H15" s="127"/>
      <c r="I15" s="98"/>
      <c r="J15" s="373"/>
    </row>
    <row r="16" spans="1:10" ht="13.5" customHeight="1">
      <c r="A16" s="373"/>
      <c r="B16" s="39" t="s">
        <v>430</v>
      </c>
      <c r="C16" s="380"/>
      <c r="D16" s="378">
        <f t="shared" si="0"/>
        <v>0.85</v>
      </c>
      <c r="E16" s="132">
        <f t="shared" si="1"/>
        <v>0.9</v>
      </c>
      <c r="F16" s="127"/>
      <c r="G16" s="127"/>
      <c r="H16" s="127"/>
      <c r="I16" s="98"/>
      <c r="J16" s="373"/>
    </row>
    <row r="17" spans="1:10" ht="13.5" customHeight="1">
      <c r="A17" s="373"/>
      <c r="B17" s="39" t="s">
        <v>431</v>
      </c>
      <c r="C17" s="380">
        <v>1</v>
      </c>
      <c r="D17" s="378">
        <f t="shared" si="0"/>
        <v>0.85</v>
      </c>
      <c r="E17" s="132">
        <f t="shared" si="1"/>
        <v>0.9</v>
      </c>
      <c r="F17" s="127"/>
      <c r="G17" s="127"/>
      <c r="H17" s="127"/>
      <c r="I17" s="98"/>
      <c r="J17" s="373"/>
    </row>
    <row r="18" spans="1:10" ht="13.5" customHeight="1">
      <c r="A18" s="373"/>
      <c r="B18" s="39" t="s">
        <v>432</v>
      </c>
      <c r="C18" s="380"/>
      <c r="D18" s="378">
        <f t="shared" si="0"/>
        <v>0.85</v>
      </c>
      <c r="E18" s="132">
        <f t="shared" si="1"/>
        <v>0.9</v>
      </c>
      <c r="F18" s="127"/>
      <c r="G18" s="127"/>
      <c r="H18" s="127"/>
      <c r="I18" s="98"/>
      <c r="J18" s="373"/>
    </row>
    <row r="19" spans="1:10" ht="13.5" customHeight="1">
      <c r="A19" s="373"/>
      <c r="B19" s="39" t="s">
        <v>433</v>
      </c>
      <c r="C19" s="380"/>
      <c r="D19" s="378">
        <f t="shared" si="0"/>
        <v>0.85</v>
      </c>
      <c r="E19" s="132">
        <f t="shared" si="1"/>
        <v>0.9</v>
      </c>
      <c r="F19" s="127"/>
      <c r="G19" s="127"/>
      <c r="H19" s="127"/>
      <c r="I19" s="98"/>
      <c r="J19" s="373"/>
    </row>
    <row r="20" spans="1:10" ht="13.5" customHeight="1">
      <c r="A20" s="373"/>
      <c r="B20" s="39" t="s">
        <v>434</v>
      </c>
      <c r="C20" s="380">
        <v>1</v>
      </c>
      <c r="D20" s="378">
        <f t="shared" si="0"/>
        <v>0.85</v>
      </c>
      <c r="E20" s="132">
        <f t="shared" si="1"/>
        <v>0.9</v>
      </c>
      <c r="F20" s="127"/>
      <c r="G20" s="127"/>
      <c r="H20" s="127"/>
      <c r="I20" s="98"/>
      <c r="J20" s="373"/>
    </row>
    <row r="21" spans="1:10" ht="13.5" customHeight="1">
      <c r="A21" s="373"/>
      <c r="B21" s="39" t="s">
        <v>435</v>
      </c>
      <c r="C21" s="380"/>
      <c r="D21" s="378">
        <f t="shared" si="0"/>
        <v>0.85</v>
      </c>
      <c r="E21" s="132">
        <f t="shared" si="1"/>
        <v>0.9</v>
      </c>
      <c r="F21" s="127"/>
      <c r="G21" s="127"/>
      <c r="H21" s="127"/>
      <c r="I21" s="98"/>
      <c r="J21" s="373"/>
    </row>
    <row r="22" spans="1:10" ht="13.5" customHeight="1">
      <c r="A22" s="373"/>
      <c r="B22" s="39" t="s">
        <v>436</v>
      </c>
      <c r="C22" s="380"/>
      <c r="D22" s="378">
        <f t="shared" si="0"/>
        <v>0.85</v>
      </c>
      <c r="E22" s="132">
        <f t="shared" si="1"/>
        <v>0.9</v>
      </c>
      <c r="F22" s="127"/>
      <c r="G22" s="127"/>
      <c r="H22" s="127"/>
      <c r="I22" s="98"/>
      <c r="J22" s="373"/>
    </row>
    <row r="23" spans="1:10" ht="13.5" customHeight="1">
      <c r="A23" s="373"/>
      <c r="B23" s="39" t="s">
        <v>437</v>
      </c>
      <c r="C23" s="380">
        <v>1</v>
      </c>
      <c r="D23" s="378">
        <f t="shared" si="0"/>
        <v>0.85</v>
      </c>
      <c r="E23" s="132">
        <f t="shared" si="1"/>
        <v>0.9</v>
      </c>
      <c r="F23" s="127"/>
      <c r="G23" s="127"/>
      <c r="H23" s="127"/>
      <c r="I23" s="98"/>
      <c r="J23" s="373"/>
    </row>
    <row r="24" spans="1:10" ht="13.5" customHeight="1">
      <c r="A24" s="373"/>
      <c r="B24" s="127"/>
      <c r="C24" s="127"/>
      <c r="D24" s="99"/>
      <c r="E24" s="127"/>
      <c r="F24" s="127"/>
      <c r="G24" s="127"/>
      <c r="H24" s="127"/>
      <c r="I24" s="98"/>
      <c r="J24" s="373"/>
    </row>
    <row r="25" spans="1:10" ht="13.5" customHeight="1">
      <c r="A25" s="373"/>
      <c r="B25" s="127"/>
      <c r="C25" s="127"/>
      <c r="D25" s="100"/>
      <c r="E25" s="101"/>
      <c r="F25" s="101"/>
      <c r="G25" s="101"/>
      <c r="H25" s="101"/>
      <c r="I25" s="102"/>
      <c r="J25" s="373"/>
    </row>
    <row r="26" spans="1:10" ht="13.5" customHeight="1">
      <c r="A26" s="373"/>
      <c r="B26" s="127"/>
      <c r="C26" s="127"/>
      <c r="D26" s="127"/>
      <c r="E26" s="127"/>
      <c r="F26" s="127"/>
      <c r="G26" s="127"/>
      <c r="H26" s="127"/>
      <c r="I26" s="127"/>
      <c r="J26" s="373"/>
    </row>
    <row r="27" spans="1:10" ht="13.5" customHeight="1">
      <c r="B27" s="723" t="s">
        <v>454</v>
      </c>
      <c r="C27" s="629"/>
      <c r="D27" s="629"/>
      <c r="E27" s="629"/>
      <c r="F27" s="629"/>
      <c r="G27" s="629"/>
      <c r="H27" s="629"/>
      <c r="I27" s="629"/>
    </row>
    <row r="28" spans="1:10" ht="13.5" customHeight="1">
      <c r="B28" s="631" t="s">
        <v>455</v>
      </c>
      <c r="C28" s="624"/>
      <c r="D28" s="624"/>
      <c r="E28" s="624"/>
      <c r="F28" s="631" t="s">
        <v>456</v>
      </c>
      <c r="G28" s="624"/>
      <c r="H28" s="624"/>
      <c r="I28" s="624"/>
    </row>
    <row r="29" spans="1:10" ht="13.5" customHeight="1">
      <c r="B29" s="537" t="s">
        <v>515</v>
      </c>
      <c r="C29" s="530"/>
      <c r="D29" s="530"/>
      <c r="E29" s="530"/>
      <c r="F29" s="545"/>
      <c r="G29" s="530"/>
      <c r="H29" s="530"/>
      <c r="I29" s="530"/>
    </row>
    <row r="30" spans="1:10" ht="15" customHeight="1">
      <c r="B30" s="530"/>
      <c r="C30" s="538"/>
      <c r="D30" s="538"/>
      <c r="E30" s="530"/>
      <c r="F30" s="530"/>
      <c r="G30" s="538"/>
      <c r="H30" s="538"/>
      <c r="I30" s="530"/>
    </row>
    <row r="31" spans="1:10" ht="15" customHeight="1">
      <c r="B31" s="530"/>
      <c r="C31" s="538"/>
      <c r="D31" s="538"/>
      <c r="E31" s="530"/>
      <c r="F31" s="530"/>
      <c r="G31" s="538"/>
      <c r="H31" s="538"/>
      <c r="I31" s="530"/>
    </row>
    <row r="32" spans="1:10" ht="15" customHeight="1">
      <c r="B32" s="530"/>
      <c r="C32" s="538"/>
      <c r="D32" s="538"/>
      <c r="E32" s="530"/>
      <c r="F32" s="530"/>
      <c r="G32" s="538"/>
      <c r="H32" s="538"/>
      <c r="I32" s="530"/>
    </row>
    <row r="33" spans="1:10" ht="15" customHeight="1">
      <c r="B33" s="530"/>
      <c r="C33" s="538"/>
      <c r="D33" s="538"/>
      <c r="E33" s="530"/>
      <c r="F33" s="530"/>
      <c r="G33" s="538"/>
      <c r="H33" s="538"/>
      <c r="I33" s="530"/>
    </row>
    <row r="34" spans="1:10" ht="15" customHeight="1">
      <c r="B34" s="530"/>
      <c r="C34" s="538"/>
      <c r="D34" s="538"/>
      <c r="E34" s="530"/>
      <c r="F34" s="530"/>
      <c r="G34" s="538"/>
      <c r="H34" s="538"/>
      <c r="I34" s="530"/>
    </row>
    <row r="35" spans="1:10" ht="15" customHeight="1">
      <c r="B35" s="530"/>
      <c r="C35" s="538"/>
      <c r="D35" s="538"/>
      <c r="E35" s="530"/>
      <c r="F35" s="530"/>
      <c r="G35" s="538"/>
      <c r="H35" s="538"/>
      <c r="I35" s="530"/>
    </row>
    <row r="36" spans="1:10" ht="13.5" customHeight="1">
      <c r="B36" s="530"/>
      <c r="C36" s="538"/>
      <c r="D36" s="538"/>
      <c r="E36" s="530"/>
      <c r="F36" s="530"/>
      <c r="G36" s="538"/>
      <c r="H36" s="538"/>
      <c r="I36" s="530"/>
    </row>
    <row r="37" spans="1:10" ht="13.5" customHeight="1">
      <c r="B37" s="530"/>
      <c r="C37" s="538"/>
      <c r="D37" s="538"/>
      <c r="E37" s="530"/>
      <c r="F37" s="530"/>
      <c r="G37" s="538"/>
      <c r="H37" s="538"/>
      <c r="I37" s="530"/>
    </row>
    <row r="38" spans="1:10" ht="13.5" customHeight="1">
      <c r="B38" s="530"/>
      <c r="C38" s="538"/>
      <c r="D38" s="538"/>
      <c r="E38" s="530"/>
      <c r="F38" s="530"/>
      <c r="G38" s="538"/>
      <c r="H38" s="538"/>
      <c r="I38" s="530"/>
    </row>
    <row r="39" spans="1:10" ht="98.25" customHeight="1">
      <c r="B39" s="547"/>
      <c r="C39" s="547"/>
      <c r="D39" s="547"/>
      <c r="E39" s="547"/>
      <c r="F39" s="547"/>
      <c r="G39" s="547"/>
      <c r="H39" s="547"/>
      <c r="I39" s="547"/>
    </row>
    <row r="40" spans="1:10" ht="13.5" customHeight="1">
      <c r="A40" s="373"/>
      <c r="B40" s="714" t="s">
        <v>516</v>
      </c>
      <c r="C40" s="715"/>
      <c r="D40" s="715"/>
      <c r="E40" s="716"/>
      <c r="F40" s="705"/>
      <c r="G40" s="705"/>
      <c r="H40" s="705"/>
      <c r="I40" s="706"/>
      <c r="J40" s="373"/>
    </row>
    <row r="41" spans="1:10" ht="13.5" customHeight="1">
      <c r="A41" s="373"/>
      <c r="B41" s="717"/>
      <c r="C41" s="718"/>
      <c r="D41" s="718"/>
      <c r="E41" s="719"/>
      <c r="F41" s="707"/>
      <c r="G41" s="707"/>
      <c r="H41" s="707"/>
      <c r="I41" s="708"/>
      <c r="J41" s="373"/>
    </row>
    <row r="42" spans="1:10" ht="13.5" customHeight="1">
      <c r="A42" s="373"/>
      <c r="B42" s="711" t="s">
        <v>517</v>
      </c>
      <c r="C42" s="712"/>
      <c r="D42" s="712"/>
      <c r="E42" s="713"/>
      <c r="F42" s="707"/>
      <c r="G42" s="707"/>
      <c r="H42" s="707"/>
      <c r="I42" s="708"/>
      <c r="J42" s="373"/>
    </row>
    <row r="43" spans="1:10" ht="13.5" customHeight="1">
      <c r="A43" s="373"/>
      <c r="B43" s="717"/>
      <c r="C43" s="718"/>
      <c r="D43" s="718"/>
      <c r="E43" s="719"/>
      <c r="F43" s="707"/>
      <c r="G43" s="707"/>
      <c r="H43" s="707"/>
      <c r="I43" s="708"/>
      <c r="J43" s="373"/>
    </row>
    <row r="44" spans="1:10" ht="13.5" customHeight="1">
      <c r="A44" s="373"/>
      <c r="B44" s="711" t="s">
        <v>518</v>
      </c>
      <c r="C44" s="712"/>
      <c r="D44" s="712"/>
      <c r="E44" s="713"/>
      <c r="F44" s="707"/>
      <c r="G44" s="707"/>
      <c r="H44" s="707"/>
      <c r="I44" s="708"/>
      <c r="J44" s="373"/>
    </row>
    <row r="45" spans="1:10" ht="21" customHeight="1">
      <c r="A45" s="373"/>
      <c r="B45" s="711" t="s">
        <v>519</v>
      </c>
      <c r="C45" s="712"/>
      <c r="D45" s="712"/>
      <c r="E45" s="713"/>
      <c r="F45" s="707"/>
      <c r="G45" s="707"/>
      <c r="H45" s="707"/>
      <c r="I45" s="708"/>
      <c r="J45" s="373"/>
    </row>
    <row r="46" spans="1:10" ht="13.5" customHeight="1">
      <c r="A46" s="373"/>
      <c r="B46" s="711" t="s">
        <v>520</v>
      </c>
      <c r="C46" s="712"/>
      <c r="D46" s="712"/>
      <c r="E46" s="713"/>
      <c r="F46" s="707"/>
      <c r="G46" s="707"/>
      <c r="H46" s="707"/>
      <c r="I46" s="708"/>
      <c r="J46" s="373"/>
    </row>
    <row r="47" spans="1:10" ht="13.5" customHeight="1">
      <c r="A47" s="373"/>
      <c r="B47" s="711" t="s">
        <v>521</v>
      </c>
      <c r="C47" s="712"/>
      <c r="D47" s="712"/>
      <c r="E47" s="713"/>
      <c r="F47" s="707"/>
      <c r="G47" s="707"/>
      <c r="H47" s="707"/>
      <c r="I47" s="708"/>
      <c r="J47" s="373"/>
    </row>
    <row r="48" spans="1:10" ht="24" customHeight="1">
      <c r="A48" s="373"/>
      <c r="B48" s="711" t="s">
        <v>522</v>
      </c>
      <c r="C48" s="712"/>
      <c r="D48" s="712"/>
      <c r="E48" s="713"/>
      <c r="F48" s="707"/>
      <c r="G48" s="707"/>
      <c r="H48" s="707"/>
      <c r="I48" s="708"/>
      <c r="J48" s="373"/>
    </row>
    <row r="49" spans="1:10" ht="13.5" customHeight="1">
      <c r="A49" s="373"/>
      <c r="B49" s="711" t="s">
        <v>523</v>
      </c>
      <c r="C49" s="712"/>
      <c r="D49" s="712"/>
      <c r="E49" s="713"/>
      <c r="F49" s="707"/>
      <c r="G49" s="707"/>
      <c r="H49" s="707"/>
      <c r="I49" s="708"/>
      <c r="J49" s="373"/>
    </row>
    <row r="50" spans="1:10" ht="12.75" customHeight="1">
      <c r="A50" s="373"/>
      <c r="B50" s="711" t="s">
        <v>524</v>
      </c>
      <c r="C50" s="712"/>
      <c r="D50" s="712"/>
      <c r="E50" s="713"/>
      <c r="F50" s="707"/>
      <c r="G50" s="707"/>
      <c r="H50" s="707"/>
      <c r="I50" s="708"/>
      <c r="J50" s="373"/>
    </row>
    <row r="51" spans="1:10" ht="13.5" customHeight="1">
      <c r="A51" s="373"/>
      <c r="B51" s="711" t="s">
        <v>525</v>
      </c>
      <c r="C51" s="712"/>
      <c r="D51" s="712"/>
      <c r="E51" s="713"/>
      <c r="F51" s="707"/>
      <c r="G51" s="707"/>
      <c r="H51" s="707"/>
      <c r="I51" s="708"/>
      <c r="J51" s="373"/>
    </row>
    <row r="52" spans="1:10" ht="13.5" customHeight="1">
      <c r="A52" s="373"/>
      <c r="B52" s="711" t="s">
        <v>526</v>
      </c>
      <c r="C52" s="712"/>
      <c r="D52" s="712"/>
      <c r="E52" s="713"/>
      <c r="F52" s="707"/>
      <c r="G52" s="707"/>
      <c r="H52" s="707"/>
      <c r="I52" s="708"/>
      <c r="J52" s="373"/>
    </row>
    <row r="53" spans="1:10" ht="13.5" customHeight="1">
      <c r="A53" s="373"/>
      <c r="B53" s="711" t="s">
        <v>527</v>
      </c>
      <c r="C53" s="712"/>
      <c r="D53" s="712"/>
      <c r="E53" s="713"/>
      <c r="F53" s="707"/>
      <c r="G53" s="707"/>
      <c r="H53" s="707"/>
      <c r="I53" s="708"/>
      <c r="J53" s="373"/>
    </row>
    <row r="54" spans="1:10" ht="13.5" customHeight="1">
      <c r="A54" s="373"/>
      <c r="B54" s="711" t="s">
        <v>528</v>
      </c>
      <c r="C54" s="712"/>
      <c r="D54" s="712"/>
      <c r="E54" s="713"/>
      <c r="F54" s="707"/>
      <c r="G54" s="707"/>
      <c r="H54" s="707"/>
      <c r="I54" s="708"/>
      <c r="J54" s="373"/>
    </row>
    <row r="55" spans="1:10" ht="13.5" customHeight="1">
      <c r="A55" s="373"/>
      <c r="B55" s="711" t="s">
        <v>529</v>
      </c>
      <c r="C55" s="712"/>
      <c r="D55" s="712"/>
      <c r="E55" s="713"/>
      <c r="F55" s="707"/>
      <c r="G55" s="707"/>
      <c r="H55" s="707"/>
      <c r="I55" s="708"/>
      <c r="J55" s="373"/>
    </row>
    <row r="56" spans="1:10" ht="39.75" customHeight="1">
      <c r="A56" s="373"/>
      <c r="B56" s="720" t="s">
        <v>530</v>
      </c>
      <c r="C56" s="721"/>
      <c r="D56" s="721"/>
      <c r="E56" s="722"/>
      <c r="F56" s="709"/>
      <c r="G56" s="709"/>
      <c r="H56" s="709"/>
      <c r="I56" s="710"/>
      <c r="J56" s="373"/>
    </row>
    <row r="57" spans="1:10" ht="15" customHeight="1">
      <c r="A57" s="373"/>
      <c r="B57" s="551" t="s">
        <v>531</v>
      </c>
      <c r="C57" s="480"/>
      <c r="D57" s="480"/>
      <c r="E57" s="481"/>
      <c r="F57" s="373"/>
      <c r="G57" s="373"/>
      <c r="H57" s="373"/>
      <c r="I57" s="399"/>
      <c r="J57" s="373"/>
    </row>
    <row r="58" spans="1:10" ht="15" customHeight="1">
      <c r="A58" s="373"/>
      <c r="B58" s="646"/>
      <c r="C58" s="483"/>
      <c r="D58" s="483"/>
      <c r="E58" s="484"/>
      <c r="F58" s="373"/>
      <c r="G58" s="373"/>
      <c r="H58" s="373"/>
      <c r="I58" s="399"/>
      <c r="J58" s="373"/>
    </row>
    <row r="59" spans="1:10" ht="15" customHeight="1">
      <c r="A59" s="373"/>
      <c r="B59" s="646"/>
      <c r="C59" s="483"/>
      <c r="D59" s="483"/>
      <c r="E59" s="484"/>
      <c r="F59" s="373"/>
      <c r="G59" s="373"/>
      <c r="H59" s="373"/>
      <c r="I59" s="399"/>
      <c r="J59" s="373"/>
    </row>
    <row r="60" spans="1:10" ht="15" customHeight="1">
      <c r="A60" s="373"/>
      <c r="B60" s="646"/>
      <c r="C60" s="483"/>
      <c r="D60" s="483"/>
      <c r="E60" s="484"/>
      <c r="F60" s="373"/>
      <c r="G60" s="373"/>
      <c r="H60" s="373"/>
      <c r="I60" s="399"/>
      <c r="J60" s="373"/>
    </row>
    <row r="61" spans="1:10" ht="15" customHeight="1">
      <c r="A61" s="373"/>
      <c r="B61" s="646"/>
      <c r="C61" s="483"/>
      <c r="D61" s="483"/>
      <c r="E61" s="484"/>
      <c r="F61" s="373"/>
      <c r="G61" s="373"/>
      <c r="H61" s="373"/>
      <c r="I61" s="399"/>
      <c r="J61" s="373"/>
    </row>
    <row r="62" spans="1:10" ht="15" customHeight="1">
      <c r="A62" s="373"/>
      <c r="B62" s="646"/>
      <c r="C62" s="483"/>
      <c r="D62" s="483"/>
      <c r="E62" s="484"/>
      <c r="F62" s="373"/>
      <c r="G62" s="373"/>
      <c r="H62" s="373"/>
      <c r="I62" s="399"/>
      <c r="J62" s="373"/>
    </row>
    <row r="63" spans="1:10" ht="15" customHeight="1">
      <c r="A63" s="373"/>
      <c r="B63" s="646"/>
      <c r="C63" s="483"/>
      <c r="D63" s="483"/>
      <c r="E63" s="484"/>
      <c r="F63" s="373"/>
      <c r="G63" s="373"/>
      <c r="H63" s="373"/>
      <c r="I63" s="399"/>
      <c r="J63" s="373"/>
    </row>
    <row r="64" spans="1:10" ht="15" customHeight="1">
      <c r="A64" s="373"/>
      <c r="B64" s="646"/>
      <c r="C64" s="483"/>
      <c r="D64" s="483"/>
      <c r="E64" s="484"/>
      <c r="F64" s="373"/>
      <c r="G64" s="373"/>
      <c r="H64" s="373"/>
      <c r="I64" s="399"/>
      <c r="J64" s="373"/>
    </row>
    <row r="65" spans="1:10" ht="15" customHeight="1">
      <c r="A65" s="373"/>
      <c r="B65" s="646"/>
      <c r="C65" s="483"/>
      <c r="D65" s="483"/>
      <c r="E65" s="484"/>
      <c r="F65" s="373"/>
      <c r="G65" s="373"/>
      <c r="H65" s="373"/>
      <c r="I65" s="399"/>
      <c r="J65" s="373"/>
    </row>
    <row r="66" spans="1:10" ht="93.75" customHeight="1">
      <c r="A66" s="373"/>
      <c r="B66" s="646"/>
      <c r="C66" s="483"/>
      <c r="D66" s="483"/>
      <c r="E66" s="484"/>
      <c r="F66" s="373"/>
      <c r="G66" s="373"/>
      <c r="H66" s="373"/>
      <c r="I66" s="399"/>
      <c r="J66" s="373"/>
    </row>
    <row r="67" spans="1:10" ht="46.5" customHeight="1">
      <c r="A67" s="373"/>
      <c r="B67" s="646"/>
      <c r="C67" s="483"/>
      <c r="D67" s="483"/>
      <c r="E67" s="484"/>
      <c r="F67" s="373"/>
      <c r="G67" s="373"/>
      <c r="H67" s="373"/>
      <c r="I67" s="399"/>
      <c r="J67" s="373"/>
    </row>
    <row r="68" spans="1:10" ht="154.5" customHeight="1">
      <c r="A68" s="373"/>
      <c r="B68" s="503"/>
      <c r="C68" s="504"/>
      <c r="D68" s="504"/>
      <c r="E68" s="472"/>
      <c r="F68" s="373"/>
      <c r="G68" s="373"/>
      <c r="H68" s="373"/>
      <c r="I68" s="399"/>
      <c r="J68" s="373"/>
    </row>
    <row r="69" spans="1:10" ht="15" customHeight="1">
      <c r="B69" s="551" t="s">
        <v>532</v>
      </c>
      <c r="C69" s="480"/>
      <c r="D69" s="480"/>
      <c r="E69" s="480"/>
      <c r="F69" s="395"/>
      <c r="G69" s="396"/>
      <c r="H69" s="396"/>
      <c r="I69" s="397"/>
      <c r="J69" s="373"/>
    </row>
    <row r="70" spans="1:10" ht="15" customHeight="1">
      <c r="B70" s="646"/>
      <c r="C70" s="647"/>
      <c r="D70" s="647"/>
      <c r="E70" s="462"/>
      <c r="F70" s="398"/>
      <c r="G70" s="373"/>
      <c r="H70" s="373"/>
      <c r="I70" s="399"/>
      <c r="J70" s="373"/>
    </row>
    <row r="71" spans="1:10" ht="15" customHeight="1">
      <c r="B71" s="646"/>
      <c r="C71" s="647"/>
      <c r="D71" s="647"/>
      <c r="E71" s="462"/>
      <c r="F71" s="398"/>
      <c r="G71" s="373"/>
      <c r="H71" s="373"/>
      <c r="I71" s="399"/>
      <c r="J71" s="373"/>
    </row>
    <row r="72" spans="1:10" ht="15" customHeight="1">
      <c r="B72" s="646"/>
      <c r="C72" s="647"/>
      <c r="D72" s="647"/>
      <c r="E72" s="462"/>
      <c r="F72" s="398"/>
      <c r="G72" s="373"/>
      <c r="H72" s="373"/>
      <c r="I72" s="399"/>
      <c r="J72" s="373"/>
    </row>
    <row r="73" spans="1:10" ht="15" customHeight="1">
      <c r="B73" s="646"/>
      <c r="C73" s="647"/>
      <c r="D73" s="647"/>
      <c r="E73" s="462"/>
      <c r="F73" s="398"/>
      <c r="G73" s="373"/>
      <c r="H73" s="373"/>
      <c r="I73" s="399"/>
      <c r="J73" s="373"/>
    </row>
    <row r="74" spans="1:10" ht="15" customHeight="1">
      <c r="B74" s="646"/>
      <c r="C74" s="647"/>
      <c r="D74" s="647"/>
      <c r="E74" s="462"/>
      <c r="F74" s="398"/>
      <c r="G74" s="373"/>
      <c r="H74" s="373"/>
      <c r="I74" s="399"/>
      <c r="J74" s="373"/>
    </row>
    <row r="75" spans="1:10" ht="15" customHeight="1">
      <c r="B75" s="646"/>
      <c r="C75" s="647"/>
      <c r="D75" s="647"/>
      <c r="E75" s="462"/>
      <c r="F75" s="398"/>
      <c r="G75" s="373"/>
      <c r="H75" s="373"/>
      <c r="I75" s="399"/>
      <c r="J75" s="373"/>
    </row>
    <row r="76" spans="1:10" ht="15" customHeight="1">
      <c r="B76" s="646"/>
      <c r="C76" s="647"/>
      <c r="D76" s="647"/>
      <c r="E76" s="462"/>
      <c r="F76" s="398"/>
      <c r="G76" s="373"/>
      <c r="H76" s="373"/>
      <c r="I76" s="399"/>
      <c r="J76" s="373"/>
    </row>
    <row r="77" spans="1:10" ht="15" customHeight="1">
      <c r="B77" s="646"/>
      <c r="C77" s="647"/>
      <c r="D77" s="647"/>
      <c r="E77" s="462"/>
      <c r="F77" s="398"/>
      <c r="G77" s="373"/>
      <c r="H77" s="373"/>
      <c r="I77" s="399"/>
      <c r="J77" s="373"/>
    </row>
    <row r="78" spans="1:10" ht="73.5" customHeight="1">
      <c r="B78" s="646"/>
      <c r="C78" s="647"/>
      <c r="D78" s="647"/>
      <c r="E78" s="462"/>
      <c r="F78" s="398"/>
      <c r="G78" s="373"/>
      <c r="H78" s="373"/>
      <c r="I78" s="399"/>
      <c r="J78" s="373"/>
    </row>
    <row r="79" spans="1:10" ht="60" customHeight="1">
      <c r="B79" s="646"/>
      <c r="C79" s="647"/>
      <c r="D79" s="647"/>
      <c r="E79" s="462"/>
      <c r="F79" s="398"/>
      <c r="G79" s="373"/>
      <c r="H79" s="373"/>
      <c r="I79" s="399"/>
      <c r="J79" s="373"/>
    </row>
    <row r="80" spans="1:10" ht="121.5" customHeight="1">
      <c r="B80" s="503"/>
      <c r="C80" s="504"/>
      <c r="D80" s="504"/>
      <c r="E80" s="504"/>
      <c r="F80" s="400"/>
      <c r="G80" s="390"/>
      <c r="H80" s="390"/>
      <c r="I80" s="401"/>
      <c r="J80" s="373"/>
    </row>
    <row r="81" spans="6:9" ht="15" customHeight="1">
      <c r="F81" s="373"/>
      <c r="G81" s="373"/>
      <c r="H81" s="373"/>
      <c r="I81" s="373"/>
    </row>
  </sheetData>
  <mergeCells count="44">
    <mergeCell ref="B45:E45"/>
    <mergeCell ref="B46:E46"/>
    <mergeCell ref="B47:E47"/>
    <mergeCell ref="B48:E48"/>
    <mergeCell ref="B29:E39"/>
    <mergeCell ref="F29:I39"/>
    <mergeCell ref="F7:G7"/>
    <mergeCell ref="H8:H9"/>
    <mergeCell ref="I8:I9"/>
    <mergeCell ref="B27:I27"/>
    <mergeCell ref="B7:C7"/>
    <mergeCell ref="H7:I7"/>
    <mergeCell ref="B28:E28"/>
    <mergeCell ref="F28:I28"/>
    <mergeCell ref="D7:E7"/>
    <mergeCell ref="B1:C2"/>
    <mergeCell ref="D1:H1"/>
    <mergeCell ref="I1:I2"/>
    <mergeCell ref="D2:H2"/>
    <mergeCell ref="B3:C3"/>
    <mergeCell ref="D3:H3"/>
    <mergeCell ref="B4:I4"/>
    <mergeCell ref="B5:C5"/>
    <mergeCell ref="D5:I5"/>
    <mergeCell ref="B6:C6"/>
    <mergeCell ref="D6:E6"/>
    <mergeCell ref="F6:G6"/>
    <mergeCell ref="H6:I6"/>
    <mergeCell ref="F40:I56"/>
    <mergeCell ref="B57:E68"/>
    <mergeCell ref="B69:E80"/>
    <mergeCell ref="B49:E49"/>
    <mergeCell ref="B40:E40"/>
    <mergeCell ref="B41:E41"/>
    <mergeCell ref="B42:E42"/>
    <mergeCell ref="B43:E43"/>
    <mergeCell ref="B44:E44"/>
    <mergeCell ref="B55:E55"/>
    <mergeCell ref="B56:E56"/>
    <mergeCell ref="B50:E50"/>
    <mergeCell ref="B51:E51"/>
    <mergeCell ref="B52:E52"/>
    <mergeCell ref="B53:E53"/>
    <mergeCell ref="B54:E54"/>
  </mergeCells>
  <pageMargins left="0.7" right="0.7" top="0.75" bottom="0.7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0070C0"/>
  </sheetPr>
  <dimension ref="A1:K40"/>
  <sheetViews>
    <sheetView topLeftCell="A29" workbookViewId="0">
      <selection activeCell="B30" sqref="B30:E40"/>
    </sheetView>
  </sheetViews>
  <sheetFormatPr baseColWidth="10" defaultColWidth="11.21875" defaultRowHeight="15" customHeight="1"/>
  <cols>
    <col min="1" max="1" width="4.6640625" customWidth="1"/>
    <col min="2" max="2" width="15.88671875" customWidth="1"/>
    <col min="3" max="3" width="14.1093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1" ht="15" customHeight="1">
      <c r="A1" s="373"/>
      <c r="B1" s="445" t="s">
        <v>471</v>
      </c>
      <c r="C1" s="446"/>
      <c r="D1" s="449" t="s">
        <v>439</v>
      </c>
      <c r="E1" s="450"/>
      <c r="F1" s="450"/>
      <c r="G1" s="450"/>
      <c r="H1" s="451"/>
      <c r="I1" s="452"/>
      <c r="J1" s="373"/>
    </row>
    <row r="2" spans="1:11" ht="31.5" customHeight="1">
      <c r="A2" s="373"/>
      <c r="B2" s="447"/>
      <c r="C2" s="448"/>
      <c r="D2" s="454" t="s">
        <v>472</v>
      </c>
      <c r="E2" s="455"/>
      <c r="F2" s="455"/>
      <c r="G2" s="455"/>
      <c r="H2" s="456"/>
      <c r="I2" s="453"/>
      <c r="J2" s="373"/>
    </row>
    <row r="3" spans="1:11" ht="15.75" customHeight="1">
      <c r="A3" s="373"/>
      <c r="B3" s="457" t="s">
        <v>473</v>
      </c>
      <c r="C3" s="458"/>
      <c r="D3" s="459" t="s">
        <v>474</v>
      </c>
      <c r="E3" s="460"/>
      <c r="F3" s="460"/>
      <c r="G3" s="460"/>
      <c r="H3" s="458"/>
      <c r="I3" s="419" t="s">
        <v>475</v>
      </c>
      <c r="J3" s="373"/>
    </row>
    <row r="4" spans="1:11" ht="13.5" customHeight="1">
      <c r="B4" s="461"/>
      <c r="C4" s="462"/>
      <c r="D4" s="462"/>
      <c r="E4" s="462"/>
      <c r="F4" s="462"/>
      <c r="G4" s="462"/>
      <c r="H4" s="462"/>
      <c r="I4" s="463"/>
    </row>
    <row r="5" spans="1:11" ht="22.5" customHeight="1">
      <c r="A5" s="373"/>
      <c r="B5" s="464" t="s">
        <v>444</v>
      </c>
      <c r="C5" s="465"/>
      <c r="D5" s="466" t="str">
        <f>Indicadores!F14</f>
        <v>Gestión Estratégica de Tecnologías de la Información  (GET)</v>
      </c>
      <c r="E5" s="467"/>
      <c r="F5" s="467"/>
      <c r="G5" s="467"/>
      <c r="H5" s="467"/>
      <c r="I5" s="468"/>
      <c r="J5" s="373"/>
    </row>
    <row r="6" spans="1:11" ht="25.5" customHeight="1">
      <c r="A6" s="373"/>
      <c r="B6" s="469" t="s">
        <v>445</v>
      </c>
      <c r="C6" s="470"/>
      <c r="D6" s="471" t="str">
        <f>Indicadores!A14</f>
        <v>Ejecución de proyectos del PETI</v>
      </c>
      <c r="E6" s="472"/>
      <c r="F6" s="473" t="s">
        <v>446</v>
      </c>
      <c r="G6" s="474"/>
      <c r="H6" s="475" t="e">
        <f>Indicadores!#REF!</f>
        <v>#REF!</v>
      </c>
      <c r="I6" s="476"/>
      <c r="J6" s="373"/>
      <c r="K6" t="s">
        <v>89</v>
      </c>
    </row>
    <row r="7" spans="1:11" ht="69" customHeight="1">
      <c r="A7" s="373"/>
      <c r="B7" s="469" t="s">
        <v>447</v>
      </c>
      <c r="C7" s="470"/>
      <c r="D7" s="477" t="str">
        <f>Indicadores!G14</f>
        <v>(Proyectos incluidos en el  PETI finalizados durante la  vigencia/
Proyectos incluidos en el  PETI programados para la
vigencia)*100</v>
      </c>
      <c r="E7" s="488"/>
      <c r="F7" s="489" t="s">
        <v>448</v>
      </c>
      <c r="G7" s="470"/>
      <c r="H7" s="477" t="str">
        <f>Indicadores!C14</f>
        <v>Este Indicador permite medir efectivamente los proyectos del PETI que finalizaron en la vigencia frente a los programados a
finalizar en la vigencia y su aporte en el desarrollo de servicios innovadores, de calidad y generación de valor</v>
      </c>
      <c r="I7" s="478"/>
      <c r="J7" s="373"/>
    </row>
    <row r="8" spans="1:11" ht="42" customHeight="1">
      <c r="A8" s="373"/>
      <c r="B8" s="415" t="s">
        <v>449</v>
      </c>
      <c r="C8" s="35" t="str">
        <f>Indicadores!P14</f>
        <v>Anual</v>
      </c>
      <c r="D8" s="297" t="s">
        <v>450</v>
      </c>
      <c r="E8" s="36" t="str">
        <f>Indicadores!R14</f>
        <v>Matriz de seguimiento</v>
      </c>
      <c r="F8" s="297" t="s">
        <v>67</v>
      </c>
      <c r="G8" s="37" t="str">
        <f>Indicadores!H14</f>
        <v>Porcentaje</v>
      </c>
      <c r="H8" s="490" t="s">
        <v>451</v>
      </c>
      <c r="I8" s="492" t="str">
        <f>Indicadores!O14</f>
        <v>Hacia arriba</v>
      </c>
      <c r="J8" s="373"/>
    </row>
    <row r="9" spans="1:11" ht="33.75" customHeight="1">
      <c r="A9" s="373"/>
      <c r="B9" s="416" t="s">
        <v>420</v>
      </c>
      <c r="C9" s="27">
        <f>Indicadores!N14</f>
        <v>0.7</v>
      </c>
      <c r="D9" s="417" t="s">
        <v>422</v>
      </c>
      <c r="E9" s="27">
        <f>'TABLERO DE MANDO'!F15</f>
        <v>0.59499999999999997</v>
      </c>
      <c r="F9" s="418" t="s">
        <v>423</v>
      </c>
      <c r="G9" s="27">
        <f>'TABLERO DE MANDO'!G15</f>
        <v>0.63</v>
      </c>
      <c r="H9" s="491"/>
      <c r="I9" s="493"/>
      <c r="J9" s="373"/>
    </row>
    <row r="10" spans="1:11" ht="13.5" customHeight="1">
      <c r="B10" s="126"/>
      <c r="C10" s="127"/>
      <c r="D10" s="127"/>
      <c r="E10" s="127"/>
      <c r="F10" s="127"/>
      <c r="G10" s="127"/>
      <c r="H10" s="127"/>
      <c r="I10" s="130"/>
    </row>
    <row r="11" spans="1:11" ht="13.5" customHeight="1">
      <c r="B11" s="326" t="s">
        <v>452</v>
      </c>
      <c r="C11" s="327" t="s">
        <v>453</v>
      </c>
      <c r="D11" s="129" t="str">
        <f>D9</f>
        <v>LIMITE INSATISFACTORIO</v>
      </c>
      <c r="E11" s="129" t="str">
        <f>F9</f>
        <v>LIMITE SATISFACTORIO</v>
      </c>
      <c r="F11" s="127"/>
      <c r="G11" s="127"/>
      <c r="H11" s="127"/>
      <c r="I11" s="130"/>
    </row>
    <row r="12" spans="1:11" ht="13.5" customHeight="1">
      <c r="B12" s="131" t="s">
        <v>426</v>
      </c>
      <c r="C12" s="34"/>
      <c r="D12" s="132">
        <f t="shared" ref="D12:D23" si="0">+$E$9</f>
        <v>0.59499999999999997</v>
      </c>
      <c r="E12" s="132">
        <f t="shared" ref="E12:E23" si="1">+$G$9</f>
        <v>0.63</v>
      </c>
      <c r="F12" s="127"/>
      <c r="G12" s="127"/>
      <c r="H12" s="127"/>
      <c r="I12" s="130"/>
    </row>
    <row r="13" spans="1:11" ht="13.5" customHeight="1">
      <c r="B13" s="131" t="s">
        <v>427</v>
      </c>
      <c r="C13" s="34"/>
      <c r="D13" s="132">
        <f t="shared" si="0"/>
        <v>0.59499999999999997</v>
      </c>
      <c r="E13" s="132">
        <f t="shared" si="1"/>
        <v>0.63</v>
      </c>
      <c r="F13" s="127"/>
      <c r="G13" s="127"/>
      <c r="H13" s="127"/>
      <c r="I13" s="130"/>
    </row>
    <row r="14" spans="1:11" ht="13.5" customHeight="1">
      <c r="B14" s="131" t="s">
        <v>428</v>
      </c>
      <c r="C14" s="34"/>
      <c r="D14" s="132">
        <f t="shared" si="0"/>
        <v>0.59499999999999997</v>
      </c>
      <c r="E14" s="132">
        <f t="shared" si="1"/>
        <v>0.63</v>
      </c>
      <c r="F14" s="127"/>
      <c r="G14" s="127"/>
      <c r="H14" s="127"/>
      <c r="I14" s="130"/>
    </row>
    <row r="15" spans="1:11" ht="13.5" customHeight="1">
      <c r="B15" s="131" t="s">
        <v>429</v>
      </c>
      <c r="C15" s="34"/>
      <c r="D15" s="132">
        <f t="shared" si="0"/>
        <v>0.59499999999999997</v>
      </c>
      <c r="E15" s="132">
        <f t="shared" si="1"/>
        <v>0.63</v>
      </c>
      <c r="F15" s="127"/>
      <c r="G15" s="127"/>
      <c r="H15" s="127"/>
      <c r="I15" s="130"/>
    </row>
    <row r="16" spans="1:11" ht="13.5" customHeight="1">
      <c r="B16" s="131" t="s">
        <v>430</v>
      </c>
      <c r="C16" s="34"/>
      <c r="D16" s="132">
        <f t="shared" si="0"/>
        <v>0.59499999999999997</v>
      </c>
      <c r="E16" s="132">
        <f t="shared" si="1"/>
        <v>0.63</v>
      </c>
      <c r="F16" s="127"/>
      <c r="G16" s="127"/>
      <c r="H16" s="127"/>
      <c r="I16" s="130"/>
    </row>
    <row r="17" spans="2:9" ht="13.5" customHeight="1">
      <c r="B17" s="131" t="s">
        <v>431</v>
      </c>
      <c r="C17" s="34"/>
      <c r="D17" s="132">
        <f t="shared" si="0"/>
        <v>0.59499999999999997</v>
      </c>
      <c r="E17" s="132">
        <f t="shared" si="1"/>
        <v>0.63</v>
      </c>
      <c r="F17" s="127"/>
      <c r="G17" s="127"/>
      <c r="H17" s="127"/>
      <c r="I17" s="130"/>
    </row>
    <row r="18" spans="2:9" ht="13.5" customHeight="1">
      <c r="B18" s="131" t="s">
        <v>432</v>
      </c>
      <c r="C18" s="34"/>
      <c r="D18" s="132">
        <f t="shared" si="0"/>
        <v>0.59499999999999997</v>
      </c>
      <c r="E18" s="132">
        <f t="shared" si="1"/>
        <v>0.63</v>
      </c>
      <c r="F18" s="127"/>
      <c r="G18" s="127"/>
      <c r="H18" s="127"/>
      <c r="I18" s="130"/>
    </row>
    <row r="19" spans="2:9" ht="13.5" customHeight="1">
      <c r="B19" s="131" t="s">
        <v>433</v>
      </c>
      <c r="C19" s="34"/>
      <c r="D19" s="132">
        <f t="shared" si="0"/>
        <v>0.59499999999999997</v>
      </c>
      <c r="E19" s="132">
        <f t="shared" si="1"/>
        <v>0.63</v>
      </c>
      <c r="F19" s="127"/>
      <c r="G19" s="127"/>
      <c r="H19" s="127"/>
      <c r="I19" s="130"/>
    </row>
    <row r="20" spans="2:9" ht="13.5" customHeight="1">
      <c r="B20" s="131" t="s">
        <v>434</v>
      </c>
      <c r="C20" s="34"/>
      <c r="D20" s="132">
        <f t="shared" si="0"/>
        <v>0.59499999999999997</v>
      </c>
      <c r="E20" s="132">
        <f t="shared" si="1"/>
        <v>0.63</v>
      </c>
      <c r="F20" s="127"/>
      <c r="G20" s="127"/>
      <c r="H20" s="127"/>
      <c r="I20" s="130"/>
    </row>
    <row r="21" spans="2:9" ht="13.5" customHeight="1">
      <c r="B21" s="131" t="s">
        <v>435</v>
      </c>
      <c r="C21" s="34"/>
      <c r="D21" s="132">
        <f t="shared" si="0"/>
        <v>0.59499999999999997</v>
      </c>
      <c r="E21" s="132">
        <f t="shared" si="1"/>
        <v>0.63</v>
      </c>
      <c r="F21" s="127"/>
      <c r="G21" s="127"/>
      <c r="H21" s="127"/>
      <c r="I21" s="130"/>
    </row>
    <row r="22" spans="2:9" ht="13.5" customHeight="1">
      <c r="B22" s="131" t="s">
        <v>436</v>
      </c>
      <c r="C22" s="34"/>
      <c r="D22" s="132">
        <f t="shared" si="0"/>
        <v>0.59499999999999997</v>
      </c>
      <c r="E22" s="132">
        <f t="shared" si="1"/>
        <v>0.63</v>
      </c>
      <c r="F22" s="127"/>
      <c r="G22" s="127"/>
      <c r="H22" s="127"/>
      <c r="I22" s="130"/>
    </row>
    <row r="23" spans="2:9" ht="13.5" customHeight="1">
      <c r="B23" s="131" t="s">
        <v>437</v>
      </c>
      <c r="C23" s="34">
        <v>0.56999999999999995</v>
      </c>
      <c r="D23" s="132">
        <f t="shared" si="0"/>
        <v>0.59499999999999997</v>
      </c>
      <c r="E23" s="132">
        <f t="shared" si="1"/>
        <v>0.63</v>
      </c>
      <c r="F23" s="127"/>
      <c r="G23" s="127"/>
      <c r="H23" s="127"/>
      <c r="I23" s="130"/>
    </row>
    <row r="24" spans="2:9" ht="13.5" customHeight="1">
      <c r="B24" s="126"/>
      <c r="C24" s="127"/>
      <c r="D24" s="127"/>
      <c r="E24" s="127"/>
      <c r="F24" s="127"/>
      <c r="G24" s="127"/>
      <c r="H24" s="127"/>
      <c r="I24" s="130"/>
    </row>
    <row r="25" spans="2:9" ht="13.5" customHeight="1">
      <c r="B25" s="126"/>
      <c r="C25" s="127"/>
      <c r="D25" s="127"/>
      <c r="E25" s="127"/>
      <c r="F25" s="127"/>
      <c r="G25" s="127"/>
      <c r="H25" s="127"/>
      <c r="I25" s="130"/>
    </row>
    <row r="26" spans="2:9" ht="13.5" customHeight="1">
      <c r="B26" s="126"/>
      <c r="C26" s="127"/>
      <c r="D26" s="127"/>
      <c r="E26" s="127"/>
      <c r="F26" s="127"/>
      <c r="G26" s="127"/>
      <c r="H26" s="127"/>
      <c r="I26" s="130"/>
    </row>
    <row r="27" spans="2:9" ht="13.5" customHeight="1">
      <c r="B27" s="126"/>
      <c r="C27" s="127"/>
      <c r="D27" s="127"/>
      <c r="E27" s="127"/>
      <c r="F27" s="127"/>
      <c r="G27" s="127"/>
      <c r="H27" s="127"/>
      <c r="I27" s="130"/>
    </row>
    <row r="28" spans="2:9" ht="13.5" customHeight="1">
      <c r="B28" s="494" t="s">
        <v>533</v>
      </c>
      <c r="C28" s="495"/>
      <c r="D28" s="495"/>
      <c r="E28" s="495"/>
      <c r="F28" s="495"/>
      <c r="G28" s="495"/>
      <c r="H28" s="495"/>
      <c r="I28" s="496"/>
    </row>
    <row r="29" spans="2:9" ht="13.5" customHeight="1">
      <c r="B29" s="497" t="s">
        <v>455</v>
      </c>
      <c r="C29" s="498"/>
      <c r="D29" s="498"/>
      <c r="E29" s="499"/>
      <c r="F29" s="500" t="s">
        <v>456</v>
      </c>
      <c r="G29" s="498"/>
      <c r="H29" s="498"/>
      <c r="I29" s="501"/>
    </row>
    <row r="30" spans="2:9" ht="20.25" customHeight="1">
      <c r="B30" s="479" t="s">
        <v>534</v>
      </c>
      <c r="C30" s="480"/>
      <c r="D30" s="480"/>
      <c r="E30" s="481"/>
      <c r="F30" s="479" t="s">
        <v>535</v>
      </c>
      <c r="G30" s="480"/>
      <c r="H30" s="480"/>
      <c r="I30" s="481"/>
    </row>
    <row r="31" spans="2:9" ht="20.25" customHeight="1">
      <c r="B31" s="482"/>
      <c r="C31" s="483"/>
      <c r="D31" s="483"/>
      <c r="E31" s="484"/>
      <c r="F31" s="482"/>
      <c r="G31" s="483"/>
      <c r="H31" s="483"/>
      <c r="I31" s="484"/>
    </row>
    <row r="32" spans="2:9" ht="20.25" customHeight="1">
      <c r="B32" s="482"/>
      <c r="C32" s="483"/>
      <c r="D32" s="483"/>
      <c r="E32" s="484"/>
      <c r="F32" s="482"/>
      <c r="G32" s="483"/>
      <c r="H32" s="483"/>
      <c r="I32" s="484"/>
    </row>
    <row r="33" spans="2:9" ht="20.25" customHeight="1">
      <c r="B33" s="482"/>
      <c r="C33" s="483"/>
      <c r="D33" s="483"/>
      <c r="E33" s="484"/>
      <c r="F33" s="482"/>
      <c r="G33" s="483"/>
      <c r="H33" s="483"/>
      <c r="I33" s="484"/>
    </row>
    <row r="34" spans="2:9" ht="20.25" customHeight="1">
      <c r="B34" s="482"/>
      <c r="C34" s="483"/>
      <c r="D34" s="483"/>
      <c r="E34" s="484"/>
      <c r="F34" s="482"/>
      <c r="G34" s="483"/>
      <c r="H34" s="483"/>
      <c r="I34" s="484"/>
    </row>
    <row r="35" spans="2:9" ht="20.25" customHeight="1">
      <c r="B35" s="482"/>
      <c r="C35" s="483"/>
      <c r="D35" s="483"/>
      <c r="E35" s="484"/>
      <c r="F35" s="482"/>
      <c r="G35" s="483"/>
      <c r="H35" s="483"/>
      <c r="I35" s="484"/>
    </row>
    <row r="36" spans="2:9" ht="20.25" customHeight="1">
      <c r="B36" s="482"/>
      <c r="C36" s="483"/>
      <c r="D36" s="483"/>
      <c r="E36" s="484"/>
      <c r="F36" s="482"/>
      <c r="G36" s="483"/>
      <c r="H36" s="483"/>
      <c r="I36" s="484"/>
    </row>
    <row r="37" spans="2:9" ht="20.25" customHeight="1">
      <c r="B37" s="482"/>
      <c r="C37" s="483"/>
      <c r="D37" s="483"/>
      <c r="E37" s="484"/>
      <c r="F37" s="482"/>
      <c r="G37" s="483"/>
      <c r="H37" s="483"/>
      <c r="I37" s="484"/>
    </row>
    <row r="38" spans="2:9" ht="20.25" customHeight="1">
      <c r="B38" s="482"/>
      <c r="C38" s="483"/>
      <c r="D38" s="483"/>
      <c r="E38" s="484"/>
      <c r="F38" s="482"/>
      <c r="G38" s="483"/>
      <c r="H38" s="483"/>
      <c r="I38" s="484"/>
    </row>
    <row r="39" spans="2:9" ht="20.25" customHeight="1">
      <c r="B39" s="482"/>
      <c r="C39" s="483"/>
      <c r="D39" s="483"/>
      <c r="E39" s="484"/>
      <c r="F39" s="482"/>
      <c r="G39" s="483"/>
      <c r="H39" s="483"/>
      <c r="I39" s="484"/>
    </row>
    <row r="40" spans="2:9" ht="20.25" customHeight="1">
      <c r="B40" s="485"/>
      <c r="C40" s="486"/>
      <c r="D40" s="486"/>
      <c r="E40" s="487"/>
      <c r="F40" s="485"/>
      <c r="G40" s="486"/>
      <c r="H40" s="486"/>
      <c r="I40" s="487"/>
    </row>
  </sheetData>
  <mergeCells count="24">
    <mergeCell ref="B7:C7"/>
    <mergeCell ref="H7:I7"/>
    <mergeCell ref="B30:E40"/>
    <mergeCell ref="F30:I40"/>
    <mergeCell ref="D7:E7"/>
    <mergeCell ref="F7:G7"/>
    <mergeCell ref="H8:H9"/>
    <mergeCell ref="I8:I9"/>
    <mergeCell ref="B28:I28"/>
    <mergeCell ref="B29:E29"/>
    <mergeCell ref="F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0070C0"/>
  </sheetPr>
  <dimension ref="A1:J41"/>
  <sheetViews>
    <sheetView zoomScaleNormal="100" workbookViewId="0">
      <selection activeCell="L11" sqref="L11"/>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502" t="s">
        <v>471</v>
      </c>
      <c r="C1" s="599"/>
      <c r="D1" s="601" t="s">
        <v>439</v>
      </c>
      <c r="E1" s="602"/>
      <c r="F1" s="602"/>
      <c r="G1" s="602"/>
      <c r="H1" s="603"/>
      <c r="I1" s="604"/>
    </row>
    <row r="2" spans="2:9" ht="31.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724"/>
      <c r="C4" s="725"/>
      <c r="D4" s="725"/>
      <c r="E4" s="725"/>
      <c r="F4" s="725"/>
      <c r="G4" s="725"/>
      <c r="H4" s="725"/>
      <c r="I4" s="726"/>
    </row>
    <row r="5" spans="2:9" ht="22.5" customHeight="1" thickBot="1">
      <c r="B5" s="727" t="s">
        <v>444</v>
      </c>
      <c r="C5" s="474"/>
      <c r="D5" s="728" t="str">
        <f>Indicadores!F15</f>
        <v>Gestión Estratégica de Tecnologías de la Información  (GET)</v>
      </c>
      <c r="E5" s="504"/>
      <c r="F5" s="504"/>
      <c r="G5" s="504"/>
      <c r="H5" s="504"/>
      <c r="I5" s="729"/>
    </row>
    <row r="6" spans="2:9" ht="34.5" customHeight="1">
      <c r="B6" s="730" t="s">
        <v>445</v>
      </c>
      <c r="C6" s="470"/>
      <c r="D6" s="570" t="str">
        <f>Indicadores!A15</f>
        <v>Medición de la madurez del habilitador de Arquitectura Empresarial en el marco de la política de Gobierno Digital</v>
      </c>
      <c r="E6" s="731"/>
      <c r="F6" s="489" t="s">
        <v>446</v>
      </c>
      <c r="G6" s="470"/>
      <c r="H6" s="572" t="e">
        <f>Indicadores!#REF!</f>
        <v>#REF!</v>
      </c>
      <c r="I6" s="732"/>
    </row>
    <row r="7" spans="2:9" ht="43.5" customHeight="1">
      <c r="B7" s="730" t="s">
        <v>447</v>
      </c>
      <c r="C7" s="470"/>
      <c r="D7" s="477" t="str">
        <f>Indicadores!G15</f>
        <v xml:space="preserve">Promedio del peso ponderado de cada nivel de madurez </v>
      </c>
      <c r="E7" s="488"/>
      <c r="F7" s="489" t="s">
        <v>448</v>
      </c>
      <c r="G7" s="470"/>
      <c r="H7" s="477" t="str">
        <f>Indicadores!C15</f>
        <v>Medir el avance en la implementación de la arquitectura de TI de la entidad, con base en los lineamientos del modelo de arquitectura empresarial y con la adopción del modelo de madurez de US Doc</v>
      </c>
      <c r="I7" s="733"/>
    </row>
    <row r="8" spans="2:9" ht="42" customHeight="1">
      <c r="B8" s="325" t="s">
        <v>449</v>
      </c>
      <c r="C8" s="35" t="str">
        <f>Indicadores!P15</f>
        <v>Semestral</v>
      </c>
      <c r="D8" s="297" t="s">
        <v>450</v>
      </c>
      <c r="E8" s="36" t="str">
        <f>Indicadores!R15</f>
        <v xml:space="preserve">Instrumento para medir el habilitador de AE de la
política de gobierno digital </v>
      </c>
      <c r="F8" s="297" t="s">
        <v>67</v>
      </c>
      <c r="G8" s="37" t="str">
        <f>Indicadores!H15</f>
        <v>Porcentaje</v>
      </c>
      <c r="H8" s="490" t="s">
        <v>451</v>
      </c>
      <c r="I8" s="735" t="str">
        <f>Indicadores!O15</f>
        <v>Hacia arriba</v>
      </c>
    </row>
    <row r="9" spans="2:9" ht="33.75" customHeight="1" thickBot="1">
      <c r="B9" s="330" t="s">
        <v>420</v>
      </c>
      <c r="C9" s="114">
        <f>Indicadores!N15</f>
        <v>0.5</v>
      </c>
      <c r="D9" s="28" t="s">
        <v>422</v>
      </c>
      <c r="E9" s="27">
        <f>'TABLERO DE MANDO'!F16</f>
        <v>0.42499999999999999</v>
      </c>
      <c r="F9" s="29" t="s">
        <v>423</v>
      </c>
      <c r="G9" s="27">
        <f>'TABLERO DE MANDO'!G16</f>
        <v>0.45</v>
      </c>
      <c r="H9" s="734"/>
      <c r="I9" s="736"/>
    </row>
    <row r="10" spans="2:9" ht="30.75" customHeight="1">
      <c r="B10" s="329" t="s">
        <v>452</v>
      </c>
      <c r="C10" s="328" t="s">
        <v>453</v>
      </c>
      <c r="D10" s="129" t="str">
        <f>D9</f>
        <v>LIMITE INSATISFACTORIO</v>
      </c>
      <c r="E10" s="129" t="str">
        <f>F9</f>
        <v>LIMITE SATISFACTORIO</v>
      </c>
      <c r="F10" s="127"/>
      <c r="G10" s="127"/>
      <c r="H10" s="127"/>
      <c r="I10" s="128"/>
    </row>
    <row r="11" spans="2:9" ht="13.5" customHeight="1">
      <c r="B11" s="267" t="s">
        <v>426</v>
      </c>
      <c r="C11" s="268"/>
      <c r="D11" s="132">
        <f t="shared" ref="D11:D22" si="0">+$E$9</f>
        <v>0.42499999999999999</v>
      </c>
      <c r="E11" s="132">
        <f t="shared" ref="E11:E22" si="1">+$G$9</f>
        <v>0.45</v>
      </c>
      <c r="F11" s="127"/>
      <c r="G11" s="127"/>
      <c r="H11" s="127"/>
      <c r="I11" s="130"/>
    </row>
    <row r="12" spans="2:9" ht="13.5" customHeight="1">
      <c r="B12" s="146" t="s">
        <v>427</v>
      </c>
      <c r="C12" s="119"/>
      <c r="D12" s="132">
        <f t="shared" si="0"/>
        <v>0.42499999999999999</v>
      </c>
      <c r="E12" s="132">
        <f t="shared" si="1"/>
        <v>0.45</v>
      </c>
      <c r="F12" s="127"/>
      <c r="G12" s="127"/>
      <c r="H12" s="127"/>
      <c r="I12" s="130"/>
    </row>
    <row r="13" spans="2:9" ht="13.5" customHeight="1">
      <c r="B13" s="146" t="s">
        <v>428</v>
      </c>
      <c r="C13" s="119"/>
      <c r="D13" s="132">
        <f t="shared" si="0"/>
        <v>0.42499999999999999</v>
      </c>
      <c r="E13" s="132">
        <f t="shared" si="1"/>
        <v>0.45</v>
      </c>
      <c r="F13" s="127"/>
      <c r="G13" s="127"/>
      <c r="H13" s="127"/>
      <c r="I13" s="130"/>
    </row>
    <row r="14" spans="2:9" ht="13.5" customHeight="1">
      <c r="B14" s="146" t="s">
        <v>429</v>
      </c>
      <c r="C14" s="119"/>
      <c r="D14" s="132">
        <f t="shared" si="0"/>
        <v>0.42499999999999999</v>
      </c>
      <c r="E14" s="132">
        <f t="shared" si="1"/>
        <v>0.45</v>
      </c>
      <c r="F14" s="127"/>
      <c r="G14" s="127"/>
      <c r="H14" s="127"/>
      <c r="I14" s="130"/>
    </row>
    <row r="15" spans="2:9" ht="13.5" customHeight="1">
      <c r="B15" s="146" t="s">
        <v>430</v>
      </c>
      <c r="C15" s="119"/>
      <c r="D15" s="132">
        <f t="shared" si="0"/>
        <v>0.42499999999999999</v>
      </c>
      <c r="E15" s="132">
        <f t="shared" si="1"/>
        <v>0.45</v>
      </c>
      <c r="F15" s="127"/>
      <c r="G15" s="127"/>
      <c r="H15" s="127"/>
      <c r="I15" s="130"/>
    </row>
    <row r="16" spans="2:9" ht="13.5" customHeight="1">
      <c r="B16" s="146" t="s">
        <v>431</v>
      </c>
      <c r="C16" s="34">
        <v>0.59</v>
      </c>
      <c r="D16" s="132">
        <f t="shared" si="0"/>
        <v>0.42499999999999999</v>
      </c>
      <c r="E16" s="132">
        <f t="shared" si="1"/>
        <v>0.45</v>
      </c>
      <c r="F16" s="127"/>
      <c r="G16" s="127"/>
      <c r="H16" s="127"/>
      <c r="I16" s="130"/>
    </row>
    <row r="17" spans="1:10" ht="13.5" customHeight="1">
      <c r="B17" s="146" t="s">
        <v>432</v>
      </c>
      <c r="C17" s="119"/>
      <c r="D17" s="132">
        <f t="shared" si="0"/>
        <v>0.42499999999999999</v>
      </c>
      <c r="E17" s="132">
        <f t="shared" si="1"/>
        <v>0.45</v>
      </c>
      <c r="F17" s="127"/>
      <c r="G17" s="127"/>
      <c r="H17" s="127"/>
      <c r="I17" s="130"/>
    </row>
    <row r="18" spans="1:10" ht="13.5" customHeight="1">
      <c r="B18" s="146" t="s">
        <v>433</v>
      </c>
      <c r="C18" s="119"/>
      <c r="D18" s="132">
        <f t="shared" si="0"/>
        <v>0.42499999999999999</v>
      </c>
      <c r="E18" s="132">
        <f t="shared" si="1"/>
        <v>0.45</v>
      </c>
      <c r="F18" s="127"/>
      <c r="G18" s="127"/>
      <c r="H18" s="127"/>
      <c r="I18" s="130"/>
    </row>
    <row r="19" spans="1:10" ht="13.5" customHeight="1">
      <c r="B19" s="146" t="s">
        <v>434</v>
      </c>
      <c r="C19" s="119"/>
      <c r="D19" s="132">
        <f t="shared" si="0"/>
        <v>0.42499999999999999</v>
      </c>
      <c r="E19" s="132">
        <f t="shared" si="1"/>
        <v>0.45</v>
      </c>
      <c r="F19" s="127"/>
      <c r="G19" s="127"/>
      <c r="H19" s="127"/>
      <c r="I19" s="130"/>
    </row>
    <row r="20" spans="1:10" ht="13.5" customHeight="1">
      <c r="B20" s="146" t="s">
        <v>435</v>
      </c>
      <c r="C20" s="119"/>
      <c r="D20" s="132">
        <f t="shared" si="0"/>
        <v>0.42499999999999999</v>
      </c>
      <c r="E20" s="132">
        <f t="shared" si="1"/>
        <v>0.45</v>
      </c>
      <c r="F20" s="127"/>
      <c r="G20" s="127"/>
      <c r="H20" s="127"/>
      <c r="I20" s="130"/>
    </row>
    <row r="21" spans="1:10" ht="13.5" customHeight="1">
      <c r="B21" s="146" t="s">
        <v>436</v>
      </c>
      <c r="C21" s="119"/>
      <c r="D21" s="132">
        <f t="shared" si="0"/>
        <v>0.42499999999999999</v>
      </c>
      <c r="E21" s="132">
        <f t="shared" si="1"/>
        <v>0.45</v>
      </c>
      <c r="F21" s="127"/>
      <c r="G21" s="127"/>
      <c r="H21" s="127"/>
      <c r="I21" s="130"/>
    </row>
    <row r="22" spans="1:10" ht="13.5" customHeight="1">
      <c r="B22" s="146" t="s">
        <v>437</v>
      </c>
      <c r="C22" s="119">
        <v>0.47</v>
      </c>
      <c r="D22" s="132">
        <f t="shared" si="0"/>
        <v>0.42499999999999999</v>
      </c>
      <c r="E22" s="132">
        <f t="shared" si="1"/>
        <v>0.45</v>
      </c>
      <c r="F22" s="127"/>
      <c r="G22" s="127"/>
      <c r="H22" s="127"/>
      <c r="I22" s="130"/>
    </row>
    <row r="23" spans="1:10" ht="13.5" customHeight="1">
      <c r="B23" s="126"/>
      <c r="C23" s="127"/>
      <c r="D23" s="132"/>
      <c r="E23" s="132"/>
      <c r="F23" s="127"/>
      <c r="G23" s="127"/>
      <c r="H23" s="127"/>
      <c r="I23" s="130"/>
    </row>
    <row r="24" spans="1:10" ht="13.5" customHeight="1">
      <c r="B24" s="126"/>
      <c r="C24" s="127"/>
      <c r="D24" s="127"/>
      <c r="E24" s="127"/>
      <c r="F24" s="127"/>
      <c r="G24" s="127"/>
      <c r="H24" s="127"/>
      <c r="I24" s="130"/>
    </row>
    <row r="25" spans="1:10" ht="13.5" customHeight="1">
      <c r="B25" s="126"/>
      <c r="C25" s="127"/>
      <c r="D25" s="127" t="s">
        <v>536</v>
      </c>
      <c r="E25" s="127"/>
      <c r="F25" s="127"/>
      <c r="G25" s="127"/>
      <c r="H25" s="127"/>
      <c r="I25" s="130"/>
    </row>
    <row r="26" spans="1:10" ht="13.5" customHeight="1">
      <c r="B26" s="126"/>
      <c r="C26" s="127"/>
      <c r="D26" s="127"/>
      <c r="E26" s="127"/>
      <c r="F26" s="127"/>
      <c r="G26" s="127"/>
      <c r="H26" s="127"/>
      <c r="I26" s="130"/>
    </row>
    <row r="27" spans="1:10" ht="13.5" customHeight="1">
      <c r="B27" s="126"/>
      <c r="C27" s="127"/>
      <c r="D27" s="127"/>
      <c r="E27" s="127"/>
      <c r="F27" s="127"/>
      <c r="G27" s="127"/>
      <c r="H27" s="127"/>
      <c r="I27" s="130"/>
    </row>
    <row r="28" spans="1:10" ht="13.5" customHeight="1">
      <c r="B28" s="740" t="s">
        <v>454</v>
      </c>
      <c r="C28" s="506"/>
      <c r="D28" s="506"/>
      <c r="E28" s="506"/>
      <c r="F28" s="506"/>
      <c r="G28" s="506"/>
      <c r="H28" s="506"/>
      <c r="I28" s="741"/>
    </row>
    <row r="29" spans="1:10" ht="13.5" customHeight="1">
      <c r="B29" s="497" t="s">
        <v>455</v>
      </c>
      <c r="C29" s="498"/>
      <c r="D29" s="498"/>
      <c r="E29" s="499"/>
      <c r="F29" s="500" t="s">
        <v>456</v>
      </c>
      <c r="G29" s="498"/>
      <c r="H29" s="498"/>
      <c r="I29" s="501"/>
    </row>
    <row r="30" spans="1:10" ht="21" customHeight="1">
      <c r="A30" s="373"/>
      <c r="B30" s="737" t="s">
        <v>537</v>
      </c>
      <c r="C30" s="737"/>
      <c r="D30" s="737"/>
      <c r="E30" s="738"/>
      <c r="F30" s="739"/>
      <c r="G30" s="739"/>
      <c r="H30" s="739"/>
      <c r="I30" s="739"/>
      <c r="J30" s="373"/>
    </row>
    <row r="31" spans="1:10" ht="21" customHeight="1">
      <c r="A31" s="373"/>
      <c r="B31" s="737"/>
      <c r="C31" s="737"/>
      <c r="D31" s="737"/>
      <c r="E31" s="738"/>
      <c r="F31" s="739"/>
      <c r="G31" s="739"/>
      <c r="H31" s="739"/>
      <c r="I31" s="739"/>
      <c r="J31" s="373"/>
    </row>
    <row r="32" spans="1:10" ht="21" customHeight="1">
      <c r="A32" s="373"/>
      <c r="B32" s="737"/>
      <c r="C32" s="737"/>
      <c r="D32" s="737"/>
      <c r="E32" s="738"/>
      <c r="F32" s="739"/>
      <c r="G32" s="739"/>
      <c r="H32" s="739"/>
      <c r="I32" s="739"/>
      <c r="J32" s="373"/>
    </row>
    <row r="33" spans="1:10" ht="21" customHeight="1">
      <c r="A33" s="373"/>
      <c r="B33" s="737"/>
      <c r="C33" s="737"/>
      <c r="D33" s="737"/>
      <c r="E33" s="738"/>
      <c r="F33" s="739"/>
      <c r="G33" s="739"/>
      <c r="H33" s="739"/>
      <c r="I33" s="739"/>
      <c r="J33" s="373"/>
    </row>
    <row r="34" spans="1:10" ht="21" customHeight="1">
      <c r="A34" s="373"/>
      <c r="B34" s="737"/>
      <c r="C34" s="737"/>
      <c r="D34" s="737"/>
      <c r="E34" s="738"/>
      <c r="F34" s="739"/>
      <c r="G34" s="739"/>
      <c r="H34" s="739"/>
      <c r="I34" s="739"/>
      <c r="J34" s="373"/>
    </row>
    <row r="35" spans="1:10" ht="21" customHeight="1">
      <c r="A35" s="373"/>
      <c r="B35" s="737"/>
      <c r="C35" s="737"/>
      <c r="D35" s="737"/>
      <c r="E35" s="738"/>
      <c r="F35" s="739"/>
      <c r="G35" s="739"/>
      <c r="H35" s="739"/>
      <c r="I35" s="739"/>
      <c r="J35" s="373"/>
    </row>
    <row r="36" spans="1:10" ht="21" customHeight="1">
      <c r="B36" s="737" t="s">
        <v>538</v>
      </c>
      <c r="C36" s="737"/>
      <c r="D36" s="737"/>
      <c r="E36" s="738"/>
      <c r="F36" s="739"/>
      <c r="G36" s="739"/>
      <c r="H36" s="739"/>
      <c r="I36" s="739"/>
    </row>
    <row r="37" spans="1:10" ht="21" customHeight="1">
      <c r="B37" s="737"/>
      <c r="C37" s="737"/>
      <c r="D37" s="737"/>
      <c r="E37" s="738"/>
      <c r="F37" s="739"/>
      <c r="G37" s="739"/>
      <c r="H37" s="739"/>
      <c r="I37" s="739"/>
    </row>
    <row r="38" spans="1:10" ht="21" customHeight="1">
      <c r="B38" s="737"/>
      <c r="C38" s="737"/>
      <c r="D38" s="737"/>
      <c r="E38" s="738"/>
      <c r="F38" s="739"/>
      <c r="G38" s="739"/>
      <c r="H38" s="739"/>
      <c r="I38" s="739"/>
    </row>
    <row r="39" spans="1:10" ht="21" customHeight="1">
      <c r="B39" s="737"/>
      <c r="C39" s="737"/>
      <c r="D39" s="737"/>
      <c r="E39" s="738"/>
      <c r="F39" s="739"/>
      <c r="G39" s="739"/>
      <c r="H39" s="739"/>
      <c r="I39" s="739"/>
    </row>
    <row r="40" spans="1:10" ht="21" customHeight="1">
      <c r="B40" s="737"/>
      <c r="C40" s="737"/>
      <c r="D40" s="737"/>
      <c r="E40" s="738"/>
      <c r="F40" s="739"/>
      <c r="G40" s="739"/>
      <c r="H40" s="739"/>
      <c r="I40" s="739"/>
    </row>
    <row r="41" spans="1:10" ht="21" customHeight="1">
      <c r="B41" s="737"/>
      <c r="C41" s="737"/>
      <c r="D41" s="737"/>
      <c r="E41" s="738"/>
      <c r="F41" s="739"/>
      <c r="G41" s="739"/>
      <c r="H41" s="739"/>
      <c r="I41" s="739"/>
    </row>
  </sheetData>
  <mergeCells count="26">
    <mergeCell ref="B36:E41"/>
    <mergeCell ref="F36:I41"/>
    <mergeCell ref="B28:I28"/>
    <mergeCell ref="B29:E29"/>
    <mergeCell ref="F29:I29"/>
    <mergeCell ref="B30:E35"/>
    <mergeCell ref="F30:I35"/>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70C0"/>
  </sheetPr>
  <dimension ref="A1:J49"/>
  <sheetViews>
    <sheetView topLeftCell="A2" workbookViewId="0">
      <selection activeCell="L12" sqref="L12"/>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 customHeight="1">
      <c r="A1" s="373"/>
      <c r="B1" s="445" t="s">
        <v>471</v>
      </c>
      <c r="C1" s="742"/>
      <c r="D1" s="449" t="s">
        <v>439</v>
      </c>
      <c r="E1" s="449"/>
      <c r="F1" s="449"/>
      <c r="G1" s="449"/>
      <c r="H1" s="449"/>
      <c r="I1" s="452"/>
      <c r="J1" s="373"/>
    </row>
    <row r="2" spans="1:10" ht="28.5" customHeight="1">
      <c r="A2" s="373"/>
      <c r="B2" s="743"/>
      <c r="C2" s="502"/>
      <c r="D2" s="454" t="s">
        <v>472</v>
      </c>
      <c r="E2" s="454"/>
      <c r="F2" s="454"/>
      <c r="G2" s="454"/>
      <c r="H2" s="454"/>
      <c r="I2" s="744"/>
      <c r="J2" s="373"/>
    </row>
    <row r="3" spans="1:10" ht="13.5" customHeight="1">
      <c r="A3" s="373"/>
      <c r="B3" s="745" t="s">
        <v>473</v>
      </c>
      <c r="C3" s="746"/>
      <c r="D3" s="746" t="s">
        <v>474</v>
      </c>
      <c r="E3" s="746"/>
      <c r="F3" s="746"/>
      <c r="G3" s="746"/>
      <c r="H3" s="746"/>
      <c r="I3" s="420" t="s">
        <v>475</v>
      </c>
      <c r="J3" s="373"/>
    </row>
    <row r="4" spans="1:10" ht="13.5" customHeight="1">
      <c r="A4" s="373"/>
      <c r="B4" s="747"/>
      <c r="C4" s="748"/>
      <c r="D4" s="748"/>
      <c r="E4" s="748"/>
      <c r="F4" s="748"/>
      <c r="G4" s="748"/>
      <c r="H4" s="748"/>
      <c r="I4" s="749"/>
      <c r="J4" s="373"/>
    </row>
    <row r="5" spans="1:10" ht="22.5" customHeight="1">
      <c r="A5" s="373"/>
      <c r="B5" s="750" t="s">
        <v>444</v>
      </c>
      <c r="C5" s="727"/>
      <c r="D5" s="751" t="str">
        <f>Indicadores!F13</f>
        <v>Gestión Estratégica de Tecnologías de la Información  (GET)</v>
      </c>
      <c r="E5" s="752"/>
      <c r="F5" s="752"/>
      <c r="G5" s="752"/>
      <c r="H5" s="752"/>
      <c r="I5" s="753"/>
      <c r="J5" s="373"/>
    </row>
    <row r="6" spans="1:10" ht="34.5" customHeight="1">
      <c r="A6" s="373"/>
      <c r="B6" s="469" t="s">
        <v>445</v>
      </c>
      <c r="C6" s="730"/>
      <c r="D6" s="471" t="str">
        <f>Indicadores!A13</f>
        <v>Nivel de ejecución del plan estrategico de TI</v>
      </c>
      <c r="E6" s="471"/>
      <c r="F6" s="473" t="s">
        <v>446</v>
      </c>
      <c r="G6" s="473"/>
      <c r="H6" s="475" t="e">
        <f>Indicadores!#REF!</f>
        <v>#REF!</v>
      </c>
      <c r="I6" s="754"/>
      <c r="J6" s="373"/>
    </row>
    <row r="7" spans="1:10" ht="48" customHeight="1">
      <c r="A7" s="373"/>
      <c r="B7" s="469" t="s">
        <v>447</v>
      </c>
      <c r="C7" s="730"/>
      <c r="D7" s="477" t="str">
        <f>Indicadores!G13</f>
        <v>NEP = (Actividades ejecutadas / Actividades programadas)* 100</v>
      </c>
      <c r="E7" s="477"/>
      <c r="F7" s="489" t="s">
        <v>448</v>
      </c>
      <c r="G7" s="489"/>
      <c r="H7" s="477" t="str">
        <f>Indicadores!C13</f>
        <v>Medir el nivel de avance en la ejecucion de los proyectos y actividades del plan estrategico de TI de la enrtidad</v>
      </c>
      <c r="I7" s="758"/>
      <c r="J7" s="373"/>
    </row>
    <row r="8" spans="1:10" ht="63" customHeight="1">
      <c r="A8" s="373"/>
      <c r="B8" s="415" t="s">
        <v>449</v>
      </c>
      <c r="C8" s="35" t="str">
        <f>Indicadores!P13</f>
        <v>semestral</v>
      </c>
      <c r="D8" s="297" t="s">
        <v>450</v>
      </c>
      <c r="E8" s="36" t="str">
        <f>Indicadores!R13</f>
        <v xml:space="preserve">
Informacion Obtenida Durante la Vigencia 2022 de las ejecucion de las actividades del PETI</v>
      </c>
      <c r="F8" s="297" t="s">
        <v>67</v>
      </c>
      <c r="G8" s="37" t="str">
        <f>Indicadores!H13</f>
        <v xml:space="preserve">Porcentaje </v>
      </c>
      <c r="H8" s="490" t="s">
        <v>451</v>
      </c>
      <c r="I8" s="492" t="str">
        <f>Indicadores!O13</f>
        <v>Hacia arriba</v>
      </c>
      <c r="J8" s="373"/>
    </row>
    <row r="9" spans="1:10" ht="33.75" customHeight="1">
      <c r="A9" s="373"/>
      <c r="B9" s="416" t="s">
        <v>420</v>
      </c>
      <c r="C9" s="27">
        <f>Indicadores!N13</f>
        <v>0.8</v>
      </c>
      <c r="D9" s="417" t="s">
        <v>422</v>
      </c>
      <c r="E9" s="27">
        <f>'TABLERO DE MANDO'!F14</f>
        <v>0.68</v>
      </c>
      <c r="F9" s="418" t="s">
        <v>423</v>
      </c>
      <c r="G9" s="27">
        <f>'TABLERO DE MANDO'!G14</f>
        <v>0.72000000000000008</v>
      </c>
      <c r="H9" s="759"/>
      <c r="I9" s="760"/>
      <c r="J9" s="373"/>
    </row>
    <row r="10" spans="1:10" ht="13.5" customHeight="1">
      <c r="B10" s="126"/>
      <c r="C10" s="127"/>
      <c r="D10" s="127"/>
      <c r="E10" s="127"/>
      <c r="F10" s="127"/>
      <c r="G10" s="127"/>
      <c r="H10" s="127"/>
      <c r="I10" s="130"/>
    </row>
    <row r="11" spans="1:10" ht="13.5" customHeight="1">
      <c r="B11" s="326" t="s">
        <v>452</v>
      </c>
      <c r="C11" s="298" t="s">
        <v>453</v>
      </c>
      <c r="D11" s="129" t="str">
        <f>D9</f>
        <v>LIMITE INSATISFACTORIO</v>
      </c>
      <c r="E11" s="129" t="str">
        <f>F9</f>
        <v>LIMITE SATISFACTORIO</v>
      </c>
      <c r="F11" s="127"/>
      <c r="G11" s="127"/>
      <c r="H11" s="127"/>
      <c r="I11" s="130"/>
    </row>
    <row r="12" spans="1:10" ht="13.5" customHeight="1">
      <c r="B12" s="131" t="s">
        <v>426</v>
      </c>
      <c r="C12" s="34"/>
      <c r="D12" s="132">
        <f t="shared" ref="D12:D23" si="0">+$E$9</f>
        <v>0.68</v>
      </c>
      <c r="E12" s="132">
        <f t="shared" ref="E12:E23" si="1">+$G$9</f>
        <v>0.72000000000000008</v>
      </c>
      <c r="F12" s="127"/>
      <c r="G12" s="127"/>
      <c r="H12" s="127"/>
      <c r="I12" s="130"/>
    </row>
    <row r="13" spans="1:10" ht="13.5" customHeight="1">
      <c r="B13" s="131" t="s">
        <v>427</v>
      </c>
      <c r="C13" s="34"/>
      <c r="D13" s="132">
        <f t="shared" si="0"/>
        <v>0.68</v>
      </c>
      <c r="E13" s="132">
        <f t="shared" si="1"/>
        <v>0.72000000000000008</v>
      </c>
      <c r="F13" s="127"/>
      <c r="G13" s="127"/>
      <c r="H13" s="127"/>
      <c r="I13" s="130"/>
    </row>
    <row r="14" spans="1:10" ht="13.5" customHeight="1">
      <c r="B14" s="131" t="s">
        <v>428</v>
      </c>
      <c r="C14" s="34"/>
      <c r="D14" s="132">
        <f t="shared" si="0"/>
        <v>0.68</v>
      </c>
      <c r="E14" s="132">
        <f t="shared" si="1"/>
        <v>0.72000000000000008</v>
      </c>
      <c r="F14" s="127"/>
      <c r="G14" s="127"/>
      <c r="H14" s="127"/>
      <c r="I14" s="130"/>
    </row>
    <row r="15" spans="1:10" ht="13.5" customHeight="1">
      <c r="B15" s="131" t="s">
        <v>429</v>
      </c>
      <c r="C15" s="34"/>
      <c r="D15" s="132">
        <f t="shared" si="0"/>
        <v>0.68</v>
      </c>
      <c r="E15" s="132">
        <f t="shared" si="1"/>
        <v>0.72000000000000008</v>
      </c>
      <c r="F15" s="127"/>
      <c r="G15" s="127"/>
      <c r="H15" s="127"/>
      <c r="I15" s="130"/>
    </row>
    <row r="16" spans="1:10" ht="13.5" customHeight="1">
      <c r="B16" s="131" t="s">
        <v>430</v>
      </c>
      <c r="C16" s="34"/>
      <c r="D16" s="132">
        <f t="shared" si="0"/>
        <v>0.68</v>
      </c>
      <c r="E16" s="132">
        <f t="shared" si="1"/>
        <v>0.72000000000000008</v>
      </c>
      <c r="F16" s="127"/>
      <c r="G16" s="127"/>
      <c r="H16" s="127"/>
      <c r="I16" s="130"/>
    </row>
    <row r="17" spans="1:9" ht="13.5" customHeight="1">
      <c r="B17" s="131" t="s">
        <v>431</v>
      </c>
      <c r="C17" s="34">
        <v>0.4</v>
      </c>
      <c r="D17" s="132">
        <f t="shared" si="0"/>
        <v>0.68</v>
      </c>
      <c r="E17" s="132">
        <f t="shared" si="1"/>
        <v>0.72000000000000008</v>
      </c>
      <c r="F17" s="127"/>
      <c r="G17" s="127"/>
      <c r="H17" s="127"/>
      <c r="I17" s="130"/>
    </row>
    <row r="18" spans="1:9" ht="13.5" customHeight="1">
      <c r="B18" s="131" t="s">
        <v>432</v>
      </c>
      <c r="C18" s="34"/>
      <c r="D18" s="132">
        <f t="shared" si="0"/>
        <v>0.68</v>
      </c>
      <c r="E18" s="132">
        <f t="shared" si="1"/>
        <v>0.72000000000000008</v>
      </c>
      <c r="F18" s="127"/>
      <c r="G18" s="127"/>
      <c r="H18" s="127"/>
      <c r="I18" s="130"/>
    </row>
    <row r="19" spans="1:9" ht="13.5" customHeight="1">
      <c r="B19" s="131" t="s">
        <v>433</v>
      </c>
      <c r="C19" s="34"/>
      <c r="D19" s="132">
        <f t="shared" si="0"/>
        <v>0.68</v>
      </c>
      <c r="E19" s="132">
        <f t="shared" si="1"/>
        <v>0.72000000000000008</v>
      </c>
      <c r="F19" s="127"/>
      <c r="G19" s="127"/>
      <c r="H19" s="127"/>
      <c r="I19" s="130"/>
    </row>
    <row r="20" spans="1:9" ht="13.5" customHeight="1">
      <c r="B20" s="131" t="s">
        <v>434</v>
      </c>
      <c r="C20" s="34"/>
      <c r="D20" s="132">
        <f t="shared" si="0"/>
        <v>0.68</v>
      </c>
      <c r="E20" s="132">
        <f t="shared" si="1"/>
        <v>0.72000000000000008</v>
      </c>
      <c r="F20" s="127"/>
      <c r="G20" s="127"/>
      <c r="H20" s="127"/>
      <c r="I20" s="130"/>
    </row>
    <row r="21" spans="1:9" ht="13.5" customHeight="1">
      <c r="B21" s="131" t="s">
        <v>435</v>
      </c>
      <c r="C21" s="34"/>
      <c r="D21" s="132">
        <f t="shared" si="0"/>
        <v>0.68</v>
      </c>
      <c r="E21" s="132">
        <f t="shared" si="1"/>
        <v>0.72000000000000008</v>
      </c>
      <c r="F21" s="127"/>
      <c r="G21" s="127"/>
      <c r="H21" s="127"/>
      <c r="I21" s="130"/>
    </row>
    <row r="22" spans="1:9" ht="13.5" customHeight="1">
      <c r="B22" s="131" t="s">
        <v>436</v>
      </c>
      <c r="C22" s="34"/>
      <c r="D22" s="132">
        <f t="shared" si="0"/>
        <v>0.68</v>
      </c>
      <c r="E22" s="132">
        <f t="shared" si="1"/>
        <v>0.72000000000000008</v>
      </c>
      <c r="F22" s="127"/>
      <c r="G22" s="127"/>
      <c r="H22" s="127"/>
      <c r="I22" s="130"/>
    </row>
    <row r="23" spans="1:9" ht="13.5" customHeight="1">
      <c r="B23" s="131" t="s">
        <v>437</v>
      </c>
      <c r="C23" s="34">
        <v>0.83</v>
      </c>
      <c r="D23" s="132">
        <f t="shared" si="0"/>
        <v>0.68</v>
      </c>
      <c r="E23" s="132">
        <f t="shared" si="1"/>
        <v>0.72000000000000008</v>
      </c>
      <c r="F23" s="127"/>
      <c r="G23" s="127"/>
      <c r="H23" s="127"/>
      <c r="I23" s="130"/>
    </row>
    <row r="24" spans="1:9" ht="13.5" customHeight="1">
      <c r="B24" s="126"/>
      <c r="C24" s="127"/>
      <c r="D24" s="127"/>
      <c r="E24" s="127"/>
      <c r="F24" s="127"/>
      <c r="G24" s="127"/>
      <c r="H24" s="127"/>
      <c r="I24" s="130"/>
    </row>
    <row r="25" spans="1:9" ht="13.5" customHeight="1">
      <c r="B25" s="126"/>
      <c r="C25" s="127"/>
      <c r="D25" s="127"/>
      <c r="E25" s="127"/>
      <c r="F25" s="127"/>
      <c r="G25" s="127"/>
      <c r="H25" s="127"/>
      <c r="I25" s="130"/>
    </row>
    <row r="26" spans="1:9" ht="13.5" customHeight="1">
      <c r="B26" s="126"/>
      <c r="C26" s="127"/>
      <c r="D26" s="127"/>
      <c r="E26" s="127"/>
      <c r="F26" s="127"/>
      <c r="G26" s="127"/>
      <c r="H26" s="127"/>
      <c r="I26" s="130"/>
    </row>
    <row r="27" spans="1:9" ht="13.5" customHeight="1">
      <c r="B27" s="126"/>
      <c r="C27" s="127"/>
      <c r="D27" s="127"/>
      <c r="E27" s="127"/>
      <c r="F27" s="127"/>
      <c r="G27" s="127"/>
      <c r="H27" s="127"/>
      <c r="I27" s="130"/>
    </row>
    <row r="28" spans="1:9" ht="13.5" customHeight="1">
      <c r="B28" s="761" t="s">
        <v>454</v>
      </c>
      <c r="C28" s="761"/>
      <c r="D28" s="761"/>
      <c r="E28" s="761"/>
      <c r="F28" s="761"/>
      <c r="G28" s="761"/>
      <c r="H28" s="761"/>
      <c r="I28" s="761"/>
    </row>
    <row r="29" spans="1:9" ht="15.75" customHeight="1">
      <c r="B29" s="133"/>
      <c r="C29" s="92"/>
      <c r="D29" s="92"/>
      <c r="E29" s="92"/>
      <c r="F29" s="92"/>
      <c r="G29" s="92"/>
      <c r="H29" s="92"/>
      <c r="I29" s="134"/>
    </row>
    <row r="30" spans="1:9" ht="13.5" customHeight="1">
      <c r="B30" s="497" t="s">
        <v>455</v>
      </c>
      <c r="C30" s="498"/>
      <c r="D30" s="498"/>
      <c r="E30" s="499"/>
      <c r="F30" s="500" t="s">
        <v>456</v>
      </c>
      <c r="G30" s="498"/>
      <c r="H30" s="498"/>
      <c r="I30" s="501"/>
    </row>
    <row r="31" spans="1:9" ht="21" customHeight="1">
      <c r="A31" s="373"/>
      <c r="B31" s="762" t="s">
        <v>539</v>
      </c>
      <c r="C31" s="763"/>
      <c r="D31" s="763"/>
      <c r="E31" s="763"/>
      <c r="F31" s="755"/>
      <c r="G31" s="705"/>
      <c r="H31" s="705"/>
      <c r="I31" s="764"/>
    </row>
    <row r="32" spans="1:9" ht="21" customHeight="1">
      <c r="A32" s="373"/>
      <c r="B32" s="763"/>
      <c r="C32" s="763"/>
      <c r="D32" s="763"/>
      <c r="E32" s="763"/>
      <c r="F32" s="756"/>
      <c r="G32" s="707"/>
      <c r="H32" s="707"/>
      <c r="I32" s="765"/>
    </row>
    <row r="33" spans="1:10" ht="21" customHeight="1">
      <c r="A33" s="373"/>
      <c r="B33" s="763"/>
      <c r="C33" s="763"/>
      <c r="D33" s="763"/>
      <c r="E33" s="763"/>
      <c r="F33" s="756"/>
      <c r="G33" s="707"/>
      <c r="H33" s="707"/>
      <c r="I33" s="765"/>
    </row>
    <row r="34" spans="1:10" ht="21" customHeight="1">
      <c r="A34" s="373"/>
      <c r="B34" s="763"/>
      <c r="C34" s="763"/>
      <c r="D34" s="763"/>
      <c r="E34" s="763"/>
      <c r="F34" s="756"/>
      <c r="G34" s="707"/>
      <c r="H34" s="707"/>
      <c r="I34" s="765"/>
    </row>
    <row r="35" spans="1:10" ht="21" customHeight="1">
      <c r="A35" s="373"/>
      <c r="B35" s="763"/>
      <c r="C35" s="763"/>
      <c r="D35" s="763"/>
      <c r="E35" s="763"/>
      <c r="F35" s="756"/>
      <c r="G35" s="707"/>
      <c r="H35" s="707"/>
      <c r="I35" s="765"/>
    </row>
    <row r="36" spans="1:10" ht="21" customHeight="1">
      <c r="A36" s="373"/>
      <c r="B36" s="763"/>
      <c r="C36" s="763"/>
      <c r="D36" s="763"/>
      <c r="E36" s="763"/>
      <c r="F36" s="756"/>
      <c r="G36" s="707"/>
      <c r="H36" s="707"/>
      <c r="I36" s="765"/>
    </row>
    <row r="37" spans="1:10" ht="21" customHeight="1">
      <c r="A37" s="373"/>
      <c r="B37" s="763"/>
      <c r="C37" s="763"/>
      <c r="D37" s="763"/>
      <c r="E37" s="763"/>
      <c r="F37" s="756"/>
      <c r="G37" s="707"/>
      <c r="H37" s="707"/>
      <c r="I37" s="765"/>
    </row>
    <row r="38" spans="1:10" ht="21" customHeight="1">
      <c r="A38" s="373"/>
      <c r="B38" s="763"/>
      <c r="C38" s="763"/>
      <c r="D38" s="763"/>
      <c r="E38" s="763"/>
      <c r="F38" s="756"/>
      <c r="G38" s="707"/>
      <c r="H38" s="707"/>
      <c r="I38" s="765"/>
    </row>
    <row r="39" spans="1:10" ht="21" customHeight="1">
      <c r="A39" s="373"/>
      <c r="B39" s="763"/>
      <c r="C39" s="763"/>
      <c r="D39" s="763"/>
      <c r="E39" s="763"/>
      <c r="F39" s="756"/>
      <c r="G39" s="707"/>
      <c r="H39" s="707"/>
      <c r="I39" s="765"/>
    </row>
    <row r="40" spans="1:10" ht="21" customHeight="1">
      <c r="B40" s="762" t="s">
        <v>540</v>
      </c>
      <c r="C40" s="763"/>
      <c r="D40" s="763"/>
      <c r="E40" s="766"/>
      <c r="F40" s="755"/>
      <c r="G40" s="705"/>
      <c r="H40" s="705"/>
      <c r="I40" s="706"/>
      <c r="J40" s="373"/>
    </row>
    <row r="41" spans="1:10" ht="21" customHeight="1">
      <c r="B41" s="763"/>
      <c r="C41" s="763"/>
      <c r="D41" s="763"/>
      <c r="E41" s="766"/>
      <c r="F41" s="756"/>
      <c r="G41" s="707"/>
      <c r="H41" s="707"/>
      <c r="I41" s="708"/>
      <c r="J41" s="373"/>
    </row>
    <row r="42" spans="1:10" ht="21" customHeight="1">
      <c r="B42" s="763"/>
      <c r="C42" s="763"/>
      <c r="D42" s="763"/>
      <c r="E42" s="766"/>
      <c r="F42" s="756"/>
      <c r="G42" s="707"/>
      <c r="H42" s="707"/>
      <c r="I42" s="708"/>
      <c r="J42" s="373"/>
    </row>
    <row r="43" spans="1:10" ht="21" customHeight="1">
      <c r="B43" s="763"/>
      <c r="C43" s="763"/>
      <c r="D43" s="763"/>
      <c r="E43" s="766"/>
      <c r="F43" s="756"/>
      <c r="G43" s="707"/>
      <c r="H43" s="707"/>
      <c r="I43" s="708"/>
      <c r="J43" s="373"/>
    </row>
    <row r="44" spans="1:10" ht="21" customHeight="1">
      <c r="B44" s="763"/>
      <c r="C44" s="763"/>
      <c r="D44" s="763"/>
      <c r="E44" s="766"/>
      <c r="F44" s="756"/>
      <c r="G44" s="707"/>
      <c r="H44" s="707"/>
      <c r="I44" s="708"/>
      <c r="J44" s="373"/>
    </row>
    <row r="45" spans="1:10" ht="21" customHeight="1">
      <c r="B45" s="763"/>
      <c r="C45" s="763"/>
      <c r="D45" s="763"/>
      <c r="E45" s="766"/>
      <c r="F45" s="756"/>
      <c r="G45" s="707"/>
      <c r="H45" s="707"/>
      <c r="I45" s="708"/>
      <c r="J45" s="373"/>
    </row>
    <row r="46" spans="1:10" ht="21" customHeight="1">
      <c r="B46" s="763"/>
      <c r="C46" s="763"/>
      <c r="D46" s="763"/>
      <c r="E46" s="766"/>
      <c r="F46" s="756"/>
      <c r="G46" s="707"/>
      <c r="H46" s="707"/>
      <c r="I46" s="708"/>
      <c r="J46" s="373"/>
    </row>
    <row r="47" spans="1:10" ht="21" customHeight="1">
      <c r="B47" s="763"/>
      <c r="C47" s="763"/>
      <c r="D47" s="763"/>
      <c r="E47" s="766"/>
      <c r="F47" s="756"/>
      <c r="G47" s="707"/>
      <c r="H47" s="707"/>
      <c r="I47" s="708"/>
      <c r="J47" s="373"/>
    </row>
    <row r="48" spans="1:10" ht="21" customHeight="1">
      <c r="B48" s="763"/>
      <c r="C48" s="763"/>
      <c r="D48" s="763"/>
      <c r="E48" s="766"/>
      <c r="F48" s="757"/>
      <c r="G48" s="709"/>
      <c r="H48" s="709"/>
      <c r="I48" s="710"/>
      <c r="J48" s="373"/>
    </row>
    <row r="49" spans="6:9" ht="15" customHeight="1">
      <c r="F49" s="373"/>
      <c r="G49" s="373"/>
      <c r="H49" s="373"/>
      <c r="I49" s="373"/>
    </row>
  </sheetData>
  <mergeCells count="26">
    <mergeCell ref="F40:I48"/>
    <mergeCell ref="B7:C7"/>
    <mergeCell ref="H7:I7"/>
    <mergeCell ref="D7:E7"/>
    <mergeCell ref="F7:G7"/>
    <mergeCell ref="H8:H9"/>
    <mergeCell ref="I8:I9"/>
    <mergeCell ref="B28:I28"/>
    <mergeCell ref="F30:I30"/>
    <mergeCell ref="B30:E30"/>
    <mergeCell ref="B31:E39"/>
    <mergeCell ref="F31:I39"/>
    <mergeCell ref="B40:E48"/>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70C0"/>
  </sheetPr>
  <dimension ref="A1:J41"/>
  <sheetViews>
    <sheetView topLeftCell="A5" workbookViewId="0">
      <selection activeCell="K20" sqref="K20"/>
    </sheetView>
  </sheetViews>
  <sheetFormatPr baseColWidth="10" defaultColWidth="11.21875" defaultRowHeight="15" customHeight="1"/>
  <cols>
    <col min="1" max="1" width="4.6640625" customWidth="1"/>
    <col min="2" max="2" width="15.88671875" customWidth="1"/>
    <col min="3" max="3" width="14.21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502" t="s">
        <v>471</v>
      </c>
      <c r="C1" s="599"/>
      <c r="D1" s="601" t="s">
        <v>439</v>
      </c>
      <c r="E1" s="602"/>
      <c r="F1" s="602"/>
      <c r="G1" s="602"/>
      <c r="H1" s="603"/>
      <c r="I1" s="604"/>
    </row>
    <row r="2" spans="2:9" ht="33"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0.5" customHeight="1" thickBot="1">
      <c r="B4" s="724"/>
      <c r="C4" s="725"/>
      <c r="D4" s="725"/>
      <c r="E4" s="725"/>
      <c r="F4" s="725"/>
      <c r="G4" s="725"/>
      <c r="H4" s="725"/>
      <c r="I4" s="726"/>
    </row>
    <row r="5" spans="2:9" ht="22.5" customHeight="1" thickBot="1">
      <c r="B5" s="730" t="s">
        <v>444</v>
      </c>
      <c r="C5" s="470"/>
      <c r="D5" s="767" t="str">
        <f>+Indicadores!F16</f>
        <v>Gestión De Comunicación Estratégica (GCE)</v>
      </c>
      <c r="E5" s="768"/>
      <c r="F5" s="768"/>
      <c r="G5" s="768"/>
      <c r="H5" s="768"/>
      <c r="I5" s="733"/>
    </row>
    <row r="6" spans="2:9" ht="23.25" customHeight="1" thickBot="1">
      <c r="B6" s="730" t="s">
        <v>445</v>
      </c>
      <c r="C6" s="470"/>
      <c r="D6" s="570" t="str">
        <f>Indicadores!A16</f>
        <v>Noticias positivas publicadas sobre el Ministerio</v>
      </c>
      <c r="E6" s="731"/>
      <c r="F6" s="489" t="s">
        <v>446</v>
      </c>
      <c r="G6" s="470"/>
      <c r="H6" s="570" t="e">
        <f>Indicadores!#REF!</f>
        <v>#REF!</v>
      </c>
      <c r="I6" s="732"/>
    </row>
    <row r="7" spans="2:9" ht="44.25" customHeight="1">
      <c r="B7" s="730" t="s">
        <v>447</v>
      </c>
      <c r="C7" s="470"/>
      <c r="D7" s="570" t="str">
        <f>Indicadores!G16</f>
        <v>Noticias positivas publicadas sobre el Ministerio/total noticias publicadas sobre el ministerio *100</v>
      </c>
      <c r="E7" s="731"/>
      <c r="F7" s="489" t="s">
        <v>448</v>
      </c>
      <c r="G7" s="470"/>
      <c r="H7" s="570" t="str">
        <f>Indicadores!C16</f>
        <v>Medir el porcentaje de noticias positivas que sobre la gestión del ministerio se publican en los medios de comunicación.</v>
      </c>
      <c r="I7" s="732"/>
    </row>
    <row r="8" spans="2:9" ht="42" customHeight="1">
      <c r="B8" s="325" t="s">
        <v>449</v>
      </c>
      <c r="C8" s="35" t="str">
        <f>Indicadores!P16</f>
        <v>Mensual</v>
      </c>
      <c r="D8" s="297" t="s">
        <v>450</v>
      </c>
      <c r="E8" s="35" t="str">
        <f>Indicadores!R16</f>
        <v>Monitoreo de prensa</v>
      </c>
      <c r="F8" s="297" t="s">
        <v>67</v>
      </c>
      <c r="G8" s="35" t="str">
        <f>Indicadores!H16</f>
        <v>Porcentaje</v>
      </c>
      <c r="H8" s="490" t="s">
        <v>451</v>
      </c>
      <c r="I8" s="735" t="str">
        <f>Indicadores!O16</f>
        <v>Hacia arriba</v>
      </c>
    </row>
    <row r="9" spans="2:9" ht="33.75" customHeight="1" thickBot="1">
      <c r="B9" s="325" t="s">
        <v>420</v>
      </c>
      <c r="C9" s="27">
        <f>+'TABLERO DE MANDO'!D15</f>
        <v>0.7</v>
      </c>
      <c r="D9" s="28" t="s">
        <v>422</v>
      </c>
      <c r="E9" s="27">
        <f>+'TABLERO DE MANDO'!F15</f>
        <v>0.59499999999999997</v>
      </c>
      <c r="F9" s="29" t="s">
        <v>423</v>
      </c>
      <c r="G9" s="27">
        <f>+'TABLERO DE MANDO'!G14</f>
        <v>0.72000000000000008</v>
      </c>
      <c r="H9" s="734"/>
      <c r="I9" s="736"/>
    </row>
    <row r="10" spans="2:9" ht="13.5" customHeight="1">
      <c r="B10" s="126"/>
      <c r="C10" s="127"/>
      <c r="D10" s="127"/>
      <c r="E10" s="127"/>
      <c r="F10" s="127"/>
      <c r="G10" s="127"/>
      <c r="H10" s="127"/>
      <c r="I10" s="128"/>
    </row>
    <row r="11" spans="2:9" ht="13.5" customHeight="1">
      <c r="B11" s="326" t="s">
        <v>452</v>
      </c>
      <c r="C11" s="327" t="s">
        <v>453</v>
      </c>
      <c r="D11" s="129" t="s">
        <v>422</v>
      </c>
      <c r="E11" s="129" t="s">
        <v>423</v>
      </c>
      <c r="F11" s="127"/>
      <c r="G11" s="127"/>
      <c r="H11" s="127"/>
      <c r="I11" s="130"/>
    </row>
    <row r="12" spans="2:9" ht="13.5" customHeight="1">
      <c r="B12" s="131" t="s">
        <v>426</v>
      </c>
      <c r="C12" s="34">
        <v>0.08</v>
      </c>
      <c r="D12" s="132">
        <v>0.73949999999999994</v>
      </c>
      <c r="E12" s="132">
        <v>0.78300000000000003</v>
      </c>
      <c r="F12" s="127"/>
      <c r="G12" s="127"/>
      <c r="H12" s="127"/>
      <c r="I12" s="130"/>
    </row>
    <row r="13" spans="2:9" ht="13.5" customHeight="1">
      <c r="B13" s="131" t="s">
        <v>427</v>
      </c>
      <c r="C13" s="34">
        <v>0.16</v>
      </c>
      <c r="D13" s="132">
        <v>0.73949999999999994</v>
      </c>
      <c r="E13" s="132">
        <v>0.78300000000000003</v>
      </c>
      <c r="F13" s="127"/>
      <c r="G13" s="127"/>
      <c r="H13" s="127"/>
      <c r="I13" s="130"/>
    </row>
    <row r="14" spans="2:9" ht="13.5" customHeight="1">
      <c r="B14" s="131" t="s">
        <v>428</v>
      </c>
      <c r="C14" s="34">
        <v>0.25</v>
      </c>
      <c r="D14" s="132">
        <v>0.73949999999999994</v>
      </c>
      <c r="E14" s="132">
        <v>0.78300000000000003</v>
      </c>
      <c r="F14" s="127"/>
      <c r="G14" s="127"/>
      <c r="H14" s="127"/>
      <c r="I14" s="130"/>
    </row>
    <row r="15" spans="2:9" ht="13.5" customHeight="1">
      <c r="B15" s="131" t="s">
        <v>429</v>
      </c>
      <c r="C15" s="279">
        <v>0.33</v>
      </c>
      <c r="D15" s="132">
        <v>0.73949999999999994</v>
      </c>
      <c r="E15" s="132">
        <v>0.78300000000000003</v>
      </c>
      <c r="F15" s="127"/>
      <c r="G15" s="127"/>
      <c r="H15" s="127"/>
      <c r="I15" s="130"/>
    </row>
    <row r="16" spans="2:9" ht="13.5" customHeight="1">
      <c r="B16" s="131" t="s">
        <v>430</v>
      </c>
      <c r="C16" s="279">
        <v>0.42</v>
      </c>
      <c r="D16" s="132">
        <v>0.73949999999999994</v>
      </c>
      <c r="E16" s="132">
        <v>0.78300000000000003</v>
      </c>
      <c r="F16" s="127"/>
      <c r="G16" s="127"/>
      <c r="H16" s="127"/>
      <c r="I16" s="130"/>
    </row>
    <row r="17" spans="1:10" ht="13.5" customHeight="1">
      <c r="B17" s="131" t="s">
        <v>431</v>
      </c>
      <c r="C17" s="279">
        <v>0.5</v>
      </c>
      <c r="D17" s="132">
        <v>0.73949999999999994</v>
      </c>
      <c r="E17" s="132">
        <v>0.78300000000000003</v>
      </c>
      <c r="F17" s="127"/>
      <c r="G17" s="127"/>
      <c r="H17" s="127"/>
      <c r="I17" s="130"/>
    </row>
    <row r="18" spans="1:10" ht="13.5" customHeight="1">
      <c r="B18" s="131" t="s">
        <v>432</v>
      </c>
      <c r="C18" s="279">
        <v>0.57999999999999996</v>
      </c>
      <c r="D18" s="132">
        <v>0.73949999999999994</v>
      </c>
      <c r="E18" s="132">
        <v>0.78300000000000003</v>
      </c>
      <c r="F18" s="127"/>
      <c r="G18" s="127"/>
      <c r="H18" s="127"/>
      <c r="I18" s="130"/>
    </row>
    <row r="19" spans="1:10" ht="13.5" customHeight="1">
      <c r="B19" s="131" t="s">
        <v>433</v>
      </c>
      <c r="C19" s="279">
        <v>0.66</v>
      </c>
      <c r="D19" s="132">
        <v>0.73949999999999994</v>
      </c>
      <c r="E19" s="132">
        <v>0.78300000000000003</v>
      </c>
      <c r="F19" s="127"/>
      <c r="G19" s="127"/>
      <c r="H19" s="127"/>
      <c r="I19" s="130"/>
    </row>
    <row r="20" spans="1:10" ht="13.5" customHeight="1">
      <c r="B20" s="131" t="s">
        <v>434</v>
      </c>
      <c r="C20" s="279">
        <v>0.75</v>
      </c>
      <c r="D20" s="132">
        <v>0.73949999999999994</v>
      </c>
      <c r="E20" s="132">
        <v>0.78300000000000003</v>
      </c>
      <c r="F20" s="127"/>
      <c r="G20" s="127"/>
      <c r="H20" s="127"/>
      <c r="I20" s="130"/>
    </row>
    <row r="21" spans="1:10" ht="13.5" customHeight="1">
      <c r="B21" s="131" t="s">
        <v>435</v>
      </c>
      <c r="C21" s="279">
        <v>0.75</v>
      </c>
      <c r="D21" s="132">
        <v>0.73949999999999994</v>
      </c>
      <c r="E21" s="132">
        <v>0.78300000000000003</v>
      </c>
      <c r="F21" s="127"/>
      <c r="G21" s="127"/>
      <c r="H21" s="127"/>
      <c r="I21" s="130"/>
    </row>
    <row r="22" spans="1:10" ht="13.5" customHeight="1">
      <c r="B22" s="131" t="s">
        <v>436</v>
      </c>
      <c r="C22" s="279">
        <v>0.92</v>
      </c>
      <c r="D22" s="132">
        <v>0.73949999999999994</v>
      </c>
      <c r="E22" s="132">
        <v>0.78300000000000003</v>
      </c>
      <c r="F22" s="127"/>
      <c r="G22" s="127"/>
      <c r="H22" s="127"/>
      <c r="I22" s="130"/>
    </row>
    <row r="23" spans="1:10" ht="13.5" customHeight="1">
      <c r="B23" s="131" t="s">
        <v>437</v>
      </c>
      <c r="C23" s="279">
        <v>1</v>
      </c>
      <c r="D23" s="132">
        <v>0.73949999999999994</v>
      </c>
      <c r="E23" s="132">
        <v>0.78300000000000003</v>
      </c>
      <c r="F23" s="127"/>
      <c r="G23" s="127"/>
      <c r="H23" s="127"/>
      <c r="I23" s="130"/>
    </row>
    <row r="24" spans="1:10" ht="13.5" customHeight="1">
      <c r="B24" s="126"/>
      <c r="C24" s="127"/>
      <c r="D24" s="127"/>
      <c r="E24" s="127"/>
      <c r="F24" s="127"/>
      <c r="G24" s="127"/>
      <c r="H24" s="127"/>
      <c r="I24" s="130"/>
    </row>
    <row r="25" spans="1:10" ht="13.5" customHeight="1">
      <c r="B25" s="126"/>
      <c r="C25" s="127"/>
      <c r="D25" s="127"/>
      <c r="E25" s="127"/>
      <c r="F25" s="127"/>
      <c r="G25" s="127"/>
      <c r="H25" s="127"/>
      <c r="I25" s="130"/>
    </row>
    <row r="26" spans="1:10" ht="13.5" customHeight="1">
      <c r="B26" s="126"/>
      <c r="C26" s="127"/>
      <c r="D26" s="127"/>
      <c r="E26" s="127"/>
      <c r="F26" s="127"/>
      <c r="G26" s="127"/>
      <c r="H26" s="127"/>
      <c r="I26" s="130"/>
    </row>
    <row r="27" spans="1:10" ht="13.5" customHeight="1">
      <c r="B27" s="126"/>
      <c r="C27" s="127"/>
      <c r="D27" s="127"/>
      <c r="E27" s="127"/>
      <c r="F27" s="127"/>
      <c r="G27" s="127"/>
      <c r="H27" s="127"/>
      <c r="I27" s="130"/>
    </row>
    <row r="28" spans="1:10" ht="13.5" customHeight="1">
      <c r="B28" s="769" t="s">
        <v>454</v>
      </c>
      <c r="C28" s="462"/>
      <c r="D28" s="462"/>
      <c r="E28" s="462"/>
      <c r="F28" s="462"/>
      <c r="G28" s="462"/>
      <c r="H28" s="462"/>
      <c r="I28" s="463"/>
    </row>
    <row r="29" spans="1:10" ht="15.75" customHeight="1">
      <c r="B29" s="147"/>
      <c r="C29" s="92"/>
      <c r="D29" s="92"/>
      <c r="E29" s="92"/>
      <c r="F29" s="92"/>
      <c r="G29" s="92"/>
      <c r="H29" s="92"/>
      <c r="I29" s="134"/>
    </row>
    <row r="30" spans="1:10" ht="13.5" customHeight="1">
      <c r="B30" s="497" t="s">
        <v>455</v>
      </c>
      <c r="C30" s="498"/>
      <c r="D30" s="498"/>
      <c r="E30" s="499"/>
      <c r="F30" s="500" t="s">
        <v>456</v>
      </c>
      <c r="G30" s="498"/>
      <c r="H30" s="498"/>
      <c r="I30" s="501"/>
    </row>
    <row r="31" spans="1:10" ht="13.5" customHeight="1">
      <c r="A31" s="373"/>
      <c r="B31" s="763" t="s">
        <v>541</v>
      </c>
      <c r="C31" s="578"/>
      <c r="D31" s="578"/>
      <c r="E31" s="578"/>
      <c r="F31" s="577"/>
      <c r="G31" s="578"/>
      <c r="H31" s="578"/>
      <c r="I31" s="578"/>
      <c r="J31" s="373"/>
    </row>
    <row r="32" spans="1:10" ht="15" customHeight="1">
      <c r="A32" s="373"/>
      <c r="B32" s="578"/>
      <c r="C32" s="579"/>
      <c r="D32" s="579"/>
      <c r="E32" s="578"/>
      <c r="F32" s="578"/>
      <c r="G32" s="579"/>
      <c r="H32" s="579"/>
      <c r="I32" s="578"/>
      <c r="J32" s="373"/>
    </row>
    <row r="33" spans="1:10" ht="15" customHeight="1">
      <c r="A33" s="373"/>
      <c r="B33" s="578"/>
      <c r="C33" s="579"/>
      <c r="D33" s="579"/>
      <c r="E33" s="578"/>
      <c r="F33" s="578"/>
      <c r="G33" s="579"/>
      <c r="H33" s="579"/>
      <c r="I33" s="578"/>
      <c r="J33" s="373"/>
    </row>
    <row r="34" spans="1:10" ht="15" customHeight="1">
      <c r="A34" s="373"/>
      <c r="B34" s="578"/>
      <c r="C34" s="579"/>
      <c r="D34" s="579"/>
      <c r="E34" s="578"/>
      <c r="F34" s="578"/>
      <c r="G34" s="579"/>
      <c r="H34" s="579"/>
      <c r="I34" s="578"/>
      <c r="J34" s="373"/>
    </row>
    <row r="35" spans="1:10" ht="15" customHeight="1">
      <c r="A35" s="373"/>
      <c r="B35" s="578"/>
      <c r="C35" s="579"/>
      <c r="D35" s="579"/>
      <c r="E35" s="578"/>
      <c r="F35" s="578"/>
      <c r="G35" s="579"/>
      <c r="H35" s="579"/>
      <c r="I35" s="578"/>
      <c r="J35" s="373"/>
    </row>
    <row r="36" spans="1:10" ht="15" customHeight="1">
      <c r="A36" s="373"/>
      <c r="B36" s="578"/>
      <c r="C36" s="579"/>
      <c r="D36" s="579"/>
      <c r="E36" s="578"/>
      <c r="F36" s="578"/>
      <c r="G36" s="579"/>
      <c r="H36" s="579"/>
      <c r="I36" s="578"/>
      <c r="J36" s="373"/>
    </row>
    <row r="37" spans="1:10" ht="15" customHeight="1">
      <c r="A37" s="373"/>
      <c r="B37" s="578"/>
      <c r="C37" s="579"/>
      <c r="D37" s="579"/>
      <c r="E37" s="578"/>
      <c r="F37" s="578"/>
      <c r="G37" s="579"/>
      <c r="H37" s="579"/>
      <c r="I37" s="578"/>
      <c r="J37" s="373"/>
    </row>
    <row r="38" spans="1:10" ht="13.5" customHeight="1">
      <c r="A38" s="373"/>
      <c r="B38" s="578"/>
      <c r="C38" s="579"/>
      <c r="D38" s="579"/>
      <c r="E38" s="578"/>
      <c r="F38" s="578"/>
      <c r="G38" s="579"/>
      <c r="H38" s="579"/>
      <c r="I38" s="578"/>
      <c r="J38" s="373"/>
    </row>
    <row r="39" spans="1:10" ht="13.5" customHeight="1">
      <c r="A39" s="373"/>
      <c r="B39" s="578"/>
      <c r="C39" s="579"/>
      <c r="D39" s="579"/>
      <c r="E39" s="578"/>
      <c r="F39" s="578"/>
      <c r="G39" s="579"/>
      <c r="H39" s="579"/>
      <c r="I39" s="578"/>
      <c r="J39" s="373"/>
    </row>
    <row r="40" spans="1:10" ht="13.5" customHeight="1">
      <c r="A40" s="373"/>
      <c r="B40" s="578"/>
      <c r="C40" s="579"/>
      <c r="D40" s="579"/>
      <c r="E40" s="578"/>
      <c r="F40" s="578"/>
      <c r="G40" s="579"/>
      <c r="H40" s="579"/>
      <c r="I40" s="578"/>
      <c r="J40" s="373"/>
    </row>
    <row r="41" spans="1:10" ht="15" customHeight="1">
      <c r="B41" s="373"/>
      <c r="C41" s="373"/>
      <c r="D41" s="373"/>
      <c r="E41" s="373"/>
      <c r="F41" s="373"/>
      <c r="G41" s="373"/>
      <c r="H41" s="373"/>
      <c r="I41" s="373"/>
    </row>
  </sheetData>
  <mergeCells count="24">
    <mergeCell ref="B7:C7"/>
    <mergeCell ref="H7:I7"/>
    <mergeCell ref="B31:E40"/>
    <mergeCell ref="F31:I40"/>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70C0"/>
  </sheetPr>
  <dimension ref="A1:J37"/>
  <sheetViews>
    <sheetView topLeftCell="A5" workbookViewId="0">
      <selection activeCell="C23" sqref="C23"/>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8.5" customHeight="1">
      <c r="B1" s="502" t="s">
        <v>471</v>
      </c>
      <c r="C1" s="599"/>
      <c r="D1" s="601" t="s">
        <v>439</v>
      </c>
      <c r="E1" s="602"/>
      <c r="F1" s="602"/>
      <c r="G1" s="602"/>
      <c r="H1" s="603"/>
      <c r="I1" s="604"/>
    </row>
    <row r="2" spans="1:10" ht="15" customHeight="1">
      <c r="B2" s="600"/>
      <c r="C2" s="448"/>
      <c r="D2" s="454" t="s">
        <v>472</v>
      </c>
      <c r="E2" s="455"/>
      <c r="F2" s="455"/>
      <c r="G2" s="455"/>
      <c r="H2" s="456"/>
      <c r="I2" s="605"/>
    </row>
    <row r="3" spans="1:10" ht="18" customHeight="1">
      <c r="B3" s="606" t="s">
        <v>473</v>
      </c>
      <c r="C3" s="607"/>
      <c r="D3" s="606" t="s">
        <v>474</v>
      </c>
      <c r="E3" s="608"/>
      <c r="F3" s="608"/>
      <c r="G3" s="608"/>
      <c r="H3" s="607"/>
      <c r="I3" s="43" t="s">
        <v>475</v>
      </c>
    </row>
    <row r="4" spans="1:10" ht="4.5" customHeight="1">
      <c r="B4" s="461"/>
      <c r="C4" s="462"/>
      <c r="D4" s="462"/>
      <c r="E4" s="462"/>
      <c r="F4" s="462"/>
      <c r="G4" s="462"/>
      <c r="H4" s="462"/>
      <c r="I4" s="463"/>
    </row>
    <row r="5" spans="1:10" ht="22.5" customHeight="1">
      <c r="A5" s="373"/>
      <c r="B5" s="464" t="s">
        <v>444</v>
      </c>
      <c r="C5" s="770"/>
      <c r="D5" s="566" t="str">
        <f>+Indicadores!F17</f>
        <v>Gestión De Comunicación Estratégica (GCE)</v>
      </c>
      <c r="E5" s="771"/>
      <c r="F5" s="643"/>
      <c r="G5" s="643"/>
      <c r="H5" s="643"/>
      <c r="I5" s="644"/>
      <c r="J5" s="373"/>
    </row>
    <row r="6" spans="1:10" ht="29.25" customHeight="1">
      <c r="A6" s="373"/>
      <c r="B6" s="469" t="s">
        <v>445</v>
      </c>
      <c r="C6" s="510"/>
      <c r="D6" s="772" t="str">
        <f>Indicadores!A17</f>
        <v>Piezas divulgativas realizadas en cumplimiento del proceso</v>
      </c>
      <c r="E6" s="773"/>
      <c r="F6" s="774" t="s">
        <v>446</v>
      </c>
      <c r="G6" s="470"/>
      <c r="H6" s="570" t="e">
        <f>Indicadores!#REF!</f>
        <v>#REF!</v>
      </c>
      <c r="I6" s="644"/>
      <c r="J6" s="373"/>
    </row>
    <row r="7" spans="1:10" ht="48.75" customHeight="1">
      <c r="A7" s="373"/>
      <c r="B7" s="469" t="s">
        <v>447</v>
      </c>
      <c r="C7" s="470"/>
      <c r="D7" s="471" t="str">
        <f>Indicadores!G17</f>
        <v>(Piezas Divulgativas realizadas / Piezas divulgativas Planeadas) X 100</v>
      </c>
      <c r="E7" s="472"/>
      <c r="F7" s="489" t="s">
        <v>448</v>
      </c>
      <c r="G7" s="470"/>
      <c r="H7" s="570" t="str">
        <f>Indicadores!C18</f>
        <v>Permite tener conocimiento sobre las iniciativas que se están gestionando en materia de cooperación internacional y banca multilateral, así como el seguimiento que se realiza a los proyectos que derivan de estos.</v>
      </c>
      <c r="I7" s="644"/>
      <c r="J7" s="373"/>
    </row>
    <row r="8" spans="1:10" ht="42" customHeight="1">
      <c r="A8" s="373"/>
      <c r="B8" s="415" t="s">
        <v>449</v>
      </c>
      <c r="C8" s="35" t="str">
        <f>Indicadores!P17</f>
        <v>Mensual</v>
      </c>
      <c r="D8" s="297" t="s">
        <v>450</v>
      </c>
      <c r="E8" s="35" t="str">
        <f>Indicadores!R17</f>
        <v>Plan de Acción</v>
      </c>
      <c r="F8" s="297" t="s">
        <v>67</v>
      </c>
      <c r="G8" s="35" t="str">
        <f>Indicadores!H18</f>
        <v>unidad</v>
      </c>
      <c r="H8" s="490" t="s">
        <v>451</v>
      </c>
      <c r="I8" s="492" t="str">
        <f>Indicadores!O17</f>
        <v>Hacia arriba</v>
      </c>
      <c r="J8" s="373"/>
    </row>
    <row r="9" spans="1:10" ht="33.75" customHeight="1">
      <c r="A9" s="373"/>
      <c r="B9" s="416" t="s">
        <v>420</v>
      </c>
      <c r="C9" s="27">
        <f>+'TABLERO DE MANDO'!D18</f>
        <v>1</v>
      </c>
      <c r="D9" s="417" t="s">
        <v>422</v>
      </c>
      <c r="E9" s="27">
        <f>+'TABLERO DE MANDO'!F18</f>
        <v>0.85</v>
      </c>
      <c r="F9" s="418" t="s">
        <v>423</v>
      </c>
      <c r="G9" s="27">
        <f>+'TABLERO DE MANDO'!G18</f>
        <v>0.9</v>
      </c>
      <c r="H9" s="491"/>
      <c r="I9" s="493"/>
      <c r="J9" s="373"/>
    </row>
    <row r="10" spans="1:10" ht="13.5" customHeight="1">
      <c r="B10" s="126"/>
      <c r="C10" s="127"/>
      <c r="D10" s="127"/>
      <c r="E10" s="127"/>
      <c r="F10" s="127"/>
      <c r="G10" s="127"/>
      <c r="H10" s="127"/>
      <c r="I10" s="130"/>
    </row>
    <row r="11" spans="1:10" ht="13.5" customHeight="1">
      <c r="B11" s="425" t="s">
        <v>452</v>
      </c>
      <c r="C11" s="298" t="s">
        <v>542</v>
      </c>
      <c r="D11" s="422" t="str">
        <f>D9</f>
        <v>LIMITE INSATISFACTORIO</v>
      </c>
      <c r="E11" s="129" t="str">
        <f>F9</f>
        <v>LIMITE SATISFACTORIO</v>
      </c>
      <c r="F11" s="127"/>
      <c r="G11" s="127"/>
      <c r="H11" s="91"/>
      <c r="I11" s="148"/>
    </row>
    <row r="12" spans="1:10" ht="13.5" customHeight="1">
      <c r="B12" s="280" t="s">
        <v>426</v>
      </c>
      <c r="C12" s="424">
        <v>0.03</v>
      </c>
      <c r="D12" s="423">
        <v>1</v>
      </c>
      <c r="E12" s="132">
        <f t="shared" ref="E12:E23" si="0">+$G$9</f>
        <v>0.9</v>
      </c>
      <c r="F12" s="127"/>
      <c r="G12" s="127"/>
      <c r="H12" s="91"/>
      <c r="I12" s="148"/>
    </row>
    <row r="13" spans="1:10" ht="13.5" customHeight="1">
      <c r="B13" s="280" t="s">
        <v>427</v>
      </c>
      <c r="C13" s="424">
        <v>0.12</v>
      </c>
      <c r="D13" s="423">
        <v>1</v>
      </c>
      <c r="E13" s="132">
        <f t="shared" si="0"/>
        <v>0.9</v>
      </c>
      <c r="F13" s="127"/>
      <c r="G13" s="127"/>
      <c r="H13" s="91"/>
      <c r="I13" s="148"/>
    </row>
    <row r="14" spans="1:10" ht="13.5" customHeight="1">
      <c r="B14" s="280" t="s">
        <v>428</v>
      </c>
      <c r="C14" s="424">
        <v>0.22</v>
      </c>
      <c r="D14" s="423">
        <v>1</v>
      </c>
      <c r="E14" s="132">
        <f t="shared" si="0"/>
        <v>0.9</v>
      </c>
      <c r="F14" s="127"/>
      <c r="G14" s="127"/>
      <c r="H14" s="91"/>
      <c r="I14" s="148"/>
    </row>
    <row r="15" spans="1:10" ht="13.5" customHeight="1">
      <c r="B15" s="280" t="s">
        <v>543</v>
      </c>
      <c r="C15" s="424">
        <v>0.31</v>
      </c>
      <c r="D15" s="423">
        <v>1</v>
      </c>
      <c r="E15" s="132">
        <f t="shared" si="0"/>
        <v>0.9</v>
      </c>
      <c r="F15" s="127"/>
      <c r="G15" s="127"/>
      <c r="H15" s="91"/>
      <c r="I15" s="148"/>
    </row>
    <row r="16" spans="1:10" ht="13.5" customHeight="1">
      <c r="B16" s="280" t="s">
        <v>430</v>
      </c>
      <c r="C16" s="34">
        <v>0.4</v>
      </c>
      <c r="D16" s="296">
        <f t="shared" ref="D16:D23" si="1">+$E$9</f>
        <v>0.85</v>
      </c>
      <c r="E16" s="132">
        <f t="shared" si="0"/>
        <v>0.9</v>
      </c>
      <c r="F16" s="127"/>
      <c r="G16" s="127"/>
      <c r="H16" s="91"/>
      <c r="I16" s="148"/>
    </row>
    <row r="17" spans="2:9" ht="13.5" customHeight="1">
      <c r="B17" s="280" t="s">
        <v>431</v>
      </c>
      <c r="C17" s="34">
        <v>0.46</v>
      </c>
      <c r="D17" s="296">
        <f t="shared" si="1"/>
        <v>0.85</v>
      </c>
      <c r="E17" s="132">
        <f t="shared" si="0"/>
        <v>0.9</v>
      </c>
      <c r="F17" s="127"/>
      <c r="G17" s="127"/>
      <c r="H17" s="91"/>
      <c r="I17" s="148"/>
    </row>
    <row r="18" spans="2:9" ht="13.5" customHeight="1">
      <c r="B18" s="280" t="s">
        <v>544</v>
      </c>
      <c r="C18" s="34">
        <v>0.59</v>
      </c>
      <c r="D18" s="132">
        <f t="shared" si="1"/>
        <v>0.85</v>
      </c>
      <c r="E18" s="132">
        <f t="shared" si="0"/>
        <v>0.9</v>
      </c>
      <c r="F18" s="127"/>
      <c r="G18" s="127"/>
      <c r="H18" s="91"/>
      <c r="I18" s="148"/>
    </row>
    <row r="19" spans="2:9" ht="13.5" customHeight="1">
      <c r="B19" s="280" t="s">
        <v>545</v>
      </c>
      <c r="C19" s="34">
        <v>0.68</v>
      </c>
      <c r="D19" s="132">
        <f t="shared" si="1"/>
        <v>0.85</v>
      </c>
      <c r="E19" s="132">
        <f t="shared" si="0"/>
        <v>0.9</v>
      </c>
      <c r="F19" s="127"/>
      <c r="G19" s="127"/>
      <c r="H19" s="91"/>
      <c r="I19" s="148"/>
    </row>
    <row r="20" spans="2:9" ht="13.5" customHeight="1">
      <c r="B20" s="280" t="s">
        <v>434</v>
      </c>
      <c r="C20" s="34">
        <v>0.78</v>
      </c>
      <c r="D20" s="132">
        <f t="shared" si="1"/>
        <v>0.85</v>
      </c>
      <c r="E20" s="132">
        <f t="shared" si="0"/>
        <v>0.9</v>
      </c>
      <c r="F20" s="127"/>
      <c r="G20" s="127"/>
      <c r="H20" s="91"/>
      <c r="I20" s="148"/>
    </row>
    <row r="21" spans="2:9" ht="13.5" customHeight="1">
      <c r="B21" s="280" t="s">
        <v>546</v>
      </c>
      <c r="C21" s="34">
        <v>0.87</v>
      </c>
      <c r="D21" s="132">
        <f t="shared" si="1"/>
        <v>0.85</v>
      </c>
      <c r="E21" s="132">
        <f t="shared" si="0"/>
        <v>0.9</v>
      </c>
      <c r="F21" s="127"/>
      <c r="G21" s="127"/>
      <c r="H21" s="91"/>
      <c r="I21" s="148"/>
    </row>
    <row r="22" spans="2:9" ht="13.5" customHeight="1">
      <c r="B22" s="280" t="s">
        <v>547</v>
      </c>
      <c r="C22" s="34">
        <v>0.96</v>
      </c>
      <c r="D22" s="132">
        <f t="shared" si="1"/>
        <v>0.85</v>
      </c>
      <c r="E22" s="132">
        <f t="shared" si="0"/>
        <v>0.9</v>
      </c>
      <c r="F22" s="127"/>
      <c r="G22" s="127"/>
      <c r="H22" s="91"/>
      <c r="I22" s="148"/>
    </row>
    <row r="23" spans="2:9" ht="13.5" customHeight="1">
      <c r="B23" s="280" t="s">
        <v>437</v>
      </c>
      <c r="C23" s="34">
        <v>1</v>
      </c>
      <c r="D23" s="132">
        <f t="shared" si="1"/>
        <v>0.85</v>
      </c>
      <c r="E23" s="132">
        <f t="shared" si="0"/>
        <v>0.9</v>
      </c>
      <c r="F23" s="127"/>
      <c r="G23" s="127"/>
      <c r="H23" s="91"/>
      <c r="I23" s="148"/>
    </row>
    <row r="24" spans="2:9" ht="13.5" customHeight="1">
      <c r="B24" s="126"/>
      <c r="C24" s="127"/>
      <c r="D24" s="127"/>
      <c r="E24" s="127"/>
      <c r="F24" s="127"/>
      <c r="G24" s="127"/>
      <c r="H24" s="127"/>
      <c r="I24" s="148"/>
    </row>
    <row r="25" spans="2:9" ht="13.5" customHeight="1">
      <c r="B25" s="126"/>
      <c r="C25" s="127"/>
      <c r="D25" s="127"/>
      <c r="E25" s="127"/>
      <c r="F25" s="127"/>
      <c r="G25" s="127"/>
      <c r="H25" s="127"/>
      <c r="I25" s="148"/>
    </row>
    <row r="26" spans="2:9" ht="13.5" customHeight="1">
      <c r="B26" s="126"/>
      <c r="C26" s="127"/>
      <c r="D26" s="127"/>
      <c r="E26" s="127"/>
      <c r="F26" s="127"/>
      <c r="G26" s="127"/>
      <c r="H26" s="127"/>
      <c r="I26" s="130"/>
    </row>
    <row r="27" spans="2:9" ht="13.5" customHeight="1">
      <c r="B27" s="126"/>
      <c r="C27" s="127"/>
      <c r="D27" s="127"/>
      <c r="E27" s="127"/>
      <c r="F27" s="127"/>
      <c r="G27" s="127"/>
      <c r="H27" s="127"/>
      <c r="I27" s="130"/>
    </row>
    <row r="28" spans="2:9" ht="13.5" customHeight="1">
      <c r="B28" s="779" t="s">
        <v>454</v>
      </c>
      <c r="C28" s="780"/>
      <c r="D28" s="780"/>
      <c r="E28" s="780"/>
      <c r="F28" s="780"/>
      <c r="G28" s="780"/>
      <c r="H28" s="780"/>
      <c r="I28" s="781"/>
    </row>
    <row r="29" spans="2:9" ht="9" customHeight="1">
      <c r="B29" s="147"/>
      <c r="C29" s="92"/>
      <c r="D29" s="92"/>
      <c r="E29" s="92"/>
      <c r="F29" s="92"/>
      <c r="G29" s="92"/>
      <c r="H29" s="92"/>
      <c r="I29" s="134"/>
    </row>
    <row r="30" spans="2:9" ht="13.5" customHeight="1">
      <c r="B30" s="782" t="s">
        <v>455</v>
      </c>
      <c r="C30" s="510"/>
      <c r="D30" s="510"/>
      <c r="E30" s="470"/>
      <c r="F30" s="612" t="s">
        <v>456</v>
      </c>
      <c r="G30" s="510"/>
      <c r="H30" s="510"/>
      <c r="I30" s="783"/>
    </row>
    <row r="31" spans="2:9" ht="13.5" customHeight="1">
      <c r="B31" s="479" t="s">
        <v>548</v>
      </c>
      <c r="C31" s="480"/>
      <c r="D31" s="480"/>
      <c r="E31" s="481"/>
      <c r="F31" s="582"/>
      <c r="G31" s="480"/>
      <c r="H31" s="480"/>
      <c r="I31" s="775"/>
    </row>
    <row r="32" spans="2:9" ht="15" customHeight="1">
      <c r="B32" s="482"/>
      <c r="C32" s="483"/>
      <c r="D32" s="483"/>
      <c r="E32" s="484"/>
      <c r="F32" s="646"/>
      <c r="G32" s="483"/>
      <c r="H32" s="483"/>
      <c r="I32" s="463"/>
    </row>
    <row r="33" spans="2:9" ht="15" customHeight="1">
      <c r="B33" s="482"/>
      <c r="C33" s="483"/>
      <c r="D33" s="483"/>
      <c r="E33" s="484"/>
      <c r="F33" s="646"/>
      <c r="G33" s="483"/>
      <c r="H33" s="483"/>
      <c r="I33" s="463"/>
    </row>
    <row r="34" spans="2:9" ht="15" customHeight="1">
      <c r="B34" s="482"/>
      <c r="C34" s="483"/>
      <c r="D34" s="483"/>
      <c r="E34" s="484"/>
      <c r="F34" s="646"/>
      <c r="G34" s="483"/>
      <c r="H34" s="483"/>
      <c r="I34" s="463"/>
    </row>
    <row r="35" spans="2:9" ht="15" customHeight="1">
      <c r="B35" s="482"/>
      <c r="C35" s="483"/>
      <c r="D35" s="483"/>
      <c r="E35" s="484"/>
      <c r="F35" s="646"/>
      <c r="G35" s="483"/>
      <c r="H35" s="483"/>
      <c r="I35" s="463"/>
    </row>
    <row r="36" spans="2:9" ht="15" customHeight="1">
      <c r="B36" s="482"/>
      <c r="C36" s="483"/>
      <c r="D36" s="483"/>
      <c r="E36" s="484"/>
      <c r="F36" s="646"/>
      <c r="G36" s="483"/>
      <c r="H36" s="483"/>
      <c r="I36" s="463"/>
    </row>
    <row r="37" spans="2:9" ht="15" customHeight="1" thickBot="1">
      <c r="B37" s="485"/>
      <c r="C37" s="486"/>
      <c r="D37" s="486"/>
      <c r="E37" s="487"/>
      <c r="F37" s="776"/>
      <c r="G37" s="777"/>
      <c r="H37" s="777"/>
      <c r="I37" s="778"/>
    </row>
  </sheetData>
  <mergeCells count="24">
    <mergeCell ref="B7:C7"/>
    <mergeCell ref="H7:I7"/>
    <mergeCell ref="B31:E37"/>
    <mergeCell ref="F31:I37"/>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70C0"/>
  </sheetPr>
  <dimension ref="B1:I39"/>
  <sheetViews>
    <sheetView topLeftCell="A4"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7" customHeight="1">
      <c r="B1" s="502" t="s">
        <v>471</v>
      </c>
      <c r="C1" s="599"/>
      <c r="D1" s="601" t="s">
        <v>439</v>
      </c>
      <c r="E1" s="602"/>
      <c r="F1" s="602"/>
      <c r="G1" s="602"/>
      <c r="H1" s="603"/>
      <c r="I1" s="604"/>
    </row>
    <row r="2" spans="2:9" ht="24"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724"/>
      <c r="C4" s="725"/>
      <c r="D4" s="725"/>
      <c r="E4" s="725"/>
      <c r="F4" s="725"/>
      <c r="G4" s="725"/>
      <c r="H4" s="725"/>
      <c r="I4" s="726"/>
    </row>
    <row r="5" spans="2:9" ht="22.5" customHeight="1" thickBot="1">
      <c r="B5" s="727" t="s">
        <v>444</v>
      </c>
      <c r="C5" s="474"/>
      <c r="D5" s="728" t="str">
        <f>Indicadores!F18</f>
        <v>Negociación Internacional, Recursos de Cooperación y Banca (NIC)</v>
      </c>
      <c r="E5" s="504"/>
      <c r="F5" s="504"/>
      <c r="G5" s="504"/>
      <c r="H5" s="504"/>
      <c r="I5" s="729"/>
    </row>
    <row r="6" spans="2:9" ht="34.5" customHeight="1">
      <c r="B6" s="730" t="s">
        <v>445</v>
      </c>
      <c r="C6" s="470"/>
      <c r="D6" s="570" t="str">
        <f>Indicadores!A18</f>
        <v>Informe de iniciativas y seguimiento de Cooperación Internacional y Banca Multilateral.</v>
      </c>
      <c r="E6" s="731"/>
      <c r="F6" s="489" t="s">
        <v>446</v>
      </c>
      <c r="G6" s="470"/>
      <c r="H6" s="572" t="s">
        <v>549</v>
      </c>
      <c r="I6" s="732"/>
    </row>
    <row r="7" spans="2:9" ht="60" customHeight="1">
      <c r="B7" s="730" t="s">
        <v>447</v>
      </c>
      <c r="C7" s="470"/>
      <c r="D7" s="477" t="str">
        <f>Indicadores!G18</f>
        <v>Número de informes elaborados</v>
      </c>
      <c r="E7" s="488"/>
      <c r="F7" s="489" t="s">
        <v>448</v>
      </c>
      <c r="G7" s="470"/>
      <c r="H7" s="477" t="str">
        <f>Indicadores!C18</f>
        <v>Permite tener conocimiento sobre las iniciativas que se están gestionando en materia de cooperación internacional y banca multilateral, así como el seguimiento que se realiza a los proyectos que derivan de estos.</v>
      </c>
      <c r="I7" s="733"/>
    </row>
    <row r="8" spans="2:9" ht="42" customHeight="1">
      <c r="B8" s="325" t="s">
        <v>449</v>
      </c>
      <c r="C8" s="35" t="str">
        <f>Indicadores!P18</f>
        <v>Semestral</v>
      </c>
      <c r="D8" s="297" t="s">
        <v>450</v>
      </c>
      <c r="E8" s="36" t="str">
        <f>Indicadores!R18</f>
        <v>Oficina de Asuntos Internacionales</v>
      </c>
      <c r="F8" s="297" t="s">
        <v>67</v>
      </c>
      <c r="G8" s="37" t="str">
        <f>Indicadores!H18</f>
        <v>unidad</v>
      </c>
      <c r="H8" s="490" t="s">
        <v>451</v>
      </c>
      <c r="I8" s="735" t="str">
        <f>Indicadores!O18</f>
        <v xml:space="preserve">PUNTO MEDIO </v>
      </c>
    </row>
    <row r="9" spans="2:9" ht="33.75" customHeight="1" thickBot="1">
      <c r="B9" s="325" t="s">
        <v>420</v>
      </c>
      <c r="C9" s="27">
        <f>Indicadores!N18</f>
        <v>1</v>
      </c>
      <c r="D9" s="28" t="s">
        <v>422</v>
      </c>
      <c r="E9" s="27">
        <f>'TABLERO DE MANDO'!F19</f>
        <v>0.85</v>
      </c>
      <c r="F9" s="29" t="s">
        <v>423</v>
      </c>
      <c r="G9" s="27">
        <f>'TABLERO DE MANDO'!G19</f>
        <v>0.9</v>
      </c>
      <c r="H9" s="734"/>
      <c r="I9" s="736"/>
    </row>
    <row r="10" spans="2:9" ht="13.5" customHeight="1">
      <c r="B10" s="126"/>
      <c r="C10" s="127"/>
      <c r="D10" s="127"/>
      <c r="E10" s="127"/>
      <c r="F10" s="127"/>
      <c r="G10" s="127"/>
      <c r="H10" s="127"/>
      <c r="I10" s="128"/>
    </row>
    <row r="11" spans="2:9" ht="22.5" customHeight="1">
      <c r="B11" s="326" t="s">
        <v>452</v>
      </c>
      <c r="C11" s="298" t="s">
        <v>453</v>
      </c>
      <c r="D11" s="129" t="str">
        <f>D9</f>
        <v>LIMITE INSATISFACTORIO</v>
      </c>
      <c r="E11" s="129" t="str">
        <f>F9</f>
        <v>LIMITE SATISFACTORIO</v>
      </c>
      <c r="F11" s="127"/>
      <c r="G11" s="127"/>
      <c r="H11" s="127"/>
      <c r="I11" s="130"/>
    </row>
    <row r="12" spans="2:9" ht="13.5" customHeight="1">
      <c r="B12" s="131" t="s">
        <v>426</v>
      </c>
      <c r="C12" s="34"/>
      <c r="D12" s="132">
        <f t="shared" ref="D12:D23" si="0">+$E$9</f>
        <v>0.85</v>
      </c>
      <c r="E12" s="132">
        <f t="shared" ref="E12:E23" si="1">+$G$9</f>
        <v>0.9</v>
      </c>
      <c r="F12" s="127"/>
      <c r="G12" s="127"/>
      <c r="H12" s="127"/>
      <c r="I12" s="130"/>
    </row>
    <row r="13" spans="2:9" ht="13.5" customHeight="1">
      <c r="B13" s="131" t="s">
        <v>427</v>
      </c>
      <c r="C13" s="34"/>
      <c r="D13" s="132">
        <f t="shared" si="0"/>
        <v>0.85</v>
      </c>
      <c r="E13" s="132">
        <f t="shared" si="1"/>
        <v>0.9</v>
      </c>
      <c r="F13" s="127"/>
      <c r="G13" s="127"/>
      <c r="H13" s="127"/>
      <c r="I13" s="130"/>
    </row>
    <row r="14" spans="2:9" ht="13.5" customHeight="1">
      <c r="B14" s="131" t="s">
        <v>428</v>
      </c>
      <c r="C14" s="34"/>
      <c r="D14" s="132">
        <f t="shared" si="0"/>
        <v>0.85</v>
      </c>
      <c r="E14" s="132">
        <f t="shared" si="1"/>
        <v>0.9</v>
      </c>
      <c r="F14" s="127"/>
      <c r="G14" s="127"/>
      <c r="H14" s="127"/>
      <c r="I14" s="130"/>
    </row>
    <row r="15" spans="2:9" ht="13.5" customHeight="1">
      <c r="B15" s="131" t="s">
        <v>429</v>
      </c>
      <c r="C15" s="34"/>
      <c r="D15" s="132">
        <f t="shared" si="0"/>
        <v>0.85</v>
      </c>
      <c r="E15" s="132">
        <f t="shared" si="1"/>
        <v>0.9</v>
      </c>
      <c r="F15" s="127"/>
      <c r="G15" s="127"/>
      <c r="H15" s="127"/>
      <c r="I15" s="130"/>
    </row>
    <row r="16" spans="2:9" ht="13.5" customHeight="1">
      <c r="B16" s="131" t="s">
        <v>430</v>
      </c>
      <c r="C16" s="34"/>
      <c r="D16" s="132">
        <f t="shared" si="0"/>
        <v>0.85</v>
      </c>
      <c r="E16" s="132">
        <f t="shared" si="1"/>
        <v>0.9</v>
      </c>
      <c r="F16" s="127"/>
      <c r="G16" s="127"/>
      <c r="H16" s="127"/>
      <c r="I16" s="130"/>
    </row>
    <row r="17" spans="2:9" ht="13.5" customHeight="1">
      <c r="B17" s="131" t="s">
        <v>431</v>
      </c>
      <c r="C17" s="34">
        <v>1</v>
      </c>
      <c r="D17" s="132">
        <f t="shared" si="0"/>
        <v>0.85</v>
      </c>
      <c r="E17" s="132">
        <f t="shared" si="1"/>
        <v>0.9</v>
      </c>
      <c r="F17" s="127"/>
      <c r="G17" s="127"/>
      <c r="H17" s="127"/>
      <c r="I17" s="130"/>
    </row>
    <row r="18" spans="2:9" ht="13.5" customHeight="1">
      <c r="B18" s="131" t="s">
        <v>432</v>
      </c>
      <c r="C18" s="34"/>
      <c r="D18" s="132">
        <f t="shared" si="0"/>
        <v>0.85</v>
      </c>
      <c r="E18" s="132">
        <f t="shared" si="1"/>
        <v>0.9</v>
      </c>
      <c r="F18" s="127"/>
      <c r="G18" s="127"/>
      <c r="H18" s="127"/>
      <c r="I18" s="130"/>
    </row>
    <row r="19" spans="2:9" ht="13.5" customHeight="1">
      <c r="B19" s="131" t="s">
        <v>433</v>
      </c>
      <c r="C19" s="34"/>
      <c r="D19" s="132">
        <f t="shared" si="0"/>
        <v>0.85</v>
      </c>
      <c r="E19" s="132">
        <f t="shared" si="1"/>
        <v>0.9</v>
      </c>
      <c r="F19" s="127"/>
      <c r="G19" s="127"/>
      <c r="H19" s="127"/>
      <c r="I19" s="130"/>
    </row>
    <row r="20" spans="2:9" ht="13.5" customHeight="1">
      <c r="B20" s="131" t="s">
        <v>434</v>
      </c>
      <c r="C20" s="34"/>
      <c r="D20" s="132">
        <f t="shared" si="0"/>
        <v>0.85</v>
      </c>
      <c r="E20" s="132">
        <f t="shared" si="1"/>
        <v>0.9</v>
      </c>
      <c r="F20" s="127"/>
      <c r="G20" s="127"/>
      <c r="H20" s="127"/>
      <c r="I20" s="130"/>
    </row>
    <row r="21" spans="2:9" ht="13.5" customHeight="1">
      <c r="B21" s="131" t="s">
        <v>435</v>
      </c>
      <c r="C21" s="34"/>
      <c r="D21" s="132">
        <f t="shared" si="0"/>
        <v>0.85</v>
      </c>
      <c r="E21" s="132">
        <f t="shared" si="1"/>
        <v>0.9</v>
      </c>
      <c r="F21" s="127"/>
      <c r="G21" s="127"/>
      <c r="H21" s="127"/>
      <c r="I21" s="130"/>
    </row>
    <row r="22" spans="2:9" ht="13.5" customHeight="1">
      <c r="B22" s="131" t="s">
        <v>436</v>
      </c>
      <c r="C22" s="34"/>
      <c r="D22" s="132">
        <f t="shared" si="0"/>
        <v>0.85</v>
      </c>
      <c r="E22" s="132">
        <f t="shared" si="1"/>
        <v>0.9</v>
      </c>
      <c r="F22" s="127"/>
      <c r="G22" s="127"/>
      <c r="H22" s="127"/>
      <c r="I22" s="130"/>
    </row>
    <row r="23" spans="2:9" ht="13.5" customHeight="1">
      <c r="B23" s="131" t="s">
        <v>437</v>
      </c>
      <c r="C23" s="34">
        <v>1</v>
      </c>
      <c r="D23" s="132">
        <f t="shared" si="0"/>
        <v>0.85</v>
      </c>
      <c r="E23" s="132">
        <f t="shared" si="1"/>
        <v>0.9</v>
      </c>
      <c r="F23" s="127"/>
      <c r="G23" s="127"/>
      <c r="H23" s="127"/>
      <c r="I23" s="130"/>
    </row>
    <row r="24" spans="2:9" ht="13.5" customHeight="1">
      <c r="B24" s="126"/>
      <c r="C24" s="127"/>
      <c r="D24" s="127"/>
      <c r="E24" s="127"/>
      <c r="F24" s="127"/>
      <c r="G24" s="127"/>
      <c r="H24" s="127"/>
      <c r="I24" s="130"/>
    </row>
    <row r="25" spans="2:9" ht="13.5" customHeight="1">
      <c r="B25" s="126"/>
      <c r="C25" s="127"/>
      <c r="D25" s="127"/>
      <c r="E25" s="127"/>
      <c r="F25" s="127"/>
      <c r="G25" s="127"/>
      <c r="H25" s="127"/>
      <c r="I25" s="130"/>
    </row>
    <row r="26" spans="2:9" ht="13.5" customHeight="1">
      <c r="B26" s="126"/>
      <c r="C26" s="127"/>
      <c r="D26" s="127"/>
      <c r="E26" s="127"/>
      <c r="F26" s="127"/>
      <c r="G26" s="127"/>
      <c r="H26" s="127"/>
      <c r="I26" s="130"/>
    </row>
    <row r="27" spans="2:9" ht="13.5" customHeight="1">
      <c r="B27" s="126"/>
      <c r="C27" s="127"/>
      <c r="D27" s="127"/>
      <c r="E27" s="127"/>
      <c r="F27" s="127"/>
      <c r="G27" s="127"/>
      <c r="H27" s="127"/>
      <c r="I27" s="130"/>
    </row>
    <row r="28" spans="2:9" ht="13.5" customHeight="1">
      <c r="B28" s="761" t="s">
        <v>454</v>
      </c>
      <c r="C28" s="506"/>
      <c r="D28" s="506"/>
      <c r="E28" s="506"/>
      <c r="F28" s="506"/>
      <c r="G28" s="506"/>
      <c r="H28" s="506"/>
      <c r="I28" s="741"/>
    </row>
    <row r="29" spans="2:9" ht="13.5" customHeight="1">
      <c r="B29" s="497" t="s">
        <v>455</v>
      </c>
      <c r="C29" s="498"/>
      <c r="D29" s="498"/>
      <c r="E29" s="499"/>
      <c r="F29" s="500" t="s">
        <v>456</v>
      </c>
      <c r="G29" s="498"/>
      <c r="H29" s="498"/>
      <c r="I29" s="501"/>
    </row>
    <row r="30" spans="2:9" ht="28.5" customHeight="1">
      <c r="B30" s="479" t="s">
        <v>550</v>
      </c>
      <c r="C30" s="480"/>
      <c r="D30" s="480"/>
      <c r="E30" s="481"/>
      <c r="F30" s="582"/>
      <c r="G30" s="480"/>
      <c r="H30" s="480"/>
      <c r="I30" s="775"/>
    </row>
    <row r="31" spans="2:9" ht="28.5" customHeight="1">
      <c r="B31" s="482"/>
      <c r="C31" s="483"/>
      <c r="D31" s="483"/>
      <c r="E31" s="484"/>
      <c r="F31" s="646"/>
      <c r="G31" s="483"/>
      <c r="H31" s="483"/>
      <c r="I31" s="463"/>
    </row>
    <row r="32" spans="2:9" ht="28.5" customHeight="1">
      <c r="B32" s="482"/>
      <c r="C32" s="483"/>
      <c r="D32" s="483"/>
      <c r="E32" s="484"/>
      <c r="F32" s="646"/>
      <c r="G32" s="483"/>
      <c r="H32" s="483"/>
      <c r="I32" s="463"/>
    </row>
    <row r="33" spans="2:9" ht="28.5" customHeight="1">
      <c r="B33" s="482"/>
      <c r="C33" s="483"/>
      <c r="D33" s="483"/>
      <c r="E33" s="484"/>
      <c r="F33" s="646"/>
      <c r="G33" s="483"/>
      <c r="H33" s="483"/>
      <c r="I33" s="463"/>
    </row>
    <row r="34" spans="2:9" ht="28.5" customHeight="1">
      <c r="B34" s="485"/>
      <c r="C34" s="486"/>
      <c r="D34" s="486"/>
      <c r="E34" s="487"/>
      <c r="F34" s="776"/>
      <c r="G34" s="777"/>
      <c r="H34" s="777"/>
      <c r="I34" s="778"/>
    </row>
    <row r="35" spans="2:9" ht="28.5" customHeight="1">
      <c r="B35" s="784" t="s">
        <v>551</v>
      </c>
      <c r="C35" s="785"/>
      <c r="D35" s="785"/>
      <c r="E35" s="786"/>
      <c r="F35" s="582"/>
      <c r="G35" s="480"/>
      <c r="H35" s="480"/>
      <c r="I35" s="775"/>
    </row>
    <row r="36" spans="2:9" ht="28.5" customHeight="1">
      <c r="B36" s="787"/>
      <c r="C36" s="788"/>
      <c r="D36" s="788"/>
      <c r="E36" s="789"/>
      <c r="F36" s="646"/>
      <c r="G36" s="483"/>
      <c r="H36" s="483"/>
      <c r="I36" s="463"/>
    </row>
    <row r="37" spans="2:9" ht="28.5" customHeight="1">
      <c r="B37" s="787"/>
      <c r="C37" s="788"/>
      <c r="D37" s="788"/>
      <c r="E37" s="789"/>
      <c r="F37" s="646"/>
      <c r="G37" s="483"/>
      <c r="H37" s="483"/>
      <c r="I37" s="463"/>
    </row>
    <row r="38" spans="2:9" ht="28.5" customHeight="1">
      <c r="B38" s="787"/>
      <c r="C38" s="788"/>
      <c r="D38" s="788"/>
      <c r="E38" s="789"/>
      <c r="F38" s="646"/>
      <c r="G38" s="483"/>
      <c r="H38" s="483"/>
      <c r="I38" s="463"/>
    </row>
    <row r="39" spans="2:9" ht="28.5" customHeight="1">
      <c r="B39" s="790"/>
      <c r="C39" s="791"/>
      <c r="D39" s="791"/>
      <c r="E39" s="792"/>
      <c r="F39" s="776"/>
      <c r="G39" s="777"/>
      <c r="H39" s="777"/>
      <c r="I39" s="778"/>
    </row>
  </sheetData>
  <mergeCells count="26">
    <mergeCell ref="B35:E39"/>
    <mergeCell ref="F35:I39"/>
    <mergeCell ref="B7:C7"/>
    <mergeCell ref="H7:I7"/>
    <mergeCell ref="B30:E34"/>
    <mergeCell ref="F30:I34"/>
    <mergeCell ref="D7:E7"/>
    <mergeCell ref="F7:G7"/>
    <mergeCell ref="H8:H9"/>
    <mergeCell ref="I8:I9"/>
    <mergeCell ref="B28:I28"/>
    <mergeCell ref="B29:E29"/>
    <mergeCell ref="F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0070C0"/>
  </sheetPr>
  <dimension ref="A1:J40"/>
  <sheetViews>
    <sheetView workbookViewId="0">
      <selection activeCell="L4" sqref="L4"/>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75" customHeight="1">
      <c r="B1" s="502" t="s">
        <v>471</v>
      </c>
      <c r="C1" s="599"/>
      <c r="D1" s="601" t="s">
        <v>439</v>
      </c>
      <c r="E1" s="602"/>
      <c r="F1" s="602"/>
      <c r="G1" s="602"/>
      <c r="H1" s="603"/>
      <c r="I1" s="604"/>
    </row>
    <row r="2" spans="1:10" ht="24.75" customHeight="1">
      <c r="B2" s="600"/>
      <c r="C2" s="448"/>
      <c r="D2" s="454" t="s">
        <v>472</v>
      </c>
      <c r="E2" s="455"/>
      <c r="F2" s="455"/>
      <c r="G2" s="455"/>
      <c r="H2" s="456"/>
      <c r="I2" s="605"/>
    </row>
    <row r="3" spans="1:10" ht="13.5" customHeight="1">
      <c r="B3" s="606" t="s">
        <v>473</v>
      </c>
      <c r="C3" s="607"/>
      <c r="D3" s="606" t="s">
        <v>474</v>
      </c>
      <c r="E3" s="608"/>
      <c r="F3" s="608"/>
      <c r="G3" s="608"/>
      <c r="H3" s="607"/>
      <c r="I3" s="43" t="s">
        <v>475</v>
      </c>
    </row>
    <row r="4" spans="1:10" ht="22.5" customHeight="1">
      <c r="A4" s="373"/>
      <c r="B4" s="793" t="s">
        <v>444</v>
      </c>
      <c r="C4" s="794"/>
      <c r="D4" s="795" t="str">
        <f>Indicadores!F18</f>
        <v>Negociación Internacional, Recursos de Cooperación y Banca (NIC)</v>
      </c>
      <c r="E4" s="796"/>
      <c r="F4" s="796"/>
      <c r="G4" s="796"/>
      <c r="H4" s="796"/>
      <c r="I4" s="797"/>
      <c r="J4" s="373"/>
    </row>
    <row r="5" spans="1:10" ht="34.5" customHeight="1">
      <c r="A5" s="373"/>
      <c r="B5" s="798" t="s">
        <v>445</v>
      </c>
      <c r="C5" s="666"/>
      <c r="D5" s="799" t="str">
        <f>Indicadores!A19</f>
        <v>Informe de gestión sobre el seguimiento a compromisos internacionales.</v>
      </c>
      <c r="E5" s="578"/>
      <c r="F5" s="800" t="s">
        <v>446</v>
      </c>
      <c r="G5" s="666"/>
      <c r="H5" s="801" t="s">
        <v>549</v>
      </c>
      <c r="I5" s="802"/>
      <c r="J5" s="373"/>
    </row>
    <row r="6" spans="1:10" ht="46.5" customHeight="1">
      <c r="A6" s="373"/>
      <c r="B6" s="798" t="s">
        <v>447</v>
      </c>
      <c r="C6" s="666"/>
      <c r="D6" s="799" t="str">
        <f>Indicadores!G19</f>
        <v>Número de informes elaborados.</v>
      </c>
      <c r="E6" s="578"/>
      <c r="F6" s="800" t="s">
        <v>448</v>
      </c>
      <c r="G6" s="666"/>
      <c r="H6" s="799" t="str">
        <f>Indicadores!C19</f>
        <v>Permite tener conocimiento sobre el seguimiento de los compromisos internacionales adquiridos por el Ministerio de Ambiente y Desarrollo Sostenible.</v>
      </c>
      <c r="I6" s="802"/>
      <c r="J6" s="373"/>
    </row>
    <row r="7" spans="1:10" ht="42" customHeight="1">
      <c r="A7" s="373"/>
      <c r="B7" s="415" t="s">
        <v>449</v>
      </c>
      <c r="C7" s="37" t="str">
        <f>Indicadores!P19</f>
        <v>Semestral</v>
      </c>
      <c r="D7" s="297" t="s">
        <v>450</v>
      </c>
      <c r="E7" s="36" t="str">
        <f>Indicadores!R19</f>
        <v>Oficina de Asuntos Internacionales</v>
      </c>
      <c r="F7" s="297" t="s">
        <v>67</v>
      </c>
      <c r="G7" s="37" t="str">
        <f>Indicadores!H19</f>
        <v>unidad</v>
      </c>
      <c r="H7" s="665" t="s">
        <v>451</v>
      </c>
      <c r="I7" s="811" t="str">
        <f>Indicadores!O19</f>
        <v xml:space="preserve">PUNTO MEDIO </v>
      </c>
      <c r="J7" s="373"/>
    </row>
    <row r="8" spans="1:10" ht="33.75" customHeight="1">
      <c r="A8" s="373"/>
      <c r="B8" s="416" t="s">
        <v>420</v>
      </c>
      <c r="C8" s="27">
        <f>Indicadores!N19</f>
        <v>1</v>
      </c>
      <c r="D8" s="417" t="s">
        <v>422</v>
      </c>
      <c r="E8" s="27">
        <f>'TABLERO DE MANDO'!F20</f>
        <v>0.85</v>
      </c>
      <c r="F8" s="418" t="s">
        <v>423</v>
      </c>
      <c r="G8" s="27">
        <f>'TABLERO DE MANDO'!G20</f>
        <v>0.9</v>
      </c>
      <c r="H8" s="810"/>
      <c r="I8" s="812"/>
      <c r="J8" s="373"/>
    </row>
    <row r="9" spans="1:10" ht="13.5" customHeight="1">
      <c r="B9" s="127"/>
      <c r="C9" s="127"/>
      <c r="D9" s="127"/>
      <c r="E9" s="127"/>
      <c r="F9" s="127"/>
      <c r="G9" s="127"/>
      <c r="H9" s="127"/>
      <c r="I9" s="91"/>
    </row>
    <row r="10" spans="1:10" ht="13.5" customHeight="1">
      <c r="A10" s="373"/>
      <c r="B10" s="299" t="s">
        <v>452</v>
      </c>
      <c r="C10" s="298" t="s">
        <v>453</v>
      </c>
      <c r="D10" s="129" t="str">
        <f>D8</f>
        <v>LIMITE INSATISFACTORIO</v>
      </c>
      <c r="E10" s="32" t="str">
        <f>F8</f>
        <v>LIMITE SATISFACTORIO</v>
      </c>
      <c r="F10" s="30"/>
      <c r="G10" s="30"/>
      <c r="H10" s="30"/>
      <c r="I10" s="91"/>
    </row>
    <row r="11" spans="1:10" ht="13.5" customHeight="1">
      <c r="A11" s="373"/>
      <c r="B11" s="39" t="s">
        <v>426</v>
      </c>
      <c r="C11" s="34"/>
      <c r="D11" s="132">
        <f t="shared" ref="D11:D22" si="0">+$E$8</f>
        <v>0.85</v>
      </c>
      <c r="E11" s="33">
        <f t="shared" ref="E11:E22" si="1">+$G$8</f>
        <v>0.9</v>
      </c>
      <c r="F11" s="30"/>
      <c r="G11" s="30"/>
      <c r="H11" s="30"/>
      <c r="I11" s="91"/>
    </row>
    <row r="12" spans="1:10" ht="13.5" customHeight="1">
      <c r="A12" s="373"/>
      <c r="B12" s="39" t="s">
        <v>427</v>
      </c>
      <c r="C12" s="34"/>
      <c r="D12" s="132">
        <f t="shared" si="0"/>
        <v>0.85</v>
      </c>
      <c r="E12" s="33">
        <f t="shared" si="1"/>
        <v>0.9</v>
      </c>
      <c r="F12" s="30"/>
      <c r="G12" s="30"/>
      <c r="H12" s="30"/>
      <c r="I12" s="91"/>
    </row>
    <row r="13" spans="1:10" ht="13.5" customHeight="1">
      <c r="A13" s="373"/>
      <c r="B13" s="39" t="s">
        <v>428</v>
      </c>
      <c r="C13" s="34"/>
      <c r="D13" s="132">
        <f t="shared" si="0"/>
        <v>0.85</v>
      </c>
      <c r="E13" s="33">
        <f t="shared" si="1"/>
        <v>0.9</v>
      </c>
      <c r="F13" s="30"/>
      <c r="G13" s="30"/>
      <c r="H13" s="30"/>
      <c r="I13" s="91"/>
    </row>
    <row r="14" spans="1:10" ht="13.5" customHeight="1">
      <c r="A14" s="373"/>
      <c r="B14" s="39" t="s">
        <v>429</v>
      </c>
      <c r="C14" s="34"/>
      <c r="D14" s="132">
        <f t="shared" si="0"/>
        <v>0.85</v>
      </c>
      <c r="E14" s="33">
        <f t="shared" si="1"/>
        <v>0.9</v>
      </c>
      <c r="F14" s="30"/>
      <c r="G14" s="30"/>
      <c r="H14" s="30"/>
      <c r="I14" s="91"/>
    </row>
    <row r="15" spans="1:10" ht="13.5" customHeight="1">
      <c r="A15" s="373"/>
      <c r="B15" s="39" t="s">
        <v>430</v>
      </c>
      <c r="C15" s="34"/>
      <c r="D15" s="132">
        <f t="shared" si="0"/>
        <v>0.85</v>
      </c>
      <c r="E15" s="33">
        <f t="shared" si="1"/>
        <v>0.9</v>
      </c>
      <c r="F15" s="30"/>
      <c r="G15" s="30"/>
      <c r="H15" s="30"/>
      <c r="I15" s="91"/>
    </row>
    <row r="16" spans="1:10" ht="13.5" customHeight="1">
      <c r="A16" s="373"/>
      <c r="B16" s="39" t="s">
        <v>431</v>
      </c>
      <c r="C16" s="34">
        <v>1</v>
      </c>
      <c r="D16" s="132">
        <f t="shared" si="0"/>
        <v>0.85</v>
      </c>
      <c r="E16" s="33">
        <f t="shared" si="1"/>
        <v>0.9</v>
      </c>
      <c r="F16" s="30"/>
      <c r="G16" s="30"/>
      <c r="H16" s="30"/>
      <c r="I16" s="91"/>
    </row>
    <row r="17" spans="1:9" ht="13.5" customHeight="1">
      <c r="A17" s="373"/>
      <c r="B17" s="39" t="s">
        <v>432</v>
      </c>
      <c r="C17" s="34"/>
      <c r="D17" s="132">
        <f t="shared" si="0"/>
        <v>0.85</v>
      </c>
      <c r="E17" s="33">
        <f t="shared" si="1"/>
        <v>0.9</v>
      </c>
      <c r="F17" s="30"/>
      <c r="G17" s="30"/>
      <c r="H17" s="30"/>
      <c r="I17" s="91"/>
    </row>
    <row r="18" spans="1:9" ht="13.5" customHeight="1">
      <c r="A18" s="373"/>
      <c r="B18" s="39" t="s">
        <v>433</v>
      </c>
      <c r="C18" s="34"/>
      <c r="D18" s="132">
        <f t="shared" si="0"/>
        <v>0.85</v>
      </c>
      <c r="E18" s="33">
        <f t="shared" si="1"/>
        <v>0.9</v>
      </c>
      <c r="F18" s="30"/>
      <c r="G18" s="30"/>
      <c r="H18" s="30"/>
      <c r="I18" s="91"/>
    </row>
    <row r="19" spans="1:9" ht="13.5" customHeight="1">
      <c r="A19" s="373"/>
      <c r="B19" s="39" t="s">
        <v>434</v>
      </c>
      <c r="C19" s="34"/>
      <c r="D19" s="132">
        <f t="shared" si="0"/>
        <v>0.85</v>
      </c>
      <c r="E19" s="33">
        <f t="shared" si="1"/>
        <v>0.9</v>
      </c>
      <c r="F19" s="30"/>
      <c r="G19" s="30"/>
      <c r="H19" s="30"/>
      <c r="I19" s="91"/>
    </row>
    <row r="20" spans="1:9" ht="13.5" customHeight="1">
      <c r="A20" s="373"/>
      <c r="B20" s="39" t="s">
        <v>435</v>
      </c>
      <c r="C20" s="34"/>
      <c r="D20" s="132">
        <f t="shared" si="0"/>
        <v>0.85</v>
      </c>
      <c r="E20" s="33">
        <f t="shared" si="1"/>
        <v>0.9</v>
      </c>
      <c r="F20" s="30"/>
      <c r="G20" s="30"/>
      <c r="H20" s="30"/>
      <c r="I20" s="91"/>
    </row>
    <row r="21" spans="1:9" ht="13.5" customHeight="1">
      <c r="A21" s="373"/>
      <c r="B21" s="39" t="s">
        <v>436</v>
      </c>
      <c r="C21" s="34"/>
      <c r="D21" s="132">
        <f t="shared" si="0"/>
        <v>0.85</v>
      </c>
      <c r="E21" s="33">
        <f t="shared" si="1"/>
        <v>0.9</v>
      </c>
      <c r="F21" s="30"/>
      <c r="G21" s="30"/>
      <c r="H21" s="30"/>
      <c r="I21" s="91"/>
    </row>
    <row r="22" spans="1:9" ht="13.5" customHeight="1">
      <c r="A22" s="373"/>
      <c r="B22" s="39" t="s">
        <v>437</v>
      </c>
      <c r="C22" s="34">
        <v>1</v>
      </c>
      <c r="D22" s="132">
        <f t="shared" si="0"/>
        <v>0.85</v>
      </c>
      <c r="E22" s="33">
        <f t="shared" si="1"/>
        <v>0.9</v>
      </c>
      <c r="F22" s="30"/>
      <c r="G22" s="30"/>
      <c r="H22" s="30"/>
      <c r="I22" s="91"/>
    </row>
    <row r="23" spans="1:9" ht="13.5" customHeight="1">
      <c r="B23" s="127"/>
      <c r="C23" s="127"/>
      <c r="D23" s="30"/>
      <c r="E23" s="30"/>
      <c r="F23" s="30"/>
      <c r="G23" s="30"/>
      <c r="H23" s="30"/>
      <c r="I23" s="91"/>
    </row>
    <row r="24" spans="1:9" ht="13.5" customHeight="1">
      <c r="B24" s="30"/>
      <c r="C24" s="30"/>
      <c r="D24" s="30"/>
      <c r="E24" s="30"/>
      <c r="F24" s="30"/>
      <c r="G24" s="30"/>
      <c r="H24" s="30"/>
      <c r="I24" s="91"/>
    </row>
    <row r="25" spans="1:9" ht="13.5" customHeight="1">
      <c r="B25" s="30"/>
      <c r="C25" s="30"/>
      <c r="D25" s="30"/>
      <c r="E25" s="30"/>
      <c r="F25" s="30"/>
      <c r="G25" s="30"/>
      <c r="H25" s="30"/>
      <c r="I25" s="91"/>
    </row>
    <row r="26" spans="1:9" ht="13.5" customHeight="1">
      <c r="B26" s="30"/>
      <c r="C26" s="30"/>
      <c r="D26" s="30"/>
      <c r="E26" s="30"/>
      <c r="F26" s="30"/>
      <c r="G26" s="30"/>
      <c r="H26" s="30"/>
      <c r="I26" s="91"/>
    </row>
    <row r="27" spans="1:9" ht="13.5" customHeight="1">
      <c r="B27" s="813" t="s">
        <v>454</v>
      </c>
      <c r="C27" s="814"/>
      <c r="D27" s="814"/>
      <c r="E27" s="814"/>
      <c r="F27" s="814"/>
      <c r="G27" s="814"/>
      <c r="H27" s="814"/>
      <c r="I27" s="815"/>
    </row>
    <row r="28" spans="1:9" ht="15.75" customHeight="1">
      <c r="B28" s="44"/>
      <c r="C28" s="44"/>
      <c r="D28" s="44"/>
      <c r="E28" s="44"/>
      <c r="F28" s="44"/>
      <c r="G28" s="44"/>
      <c r="H28" s="44"/>
      <c r="I28" s="97"/>
    </row>
    <row r="29" spans="1:9" ht="13.5" customHeight="1">
      <c r="B29" s="816" t="s">
        <v>552</v>
      </c>
      <c r="C29" s="510"/>
      <c r="D29" s="510"/>
      <c r="E29" s="470"/>
      <c r="F29" s="816" t="s">
        <v>456</v>
      </c>
      <c r="G29" s="510"/>
      <c r="H29" s="510"/>
      <c r="I29" s="470"/>
    </row>
    <row r="30" spans="1:9" ht="13.5" customHeight="1">
      <c r="B30" s="803" t="s">
        <v>553</v>
      </c>
      <c r="C30" s="785"/>
      <c r="D30" s="785"/>
      <c r="E30" s="786"/>
      <c r="F30" s="582"/>
      <c r="G30" s="480"/>
      <c r="H30" s="480"/>
      <c r="I30" s="481"/>
    </row>
    <row r="31" spans="1:9" ht="15" customHeight="1">
      <c r="B31" s="804"/>
      <c r="C31" s="805"/>
      <c r="D31" s="805"/>
      <c r="E31" s="789"/>
      <c r="F31" s="646"/>
      <c r="G31" s="647"/>
      <c r="H31" s="647"/>
      <c r="I31" s="484"/>
    </row>
    <row r="32" spans="1:9" ht="15" customHeight="1">
      <c r="B32" s="804"/>
      <c r="C32" s="805"/>
      <c r="D32" s="805"/>
      <c r="E32" s="789"/>
      <c r="F32" s="646"/>
      <c r="G32" s="647"/>
      <c r="H32" s="647"/>
      <c r="I32" s="484"/>
    </row>
    <row r="33" spans="2:10" ht="15" customHeight="1">
      <c r="B33" s="804"/>
      <c r="C33" s="805"/>
      <c r="D33" s="805"/>
      <c r="E33" s="789"/>
      <c r="F33" s="646"/>
      <c r="G33" s="647"/>
      <c r="H33" s="647"/>
      <c r="I33" s="484"/>
    </row>
    <row r="34" spans="2:10" ht="15" customHeight="1">
      <c r="B34" s="807"/>
      <c r="C34" s="808"/>
      <c r="D34" s="808"/>
      <c r="E34" s="809"/>
      <c r="F34" s="646"/>
      <c r="G34" s="462"/>
      <c r="H34" s="462"/>
      <c r="I34" s="484"/>
    </row>
    <row r="35" spans="2:10" ht="15" customHeight="1">
      <c r="B35" s="803" t="s">
        <v>554</v>
      </c>
      <c r="C35" s="785"/>
      <c r="D35" s="785"/>
      <c r="E35" s="785"/>
      <c r="F35" s="560"/>
      <c r="G35" s="560"/>
      <c r="H35" s="560"/>
      <c r="I35" s="560"/>
      <c r="J35" s="373"/>
    </row>
    <row r="36" spans="2:10" ht="15" customHeight="1">
      <c r="B36" s="804"/>
      <c r="C36" s="805"/>
      <c r="D36" s="805"/>
      <c r="E36" s="806"/>
      <c r="F36" s="560"/>
      <c r="G36" s="560"/>
      <c r="H36" s="560"/>
      <c r="I36" s="560"/>
      <c r="J36" s="373"/>
    </row>
    <row r="37" spans="2:10" ht="15" customHeight="1">
      <c r="B37" s="804"/>
      <c r="C37" s="805"/>
      <c r="D37" s="805"/>
      <c r="E37" s="806"/>
      <c r="F37" s="560"/>
      <c r="G37" s="560"/>
      <c r="H37" s="560"/>
      <c r="I37" s="560"/>
      <c r="J37" s="373"/>
    </row>
    <row r="38" spans="2:10" ht="15" customHeight="1">
      <c r="B38" s="804"/>
      <c r="C38" s="805"/>
      <c r="D38" s="805"/>
      <c r="E38" s="806"/>
      <c r="F38" s="560"/>
      <c r="G38" s="560"/>
      <c r="H38" s="560"/>
      <c r="I38" s="560"/>
      <c r="J38" s="373"/>
    </row>
    <row r="39" spans="2:10" ht="15" customHeight="1">
      <c r="B39" s="807"/>
      <c r="C39" s="808"/>
      <c r="D39" s="808"/>
      <c r="E39" s="808"/>
      <c r="F39" s="560"/>
      <c r="G39" s="560"/>
      <c r="H39" s="560"/>
      <c r="I39" s="560"/>
      <c r="J39" s="373"/>
    </row>
    <row r="40" spans="2:10" ht="15" customHeight="1">
      <c r="F40" s="373"/>
      <c r="G40" s="373"/>
      <c r="H40" s="373"/>
      <c r="I40" s="373"/>
    </row>
  </sheetData>
  <mergeCells count="25">
    <mergeCell ref="B35:E39"/>
    <mergeCell ref="F35:I39"/>
    <mergeCell ref="B6:C6"/>
    <mergeCell ref="H6:I6"/>
    <mergeCell ref="B30:E34"/>
    <mergeCell ref="F30:I34"/>
    <mergeCell ref="D6:E6"/>
    <mergeCell ref="F6:G6"/>
    <mergeCell ref="H7:H8"/>
    <mergeCell ref="I7:I8"/>
    <mergeCell ref="B27:I27"/>
    <mergeCell ref="B29:E29"/>
    <mergeCell ref="F29:I29"/>
    <mergeCell ref="B4:C4"/>
    <mergeCell ref="D4:I4"/>
    <mergeCell ref="B5:C5"/>
    <mergeCell ref="D5:E5"/>
    <mergeCell ref="F5:G5"/>
    <mergeCell ref="H5:I5"/>
    <mergeCell ref="B1:C2"/>
    <mergeCell ref="D1:H1"/>
    <mergeCell ref="I1:I2"/>
    <mergeCell ref="D2:H2"/>
    <mergeCell ref="B3:C3"/>
    <mergeCell ref="D3:H3"/>
  </mergeCells>
  <pageMargins left="0.7" right="0.7" top="0.75" bottom="0.75" header="0" footer="0"/>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368321"/>
  </sheetPr>
  <dimension ref="A1:L40"/>
  <sheetViews>
    <sheetView workbookViewId="0">
      <selection activeCell="D6" sqref="D6:E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3.33203125" customWidth="1"/>
    <col min="6" max="6" width="14.33203125" customWidth="1"/>
    <col min="7" max="7" width="10.21875" customWidth="1"/>
    <col min="8" max="8" width="11.5546875" customWidth="1"/>
    <col min="9" max="9" width="22.44140625" customWidth="1"/>
    <col min="10" max="29" width="11.5546875" customWidth="1"/>
  </cols>
  <sheetData>
    <row r="1" spans="2:12" ht="38.25" customHeight="1">
      <c r="B1" s="502" t="s">
        <v>471</v>
      </c>
      <c r="C1" s="599"/>
      <c r="D1" s="601" t="s">
        <v>439</v>
      </c>
      <c r="E1" s="602"/>
      <c r="F1" s="602"/>
      <c r="G1" s="602"/>
      <c r="H1" s="603"/>
      <c r="I1" s="604"/>
    </row>
    <row r="2" spans="2:12" ht="13.5" customHeight="1">
      <c r="B2" s="600"/>
      <c r="C2" s="448"/>
      <c r="D2" s="454" t="s">
        <v>472</v>
      </c>
      <c r="E2" s="455"/>
      <c r="F2" s="455"/>
      <c r="G2" s="455"/>
      <c r="H2" s="456"/>
      <c r="I2" s="605"/>
    </row>
    <row r="3" spans="2:12" ht="13.5" customHeight="1">
      <c r="B3" s="606" t="s">
        <v>473</v>
      </c>
      <c r="C3" s="607"/>
      <c r="D3" s="606" t="s">
        <v>474</v>
      </c>
      <c r="E3" s="608"/>
      <c r="F3" s="608"/>
      <c r="G3" s="608"/>
      <c r="H3" s="607"/>
      <c r="I3" s="43" t="s">
        <v>475</v>
      </c>
    </row>
    <row r="4" spans="2:12" ht="4.5" customHeight="1" thickBot="1">
      <c r="B4" s="817"/>
      <c r="C4" s="725"/>
      <c r="D4" s="725"/>
      <c r="E4" s="725"/>
      <c r="F4" s="725"/>
      <c r="G4" s="725"/>
      <c r="H4" s="725"/>
      <c r="I4" s="818"/>
    </row>
    <row r="5" spans="2:12" ht="22.5" customHeight="1">
      <c r="B5" s="489" t="s">
        <v>444</v>
      </c>
      <c r="C5" s="470"/>
      <c r="D5" s="767" t="str">
        <f>Indicadores!F20</f>
        <v>Formulación, Seguimiento y Evaluación de políticas Públicas Ambientales (PPA)</v>
      </c>
      <c r="E5" s="768"/>
      <c r="F5" s="768"/>
      <c r="G5" s="768"/>
      <c r="H5" s="768"/>
      <c r="I5" s="488"/>
    </row>
    <row r="6" spans="2:12" ht="34.5" customHeight="1">
      <c r="B6" s="489" t="s">
        <v>445</v>
      </c>
      <c r="C6" s="470"/>
      <c r="D6" s="570" t="str">
        <f>Indicadores!A20</f>
        <v xml:space="preserve">Avance en la formulación de las políticas públicas ambientales </v>
      </c>
      <c r="E6" s="731"/>
      <c r="F6" s="489" t="s">
        <v>446</v>
      </c>
      <c r="G6" s="470"/>
      <c r="H6" s="572" t="e">
        <f>Indicadores!#REF!</f>
        <v>#REF!</v>
      </c>
      <c r="I6" s="731"/>
    </row>
    <row r="7" spans="2:12" ht="236.25" customHeight="1">
      <c r="B7" s="489" t="s">
        <v>447</v>
      </c>
      <c r="C7" s="470"/>
      <c r="D7" s="477" t="str">
        <f>Indicadores!G20</f>
        <v xml:space="preserve">AFPA: Avance en la formulación de las políticas públicas ambientales en la vigencia
%APi: Porcentaje de avance de la política i
%APPi: porcentaje de avance programado de la política i
n: Número de Políticas Programadas 
El porcentaje de avance de las etapas en la  Formulación de Políticas es la sumatoria de la calificación de referencia de cada etapa cumplida, según la siguiente tabla:  
Nota: Se deben identificar las etapas cumplidas (No aplican resultados de avance parciales) en el proceso de formulación de la política (Planeación, Diagnóstico, Formulación, Promoción y Difusión). Dependiendo de las etapas cumplidas, se acumularán las calificaciones de referencia. </v>
      </c>
      <c r="E7" s="488"/>
      <c r="F7" s="489" t="s">
        <v>448</v>
      </c>
      <c r="G7" s="470"/>
      <c r="H7" s="477" t="str">
        <f>Indicadores!C20</f>
        <v>El indicador permite realizar el seguimiento al cumplimiento de los tres primeros procedimientos definidos en el proceso de formulación, seguimiento y evaluación de las políticas públicas ambientales programadas en la “Agenda de formulación y seguimiento de políticas” de la entidad para la formulación en un periodo determinado.</v>
      </c>
      <c r="I7" s="488"/>
      <c r="L7" s="228"/>
    </row>
    <row r="8" spans="2:12" ht="70.5" customHeight="1">
      <c r="B8" s="297" t="s">
        <v>449</v>
      </c>
      <c r="C8" s="35" t="str">
        <f>Indicadores!P20</f>
        <v>Semestral</v>
      </c>
      <c r="D8" s="297" t="s">
        <v>450</v>
      </c>
      <c r="E8" s="36" t="str">
        <f>Indicadores!R20</f>
        <v>Agenda de Formulación de políticas
Oficinas y Direcciones que se encuentren actualmente formulando una política de acuerdo a la agenda de formulación y seguimiento de las políticas.</v>
      </c>
      <c r="F8" s="297" t="s">
        <v>67</v>
      </c>
      <c r="G8" s="37" t="str">
        <f>Indicadores!H20</f>
        <v>Porcentaje</v>
      </c>
      <c r="H8" s="490" t="s">
        <v>451</v>
      </c>
      <c r="I8" s="616" t="str">
        <f>Indicadores!O20</f>
        <v xml:space="preserve">Hacia arriba </v>
      </c>
    </row>
    <row r="9" spans="2:12" ht="33.75" customHeight="1">
      <c r="B9" s="297" t="s">
        <v>420</v>
      </c>
      <c r="C9" s="27">
        <f>Indicadores!N20</f>
        <v>0.9</v>
      </c>
      <c r="D9" s="28" t="s">
        <v>422</v>
      </c>
      <c r="E9" s="27">
        <f>'TABLERO DE MANDO'!F21</f>
        <v>0.76500000000000001</v>
      </c>
      <c r="F9" s="29" t="s">
        <v>423</v>
      </c>
      <c r="G9" s="27">
        <f>'TABLERO DE MANDO'!G21</f>
        <v>0.81</v>
      </c>
      <c r="H9" s="734"/>
      <c r="I9" s="832"/>
    </row>
    <row r="10" spans="2:12" ht="13.5" customHeight="1">
      <c r="B10" s="93"/>
      <c r="C10" s="30"/>
      <c r="D10" s="30"/>
      <c r="E10" s="30"/>
      <c r="F10" s="30"/>
      <c r="G10" s="30"/>
      <c r="H10" s="30"/>
      <c r="I10" s="90"/>
    </row>
    <row r="11" spans="2:12" ht="25.5" customHeight="1">
      <c r="B11" s="299" t="s">
        <v>452</v>
      </c>
      <c r="C11" s="298" t="s">
        <v>453</v>
      </c>
      <c r="D11" s="32" t="str">
        <f>D9</f>
        <v>LIMITE INSATISFACTORIO</v>
      </c>
      <c r="E11" s="32" t="str">
        <f>F9</f>
        <v>LIMITE SATISFACTORIO</v>
      </c>
      <c r="F11" s="30"/>
      <c r="G11" s="30"/>
      <c r="H11" s="30"/>
      <c r="I11" s="91"/>
    </row>
    <row r="12" spans="2:12" ht="13.5" customHeight="1">
      <c r="B12" s="39" t="s">
        <v>426</v>
      </c>
      <c r="C12" s="34"/>
      <c r="D12" s="33">
        <f t="shared" ref="D12:D23" si="0">+$E$9</f>
        <v>0.76500000000000001</v>
      </c>
      <c r="E12" s="33">
        <f t="shared" ref="E12:E23" si="1">+$G$9</f>
        <v>0.81</v>
      </c>
      <c r="F12" s="30"/>
      <c r="G12" s="30"/>
      <c r="H12" s="30"/>
      <c r="I12" s="91"/>
    </row>
    <row r="13" spans="2:12" ht="13.5" customHeight="1">
      <c r="B13" s="39" t="s">
        <v>427</v>
      </c>
      <c r="C13" s="34"/>
      <c r="D13" s="33">
        <f t="shared" si="0"/>
        <v>0.76500000000000001</v>
      </c>
      <c r="E13" s="33">
        <f t="shared" si="1"/>
        <v>0.81</v>
      </c>
      <c r="F13" s="30"/>
      <c r="G13" s="30"/>
      <c r="H13" s="30"/>
      <c r="I13" s="91"/>
    </row>
    <row r="14" spans="2:12" ht="13.5" customHeight="1">
      <c r="B14" s="39" t="s">
        <v>428</v>
      </c>
      <c r="C14" s="34"/>
      <c r="D14" s="33">
        <f t="shared" si="0"/>
        <v>0.76500000000000001</v>
      </c>
      <c r="E14" s="33">
        <f t="shared" si="1"/>
        <v>0.81</v>
      </c>
      <c r="F14" s="30"/>
      <c r="G14" s="30"/>
      <c r="H14" s="30"/>
      <c r="I14" s="91"/>
    </row>
    <row r="15" spans="2:12" ht="13.5" customHeight="1">
      <c r="B15" s="39" t="s">
        <v>429</v>
      </c>
      <c r="C15" s="34"/>
      <c r="D15" s="33">
        <f t="shared" si="0"/>
        <v>0.76500000000000001</v>
      </c>
      <c r="E15" s="33">
        <f t="shared" si="1"/>
        <v>0.81</v>
      </c>
      <c r="F15" s="30"/>
      <c r="G15" s="30"/>
      <c r="H15" s="30"/>
      <c r="I15" s="91"/>
    </row>
    <row r="16" spans="2:12" ht="13.5" customHeight="1">
      <c r="B16" s="39" t="s">
        <v>430</v>
      </c>
      <c r="C16" s="34"/>
      <c r="D16" s="33">
        <f t="shared" si="0"/>
        <v>0.76500000000000001</v>
      </c>
      <c r="E16" s="33">
        <f t="shared" si="1"/>
        <v>0.81</v>
      </c>
      <c r="F16" s="30"/>
      <c r="G16" s="30"/>
      <c r="H16" s="30"/>
      <c r="I16" s="91"/>
    </row>
    <row r="17" spans="1:10" ht="13.5" customHeight="1">
      <c r="B17" s="39" t="s">
        <v>431</v>
      </c>
      <c r="C17" s="54">
        <v>1</v>
      </c>
      <c r="D17" s="33">
        <f t="shared" si="0"/>
        <v>0.76500000000000001</v>
      </c>
      <c r="E17" s="33">
        <f t="shared" si="1"/>
        <v>0.81</v>
      </c>
      <c r="F17" s="30"/>
      <c r="G17" s="30"/>
      <c r="H17" s="30"/>
      <c r="I17" s="91"/>
    </row>
    <row r="18" spans="1:10" ht="13.5" customHeight="1">
      <c r="B18" s="39" t="s">
        <v>432</v>
      </c>
      <c r="C18" s="34"/>
      <c r="D18" s="33">
        <f t="shared" si="0"/>
        <v>0.76500000000000001</v>
      </c>
      <c r="E18" s="33">
        <f t="shared" si="1"/>
        <v>0.81</v>
      </c>
      <c r="F18" s="30"/>
      <c r="G18" s="30"/>
      <c r="H18" s="30"/>
      <c r="I18" s="91"/>
    </row>
    <row r="19" spans="1:10" ht="13.5" customHeight="1">
      <c r="B19" s="39" t="s">
        <v>433</v>
      </c>
      <c r="C19" s="34"/>
      <c r="D19" s="33">
        <f t="shared" si="0"/>
        <v>0.76500000000000001</v>
      </c>
      <c r="E19" s="33">
        <f t="shared" si="1"/>
        <v>0.81</v>
      </c>
      <c r="F19" s="30"/>
      <c r="G19" s="30"/>
      <c r="H19" s="30"/>
      <c r="I19" s="91"/>
    </row>
    <row r="20" spans="1:10" ht="13.5" customHeight="1">
      <c r="B20" s="39" t="s">
        <v>434</v>
      </c>
      <c r="C20" s="34"/>
      <c r="D20" s="33">
        <f t="shared" si="0"/>
        <v>0.76500000000000001</v>
      </c>
      <c r="E20" s="33">
        <f t="shared" si="1"/>
        <v>0.81</v>
      </c>
      <c r="F20" s="30"/>
      <c r="G20" s="30"/>
      <c r="H20" s="30"/>
      <c r="I20" s="91"/>
    </row>
    <row r="21" spans="1:10" ht="13.5" customHeight="1">
      <c r="B21" s="39" t="s">
        <v>435</v>
      </c>
      <c r="C21" s="34"/>
      <c r="D21" s="33">
        <f t="shared" si="0"/>
        <v>0.76500000000000001</v>
      </c>
      <c r="E21" s="33">
        <f t="shared" si="1"/>
        <v>0.81</v>
      </c>
      <c r="F21" s="30"/>
      <c r="G21" s="30"/>
      <c r="H21" s="30"/>
      <c r="I21" s="91"/>
    </row>
    <row r="22" spans="1:10" ht="13.5" customHeight="1">
      <c r="B22" s="39" t="s">
        <v>436</v>
      </c>
      <c r="C22" s="34"/>
      <c r="D22" s="33">
        <f t="shared" si="0"/>
        <v>0.76500000000000001</v>
      </c>
      <c r="E22" s="33">
        <f t="shared" si="1"/>
        <v>0.81</v>
      </c>
      <c r="F22" s="30"/>
      <c r="G22" s="30"/>
      <c r="H22" s="30"/>
      <c r="I22" s="91"/>
    </row>
    <row r="23" spans="1:10" ht="13.5" customHeight="1">
      <c r="B23" s="39" t="s">
        <v>437</v>
      </c>
      <c r="C23" s="34">
        <v>1</v>
      </c>
      <c r="D23" s="33">
        <f t="shared" si="0"/>
        <v>0.76500000000000001</v>
      </c>
      <c r="E23" s="33">
        <f t="shared" si="1"/>
        <v>0.81</v>
      </c>
      <c r="F23" s="30"/>
      <c r="G23" s="30"/>
      <c r="H23" s="30"/>
      <c r="I23" s="91"/>
    </row>
    <row r="24" spans="1:10" ht="13.5" customHeight="1">
      <c r="B24" s="93"/>
      <c r="C24" s="30"/>
      <c r="D24" s="30"/>
      <c r="E24" s="30"/>
      <c r="F24" s="30"/>
      <c r="G24" s="30"/>
      <c r="H24" s="30"/>
      <c r="I24" s="91"/>
    </row>
    <row r="25" spans="1:10" ht="13.5" customHeight="1">
      <c r="B25" s="93"/>
      <c r="C25" s="30"/>
      <c r="D25" s="30"/>
      <c r="E25" s="30"/>
      <c r="F25" s="30"/>
      <c r="G25" s="30"/>
      <c r="H25" s="30"/>
      <c r="I25" s="91"/>
    </row>
    <row r="26" spans="1:10" ht="13.5" customHeight="1">
      <c r="B26" s="93"/>
      <c r="C26" s="30"/>
      <c r="D26" s="30"/>
      <c r="E26" s="30"/>
      <c r="F26" s="30"/>
      <c r="G26" s="30"/>
      <c r="H26" s="30"/>
      <c r="I26" s="91"/>
    </row>
    <row r="27" spans="1:10" ht="13.5" customHeight="1">
      <c r="B27" s="93"/>
      <c r="C27" s="30"/>
      <c r="D27" s="30"/>
      <c r="E27" s="30"/>
      <c r="F27" s="30"/>
      <c r="G27" s="30"/>
      <c r="H27" s="30"/>
      <c r="I27" s="91"/>
    </row>
    <row r="28" spans="1:10" ht="13.5" customHeight="1">
      <c r="B28" s="618" t="s">
        <v>454</v>
      </c>
      <c r="C28" s="506"/>
      <c r="D28" s="506"/>
      <c r="E28" s="506"/>
      <c r="F28" s="506"/>
      <c r="G28" s="506"/>
      <c r="H28" s="506"/>
      <c r="I28" s="507"/>
    </row>
    <row r="29" spans="1:10" ht="13.5" customHeight="1">
      <c r="B29" s="500" t="s">
        <v>455</v>
      </c>
      <c r="C29" s="498"/>
      <c r="D29" s="498"/>
      <c r="E29" s="499"/>
      <c r="F29" s="500" t="s">
        <v>456</v>
      </c>
      <c r="G29" s="498"/>
      <c r="H29" s="498"/>
      <c r="I29" s="499"/>
    </row>
    <row r="30" spans="1:10" ht="30.75" customHeight="1">
      <c r="A30" s="373"/>
      <c r="B30" s="819" t="s">
        <v>555</v>
      </c>
      <c r="C30" s="820"/>
      <c r="D30" s="820"/>
      <c r="E30" s="820"/>
      <c r="F30" s="828"/>
      <c r="G30" s="771"/>
      <c r="H30" s="771"/>
      <c r="I30" s="829"/>
      <c r="J30" s="373"/>
    </row>
    <row r="31" spans="1:10" ht="30.75" customHeight="1">
      <c r="A31" s="373"/>
      <c r="B31" s="821"/>
      <c r="C31" s="788"/>
      <c r="D31" s="788"/>
      <c r="E31" s="806"/>
      <c r="F31" s="830"/>
      <c r="G31" s="483"/>
      <c r="H31" s="483"/>
      <c r="I31" s="831"/>
      <c r="J31" s="373"/>
    </row>
    <row r="32" spans="1:10" ht="30.75" customHeight="1">
      <c r="A32" s="373"/>
      <c r="B32" s="821"/>
      <c r="C32" s="788"/>
      <c r="D32" s="788"/>
      <c r="E32" s="806"/>
      <c r="F32" s="830"/>
      <c r="G32" s="483"/>
      <c r="H32" s="483"/>
      <c r="I32" s="831"/>
      <c r="J32" s="373"/>
    </row>
    <row r="33" spans="1:10" ht="30.75" customHeight="1">
      <c r="A33" s="373"/>
      <c r="B33" s="821"/>
      <c r="C33" s="788"/>
      <c r="D33" s="788"/>
      <c r="E33" s="806"/>
      <c r="F33" s="830"/>
      <c r="G33" s="483"/>
      <c r="H33" s="483"/>
      <c r="I33" s="831"/>
      <c r="J33" s="373"/>
    </row>
    <row r="34" spans="1:10" ht="30.75" customHeight="1">
      <c r="A34" s="373"/>
      <c r="B34" s="821"/>
      <c r="C34" s="806"/>
      <c r="D34" s="806"/>
      <c r="E34" s="806"/>
      <c r="F34" s="830"/>
      <c r="G34" s="462"/>
      <c r="H34" s="462"/>
      <c r="I34" s="831"/>
      <c r="J34" s="373"/>
    </row>
    <row r="35" spans="1:10" ht="30.75" customHeight="1">
      <c r="A35" s="373"/>
      <c r="B35" s="819" t="s">
        <v>556</v>
      </c>
      <c r="C35" s="820"/>
      <c r="D35" s="820"/>
      <c r="E35" s="820"/>
      <c r="F35" s="819" t="s">
        <v>557</v>
      </c>
      <c r="G35" s="820"/>
      <c r="H35" s="820"/>
      <c r="I35" s="825"/>
      <c r="J35" s="373"/>
    </row>
    <row r="36" spans="1:10" ht="30.75" customHeight="1">
      <c r="A36" s="373"/>
      <c r="B36" s="821"/>
      <c r="C36" s="788"/>
      <c r="D36" s="788"/>
      <c r="E36" s="806"/>
      <c r="F36" s="821"/>
      <c r="G36" s="788"/>
      <c r="H36" s="788"/>
      <c r="I36" s="826"/>
      <c r="J36" s="373"/>
    </row>
    <row r="37" spans="1:10" ht="30.75" customHeight="1">
      <c r="A37" s="373"/>
      <c r="B37" s="821"/>
      <c r="C37" s="788"/>
      <c r="D37" s="788"/>
      <c r="E37" s="806"/>
      <c r="F37" s="821"/>
      <c r="G37" s="788"/>
      <c r="H37" s="788"/>
      <c r="I37" s="826"/>
      <c r="J37" s="373"/>
    </row>
    <row r="38" spans="1:10" ht="30.75" customHeight="1">
      <c r="A38" s="373"/>
      <c r="B38" s="821"/>
      <c r="C38" s="788"/>
      <c r="D38" s="788"/>
      <c r="E38" s="806"/>
      <c r="F38" s="821"/>
      <c r="G38" s="788"/>
      <c r="H38" s="788"/>
      <c r="I38" s="826"/>
      <c r="J38" s="373"/>
    </row>
    <row r="39" spans="1:10" ht="30.75" customHeight="1">
      <c r="A39" s="373"/>
      <c r="B39" s="822"/>
      <c r="C39" s="823"/>
      <c r="D39" s="823"/>
      <c r="E39" s="824"/>
      <c r="F39" s="822"/>
      <c r="G39" s="823"/>
      <c r="H39" s="823"/>
      <c r="I39" s="827"/>
      <c r="J39" s="373"/>
    </row>
    <row r="40" spans="1:10" ht="15" customHeight="1">
      <c r="B40" s="373"/>
      <c r="C40" s="373"/>
      <c r="D40" s="373"/>
      <c r="E40" s="373"/>
      <c r="F40" s="373"/>
      <c r="G40" s="373"/>
      <c r="H40" s="373"/>
      <c r="I40" s="373"/>
    </row>
  </sheetData>
  <mergeCells count="26">
    <mergeCell ref="B35:E39"/>
    <mergeCell ref="F35:I39"/>
    <mergeCell ref="B7:C7"/>
    <mergeCell ref="H7:I7"/>
    <mergeCell ref="B30:E34"/>
    <mergeCell ref="F30:I34"/>
    <mergeCell ref="D7:E7"/>
    <mergeCell ref="F7:G7"/>
    <mergeCell ref="H8:H9"/>
    <mergeCell ref="I8:I9"/>
    <mergeCell ref="B28:I28"/>
    <mergeCell ref="B29:E29"/>
    <mergeCell ref="F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368321"/>
  </sheetPr>
  <dimension ref="B1:I53"/>
  <sheetViews>
    <sheetView topLeftCell="A35" workbookViewId="0">
      <selection activeCell="B31" sqref="B31:E35"/>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5.25" customHeight="1">
      <c r="B1" s="502" t="s">
        <v>471</v>
      </c>
      <c r="C1" s="599"/>
      <c r="D1" s="601" t="s">
        <v>439</v>
      </c>
      <c r="E1" s="602"/>
      <c r="F1" s="602"/>
      <c r="G1" s="602"/>
      <c r="H1" s="603"/>
      <c r="I1" s="604"/>
    </row>
    <row r="2" spans="2:9" ht="18"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17"/>
      <c r="C4" s="725"/>
      <c r="D4" s="725"/>
      <c r="E4" s="725"/>
      <c r="F4" s="725"/>
      <c r="G4" s="725"/>
      <c r="H4" s="725"/>
      <c r="I4" s="818"/>
    </row>
    <row r="5" spans="2:9" ht="22.5" customHeight="1">
      <c r="B5" s="489" t="s">
        <v>444</v>
      </c>
      <c r="C5" s="470"/>
      <c r="D5" s="767" t="str">
        <f>Indicadores!F21</f>
        <v>Formulación, Seguimiento y Evaluación de políticas Públicas Ambientales (PPA)</v>
      </c>
      <c r="E5" s="768"/>
      <c r="F5" s="768"/>
      <c r="G5" s="768"/>
      <c r="H5" s="768"/>
      <c r="I5" s="488"/>
    </row>
    <row r="6" spans="2:9" ht="34.5" customHeight="1">
      <c r="B6" s="489" t="s">
        <v>445</v>
      </c>
      <c r="C6" s="470"/>
      <c r="D6" s="570" t="str">
        <f>Indicadores!A21</f>
        <v>Porcentaje de seguimiento del avance a Politicas Públicas Priorizadas</v>
      </c>
      <c r="E6" s="731"/>
      <c r="F6" s="489" t="s">
        <v>446</v>
      </c>
      <c r="G6" s="470"/>
      <c r="H6" s="572" t="e">
        <f>Indicadores!#REF!</f>
        <v>#REF!</v>
      </c>
      <c r="I6" s="731"/>
    </row>
    <row r="7" spans="2:9" ht="51" customHeight="1">
      <c r="B7" s="489" t="s">
        <v>447</v>
      </c>
      <c r="C7" s="470"/>
      <c r="D7" s="477" t="str">
        <f>Indicadores!G21</f>
        <v>(Número de Políticas Públicas con seguimiento del avance / Numero de Políticas Públicas Priorizadas) X 100</v>
      </c>
      <c r="E7" s="488"/>
      <c r="F7" s="489" t="s">
        <v>448</v>
      </c>
      <c r="G7" s="470"/>
      <c r="H7" s="477" t="str">
        <f>Indicadores!C21</f>
        <v>Mide el seguimiento del avance de las políticas priorizadas en el periodo</v>
      </c>
      <c r="I7" s="488"/>
    </row>
    <row r="8" spans="2:9" ht="42" customHeight="1">
      <c r="B8" s="297" t="s">
        <v>449</v>
      </c>
      <c r="C8" s="35" t="str">
        <f>Indicadores!P21</f>
        <v>Anual</v>
      </c>
      <c r="D8" s="297" t="s">
        <v>450</v>
      </c>
      <c r="E8" s="36" t="str">
        <f>Indicadores!R21</f>
        <v>Grupo de Políticas, Planeación y Seguimiento</v>
      </c>
      <c r="F8" s="297" t="s">
        <v>67</v>
      </c>
      <c r="G8" s="37" t="str">
        <f>Indicadores!H21</f>
        <v>Porcentaje</v>
      </c>
      <c r="H8" s="490" t="s">
        <v>451</v>
      </c>
      <c r="I8" s="616" t="str">
        <f>Indicadores!O21</f>
        <v xml:space="preserve">Hacia arriba </v>
      </c>
    </row>
    <row r="9" spans="2:9" ht="33.75" customHeight="1">
      <c r="B9" s="297" t="s">
        <v>420</v>
      </c>
      <c r="C9" s="27">
        <f>Indicadores!N21</f>
        <v>0.85</v>
      </c>
      <c r="D9" s="28" t="s">
        <v>422</v>
      </c>
      <c r="E9" s="27">
        <f>'TABLERO DE MANDO'!F22</f>
        <v>0.72249999999999992</v>
      </c>
      <c r="F9" s="29" t="s">
        <v>423</v>
      </c>
      <c r="G9" s="27">
        <f>'TABLERO DE MANDO'!G22</f>
        <v>0.76500000000000001</v>
      </c>
      <c r="H9" s="734"/>
      <c r="I9" s="832"/>
    </row>
    <row r="10" spans="2:9" ht="13.5" customHeight="1">
      <c r="B10" s="93"/>
      <c r="C10" s="30"/>
      <c r="D10" s="45"/>
      <c r="E10" s="45"/>
      <c r="F10" s="30"/>
      <c r="G10" s="30"/>
      <c r="H10" s="30"/>
      <c r="I10" s="90"/>
    </row>
    <row r="11" spans="2:9" ht="13.5" customHeight="1">
      <c r="B11" s="299" t="s">
        <v>452</v>
      </c>
      <c r="C11" s="298" t="s">
        <v>453</v>
      </c>
      <c r="D11" s="45" t="str">
        <f>D9</f>
        <v>LIMITE INSATISFACTORIO</v>
      </c>
      <c r="E11" s="45" t="str">
        <f>F9</f>
        <v>LIMITE SATISFACTORIO</v>
      </c>
      <c r="F11" s="30"/>
      <c r="G11" s="30"/>
      <c r="H11" s="30"/>
      <c r="I11" s="90"/>
    </row>
    <row r="12" spans="2:9" ht="13.5" customHeight="1">
      <c r="B12" s="39" t="s">
        <v>426</v>
      </c>
      <c r="C12" s="34"/>
      <c r="D12" s="33">
        <f t="shared" ref="D12:D23" si="0">+$E$9</f>
        <v>0.72249999999999992</v>
      </c>
      <c r="E12" s="33">
        <f t="shared" ref="E12:E23" si="1">+$G$9</f>
        <v>0.76500000000000001</v>
      </c>
      <c r="F12" s="30"/>
      <c r="G12" s="30"/>
      <c r="H12" s="30"/>
      <c r="I12" s="91"/>
    </row>
    <row r="13" spans="2:9" ht="13.5" customHeight="1">
      <c r="B13" s="39" t="s">
        <v>427</v>
      </c>
      <c r="C13" s="34"/>
      <c r="D13" s="33">
        <f t="shared" si="0"/>
        <v>0.72249999999999992</v>
      </c>
      <c r="E13" s="33">
        <f t="shared" si="1"/>
        <v>0.76500000000000001</v>
      </c>
      <c r="F13" s="30"/>
      <c r="G13" s="30"/>
      <c r="H13" s="30"/>
      <c r="I13" s="91"/>
    </row>
    <row r="14" spans="2:9" ht="13.5" customHeight="1">
      <c r="B14" s="39" t="s">
        <v>428</v>
      </c>
      <c r="C14" s="34"/>
      <c r="D14" s="33">
        <f t="shared" si="0"/>
        <v>0.72249999999999992</v>
      </c>
      <c r="E14" s="33">
        <f t="shared" si="1"/>
        <v>0.76500000000000001</v>
      </c>
      <c r="F14" s="30"/>
      <c r="G14" s="30"/>
      <c r="H14" s="30"/>
      <c r="I14" s="91"/>
    </row>
    <row r="15" spans="2:9" ht="13.5" customHeight="1">
      <c r="B15" s="39" t="s">
        <v>429</v>
      </c>
      <c r="C15" s="34"/>
      <c r="D15" s="33">
        <f t="shared" si="0"/>
        <v>0.72249999999999992</v>
      </c>
      <c r="E15" s="33">
        <f t="shared" si="1"/>
        <v>0.76500000000000001</v>
      </c>
      <c r="F15" s="30"/>
      <c r="G15" s="30"/>
      <c r="H15" s="30"/>
      <c r="I15" s="91"/>
    </row>
    <row r="16" spans="2:9" ht="13.5" customHeight="1">
      <c r="B16" s="39" t="s">
        <v>430</v>
      </c>
      <c r="C16" s="34"/>
      <c r="D16" s="33">
        <f t="shared" si="0"/>
        <v>0.72249999999999992</v>
      </c>
      <c r="E16" s="33">
        <f t="shared" si="1"/>
        <v>0.76500000000000001</v>
      </c>
      <c r="F16" s="30"/>
      <c r="G16" s="30"/>
      <c r="H16" s="30"/>
      <c r="I16" s="91"/>
    </row>
    <row r="17" spans="2:9" ht="13.5" customHeight="1">
      <c r="B17" s="39" t="s">
        <v>431</v>
      </c>
      <c r="C17" s="34">
        <f>60%</f>
        <v>0.6</v>
      </c>
      <c r="D17" s="33">
        <f t="shared" si="0"/>
        <v>0.72249999999999992</v>
      </c>
      <c r="E17" s="33">
        <f t="shared" si="1"/>
        <v>0.76500000000000001</v>
      </c>
      <c r="F17" s="30"/>
      <c r="G17" s="30"/>
      <c r="H17" s="30"/>
      <c r="I17" s="91"/>
    </row>
    <row r="18" spans="2:9" ht="13.5" customHeight="1">
      <c r="B18" s="39" t="s">
        <v>432</v>
      </c>
      <c r="C18" s="34"/>
      <c r="D18" s="33">
        <f t="shared" si="0"/>
        <v>0.72249999999999992</v>
      </c>
      <c r="E18" s="33">
        <f t="shared" si="1"/>
        <v>0.76500000000000001</v>
      </c>
      <c r="F18" s="30"/>
      <c r="G18" s="30"/>
      <c r="H18" s="30"/>
      <c r="I18" s="91"/>
    </row>
    <row r="19" spans="2:9" ht="13.5" customHeight="1">
      <c r="B19" s="39" t="s">
        <v>433</v>
      </c>
      <c r="C19" s="34"/>
      <c r="D19" s="33">
        <f t="shared" si="0"/>
        <v>0.72249999999999992</v>
      </c>
      <c r="E19" s="33">
        <f t="shared" si="1"/>
        <v>0.76500000000000001</v>
      </c>
      <c r="F19" s="30"/>
      <c r="G19" s="30"/>
      <c r="H19" s="30"/>
      <c r="I19" s="91"/>
    </row>
    <row r="20" spans="2:9" ht="13.5" customHeight="1">
      <c r="B20" s="39" t="s">
        <v>434</v>
      </c>
      <c r="C20" s="34"/>
      <c r="D20" s="33">
        <f t="shared" si="0"/>
        <v>0.72249999999999992</v>
      </c>
      <c r="E20" s="33">
        <f t="shared" si="1"/>
        <v>0.76500000000000001</v>
      </c>
      <c r="F20" s="30"/>
      <c r="G20" s="30"/>
      <c r="H20" s="30"/>
      <c r="I20" s="91"/>
    </row>
    <row r="21" spans="2:9" ht="13.5" customHeight="1">
      <c r="B21" s="39" t="s">
        <v>435</v>
      </c>
      <c r="C21" s="34"/>
      <c r="D21" s="33">
        <f t="shared" si="0"/>
        <v>0.72249999999999992</v>
      </c>
      <c r="E21" s="33">
        <f t="shared" si="1"/>
        <v>0.76500000000000001</v>
      </c>
      <c r="F21" s="30"/>
      <c r="G21" s="30"/>
      <c r="H21" s="30"/>
      <c r="I21" s="91"/>
    </row>
    <row r="22" spans="2:9" ht="13.5" customHeight="1">
      <c r="B22" s="39" t="s">
        <v>436</v>
      </c>
      <c r="C22" s="34"/>
      <c r="D22" s="33">
        <f t="shared" si="0"/>
        <v>0.72249999999999992</v>
      </c>
      <c r="E22" s="33">
        <f t="shared" si="1"/>
        <v>0.76500000000000001</v>
      </c>
      <c r="F22" s="30"/>
      <c r="G22" s="30"/>
      <c r="H22" s="30"/>
      <c r="I22" s="91"/>
    </row>
    <row r="23" spans="2:9" ht="13.5" customHeight="1">
      <c r="B23" s="39" t="s">
        <v>437</v>
      </c>
      <c r="C23" s="34">
        <v>0.92</v>
      </c>
      <c r="D23" s="33">
        <f t="shared" si="0"/>
        <v>0.72249999999999992</v>
      </c>
      <c r="E23" s="33">
        <f t="shared" si="1"/>
        <v>0.76500000000000001</v>
      </c>
      <c r="F23" s="30"/>
      <c r="G23" s="30"/>
      <c r="H23" s="30"/>
      <c r="I23" s="91"/>
    </row>
    <row r="24" spans="2:9" ht="13.5" customHeight="1">
      <c r="B24" s="39"/>
      <c r="C24" s="34"/>
      <c r="D24" s="33"/>
      <c r="E24" s="33"/>
      <c r="F24" s="30"/>
      <c r="G24" s="30"/>
      <c r="H24" s="30"/>
      <c r="I24" s="91"/>
    </row>
    <row r="25" spans="2:9" ht="13.5" customHeight="1">
      <c r="B25" s="93"/>
      <c r="C25" s="30"/>
      <c r="D25" s="30"/>
      <c r="E25" s="30"/>
      <c r="F25" s="30"/>
      <c r="G25" s="30"/>
      <c r="H25" s="30"/>
      <c r="I25" s="91"/>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3"/>
      <c r="C28" s="30"/>
      <c r="D28" s="30"/>
      <c r="E28" s="30"/>
      <c r="F28" s="30"/>
      <c r="G28" s="30"/>
      <c r="H28" s="30"/>
      <c r="I28" s="91"/>
    </row>
    <row r="29" spans="2:9" ht="13.5" customHeight="1">
      <c r="B29" s="842" t="s">
        <v>454</v>
      </c>
      <c r="C29" s="495"/>
      <c r="D29" s="495"/>
      <c r="E29" s="495"/>
      <c r="F29" s="495"/>
      <c r="G29" s="495"/>
      <c r="H29" s="495"/>
      <c r="I29" s="843"/>
    </row>
    <row r="30" spans="2:9" ht="15.75" customHeight="1">
      <c r="B30" s="631" t="s">
        <v>455</v>
      </c>
      <c r="C30" s="624"/>
      <c r="D30" s="624"/>
      <c r="E30" s="624"/>
      <c r="F30" s="631" t="s">
        <v>456</v>
      </c>
      <c r="G30" s="624"/>
      <c r="H30" s="624"/>
      <c r="I30" s="624"/>
    </row>
    <row r="31" spans="2:9" ht="13.5" customHeight="1">
      <c r="B31" s="833" t="s">
        <v>558</v>
      </c>
      <c r="C31" s="834"/>
      <c r="D31" s="834"/>
      <c r="E31" s="835"/>
      <c r="F31" s="833" t="s">
        <v>559</v>
      </c>
      <c r="G31" s="834"/>
      <c r="H31" s="834"/>
      <c r="I31" s="835"/>
    </row>
    <row r="32" spans="2:9" ht="13.5" customHeight="1">
      <c r="B32" s="836"/>
      <c r="C32" s="837"/>
      <c r="D32" s="837"/>
      <c r="E32" s="838"/>
      <c r="F32" s="836"/>
      <c r="G32" s="837"/>
      <c r="H32" s="837"/>
      <c r="I32" s="838"/>
    </row>
    <row r="33" spans="2:9" ht="13.5" customHeight="1">
      <c r="B33" s="836"/>
      <c r="C33" s="837"/>
      <c r="D33" s="837"/>
      <c r="E33" s="838"/>
      <c r="F33" s="836"/>
      <c r="G33" s="837"/>
      <c r="H33" s="837"/>
      <c r="I33" s="838"/>
    </row>
    <row r="34" spans="2:9" ht="15" hidden="1" customHeight="1">
      <c r="B34" s="836"/>
      <c r="C34" s="837"/>
      <c r="D34" s="837"/>
      <c r="E34" s="838"/>
      <c r="F34" s="836"/>
      <c r="G34" s="837"/>
      <c r="H34" s="837"/>
      <c r="I34" s="838"/>
    </row>
    <row r="35" spans="2:9" ht="329.25" customHeight="1">
      <c r="B35" s="839"/>
      <c r="C35" s="840"/>
      <c r="D35" s="840"/>
      <c r="E35" s="841"/>
      <c r="F35" s="839"/>
      <c r="G35" s="840"/>
      <c r="H35" s="840"/>
      <c r="I35" s="841"/>
    </row>
    <row r="36" spans="2:9" s="440" customFormat="1" ht="64.5" customHeight="1">
      <c r="B36" s="833" t="s">
        <v>560</v>
      </c>
      <c r="C36" s="834"/>
      <c r="D36" s="834"/>
      <c r="E36" s="835"/>
      <c r="F36" s="833"/>
      <c r="G36" s="834"/>
      <c r="H36" s="834"/>
      <c r="I36" s="835"/>
    </row>
    <row r="37" spans="2:9" s="440" customFormat="1" ht="64.5" customHeight="1">
      <c r="B37" s="836"/>
      <c r="C37" s="837"/>
      <c r="D37" s="837"/>
      <c r="E37" s="838"/>
      <c r="F37" s="836"/>
      <c r="G37" s="837"/>
      <c r="H37" s="837"/>
      <c r="I37" s="838"/>
    </row>
    <row r="38" spans="2:9" s="440" customFormat="1" ht="64.5" customHeight="1">
      <c r="B38" s="836"/>
      <c r="C38" s="837"/>
      <c r="D38" s="837"/>
      <c r="E38" s="838"/>
      <c r="F38" s="836"/>
      <c r="G38" s="837"/>
      <c r="H38" s="837"/>
      <c r="I38" s="838"/>
    </row>
    <row r="39" spans="2:9" s="440" customFormat="1" ht="64.5" customHeight="1">
      <c r="B39" s="836"/>
      <c r="C39" s="837"/>
      <c r="D39" s="837"/>
      <c r="E39" s="838"/>
      <c r="F39" s="836"/>
      <c r="G39" s="837"/>
      <c r="H39" s="837"/>
      <c r="I39" s="838"/>
    </row>
    <row r="40" spans="2:9" s="440" customFormat="1" ht="64.5" customHeight="1">
      <c r="B40" s="839"/>
      <c r="C40" s="840"/>
      <c r="D40" s="840"/>
      <c r="E40" s="841"/>
      <c r="F40" s="839"/>
      <c r="G40" s="840"/>
      <c r="H40" s="840"/>
      <c r="I40" s="841"/>
    </row>
    <row r="42" spans="2:9" ht="21.75" customHeight="1">
      <c r="B42" s="441"/>
      <c r="C42" s="441"/>
      <c r="D42" s="441"/>
      <c r="E42" s="441"/>
    </row>
    <row r="43" spans="2:9" ht="21.75" customHeight="1">
      <c r="B43" s="441"/>
      <c r="C43" s="441"/>
      <c r="D43" s="441"/>
      <c r="E43" s="441"/>
    </row>
    <row r="44" spans="2:9" ht="21.75" customHeight="1">
      <c r="B44" s="441"/>
      <c r="C44" s="441"/>
      <c r="D44" s="441"/>
      <c r="E44" s="441"/>
    </row>
    <row r="45" spans="2:9" ht="21.75" customHeight="1">
      <c r="B45" s="441"/>
      <c r="C45" s="441"/>
      <c r="D45" s="441"/>
      <c r="E45" s="441"/>
    </row>
    <row r="46" spans="2:9" ht="21.75" customHeight="1">
      <c r="B46" s="441"/>
      <c r="C46" s="441"/>
      <c r="D46" s="441"/>
      <c r="E46" s="441"/>
    </row>
    <row r="47" spans="2:9" ht="21.75" customHeight="1">
      <c r="B47" s="441"/>
      <c r="C47" s="441"/>
      <c r="D47" s="441"/>
      <c r="E47" s="441"/>
    </row>
    <row r="48" spans="2:9" ht="21.75" customHeight="1">
      <c r="B48" s="441"/>
      <c r="C48" s="441"/>
      <c r="D48" s="441"/>
      <c r="E48" s="441"/>
    </row>
    <row r="49" spans="2:5" ht="21.75" customHeight="1">
      <c r="B49" s="441"/>
      <c r="C49" s="441"/>
      <c r="D49" s="441"/>
      <c r="E49" s="441"/>
    </row>
    <row r="50" spans="2:5" ht="21.75" customHeight="1">
      <c r="B50" s="441"/>
      <c r="C50" s="441"/>
      <c r="D50" s="441"/>
      <c r="E50" s="441"/>
    </row>
    <row r="51" spans="2:5" ht="21.75" customHeight="1">
      <c r="B51" s="441"/>
      <c r="C51" s="441"/>
      <c r="D51" s="441"/>
      <c r="E51" s="441"/>
    </row>
    <row r="52" spans="2:5" ht="21.75" customHeight="1">
      <c r="B52" s="441"/>
      <c r="C52" s="441"/>
      <c r="D52" s="441"/>
      <c r="E52" s="441"/>
    </row>
    <row r="53" spans="2:5" ht="21.75" customHeight="1">
      <c r="B53" s="441"/>
      <c r="C53" s="441"/>
      <c r="D53" s="441"/>
      <c r="E53" s="441"/>
    </row>
  </sheetData>
  <mergeCells count="26">
    <mergeCell ref="B30:E30"/>
    <mergeCell ref="F30:I30"/>
    <mergeCell ref="B7:C7"/>
    <mergeCell ref="H7:I7"/>
    <mergeCell ref="B1:C2"/>
    <mergeCell ref="D1:H1"/>
    <mergeCell ref="I1:I2"/>
    <mergeCell ref="D2:H2"/>
    <mergeCell ref="B3:C3"/>
    <mergeCell ref="D3:H3"/>
    <mergeCell ref="B36:E40"/>
    <mergeCell ref="F36:I40"/>
    <mergeCell ref="B4:I4"/>
    <mergeCell ref="B5:C5"/>
    <mergeCell ref="D5:I5"/>
    <mergeCell ref="B6:C6"/>
    <mergeCell ref="D6:E6"/>
    <mergeCell ref="F6:G6"/>
    <mergeCell ref="H6:I6"/>
    <mergeCell ref="B31:E35"/>
    <mergeCell ref="F31:I35"/>
    <mergeCell ref="D7:E7"/>
    <mergeCell ref="F7:G7"/>
    <mergeCell ref="H8:H9"/>
    <mergeCell ref="I8:I9"/>
    <mergeCell ref="B29:I29"/>
  </mergeCells>
  <pageMargins left="0.7" right="0.7" top="0.75" bottom="0.75"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710D54"/>
  </sheetPr>
  <dimension ref="A1:W66"/>
  <sheetViews>
    <sheetView showGridLines="0" topLeftCell="C1" zoomScaleNormal="100" workbookViewId="0">
      <pane ySplit="5" topLeftCell="A6" activePane="bottomLeft" state="frozen"/>
      <selection pane="bottomLeft" activeCell="J9" sqref="J9"/>
    </sheetView>
  </sheetViews>
  <sheetFormatPr baseColWidth="10" defaultColWidth="11.21875" defaultRowHeight="15" customHeight="1"/>
  <cols>
    <col min="1" max="1" width="15.6640625" customWidth="1"/>
    <col min="2" max="2" width="38.44140625" customWidth="1"/>
    <col min="3" max="3" width="28.6640625" customWidth="1"/>
    <col min="4" max="4" width="9.44140625" customWidth="1"/>
    <col min="5" max="5" width="7.33203125" style="228" customWidth="1"/>
    <col min="6" max="6" width="8.6640625" customWidth="1"/>
    <col min="7" max="7" width="10.21875" customWidth="1"/>
    <col min="8" max="8" width="11.33203125" style="228" customWidth="1"/>
    <col min="9" max="9" width="8.33203125" style="228" customWidth="1"/>
    <col min="10" max="20" width="8.77734375" customWidth="1"/>
    <col min="21" max="21" width="12.5546875" customWidth="1"/>
    <col min="22" max="23" width="10.5546875" customWidth="1"/>
  </cols>
  <sheetData>
    <row r="1" spans="1:23" ht="12.75" customHeight="1">
      <c r="A1" s="502" t="s">
        <v>0</v>
      </c>
      <c r="B1" s="480"/>
      <c r="C1" s="481"/>
      <c r="D1" s="511" t="s">
        <v>416</v>
      </c>
      <c r="E1" s="512"/>
      <c r="F1" s="512"/>
      <c r="G1" s="512"/>
      <c r="H1" s="512"/>
      <c r="I1" s="512"/>
      <c r="J1" s="512"/>
      <c r="K1" s="512"/>
      <c r="L1" s="512"/>
      <c r="M1" s="512"/>
      <c r="N1" s="512"/>
      <c r="O1" s="512"/>
      <c r="P1" s="512"/>
      <c r="Q1" s="512"/>
      <c r="R1" s="512"/>
      <c r="S1" s="512"/>
      <c r="T1" s="1231"/>
      <c r="U1" s="1232"/>
      <c r="V1" s="24"/>
      <c r="W1" s="24"/>
    </row>
    <row r="2" spans="1:23" ht="33" customHeight="1">
      <c r="A2" s="646"/>
      <c r="B2" s="462"/>
      <c r="C2" s="484"/>
      <c r="D2" s="1235" t="s">
        <v>2</v>
      </c>
      <c r="E2" s="498"/>
      <c r="F2" s="498"/>
      <c r="G2" s="498"/>
      <c r="H2" s="498"/>
      <c r="I2" s="498"/>
      <c r="J2" s="498"/>
      <c r="K2" s="498"/>
      <c r="L2" s="498"/>
      <c r="M2" s="498"/>
      <c r="N2" s="498"/>
      <c r="O2" s="498"/>
      <c r="P2" s="498"/>
      <c r="Q2" s="498"/>
      <c r="R2" s="498"/>
      <c r="S2" s="498"/>
      <c r="T2" s="1236"/>
      <c r="U2" s="1237"/>
      <c r="V2" s="24"/>
      <c r="W2" s="24"/>
    </row>
    <row r="3" spans="1:23" ht="12.75" customHeight="1">
      <c r="A3" s="1238"/>
      <c r="B3" s="1239"/>
      <c r="C3" s="1239"/>
      <c r="D3" s="1239"/>
      <c r="E3" s="1239"/>
      <c r="F3" s="1239"/>
      <c r="G3" s="1239"/>
      <c r="H3" s="1239"/>
      <c r="I3" s="1239"/>
      <c r="J3" s="1239"/>
      <c r="K3" s="1239"/>
      <c r="L3" s="1239"/>
      <c r="M3" s="1239"/>
      <c r="N3" s="1239"/>
      <c r="O3" s="1239"/>
      <c r="P3" s="1239"/>
      <c r="Q3" s="1239"/>
      <c r="R3" s="1239"/>
      <c r="S3" s="1239"/>
      <c r="T3" s="1239"/>
      <c r="U3" s="1240"/>
      <c r="V3" s="24"/>
      <c r="W3" s="24"/>
    </row>
    <row r="4" spans="1:23" ht="27" customHeight="1">
      <c r="A4" s="514" t="s">
        <v>417</v>
      </c>
      <c r="B4" s="514" t="s">
        <v>418</v>
      </c>
      <c r="C4" s="515" t="s">
        <v>419</v>
      </c>
      <c r="D4" s="515" t="s">
        <v>420</v>
      </c>
      <c r="E4" s="514" t="s">
        <v>421</v>
      </c>
      <c r="F4" s="514" t="s">
        <v>422</v>
      </c>
      <c r="G4" s="514" t="s">
        <v>423</v>
      </c>
      <c r="H4" s="514" t="s">
        <v>424</v>
      </c>
      <c r="I4" s="514" t="s">
        <v>425</v>
      </c>
      <c r="J4" s="516" t="s">
        <v>789</v>
      </c>
      <c r="K4" s="516"/>
      <c r="L4" s="516"/>
      <c r="M4" s="516"/>
      <c r="N4" s="516"/>
      <c r="O4" s="516"/>
      <c r="P4" s="516"/>
      <c r="Q4" s="516"/>
      <c r="R4" s="516"/>
      <c r="S4" s="516"/>
      <c r="T4" s="516"/>
      <c r="U4" s="516"/>
      <c r="V4" s="24"/>
      <c r="W4" s="24"/>
    </row>
    <row r="5" spans="1:23" ht="36" customHeight="1">
      <c r="A5" s="514"/>
      <c r="B5" s="514"/>
      <c r="C5" s="515"/>
      <c r="D5" s="515"/>
      <c r="E5" s="514"/>
      <c r="F5" s="514"/>
      <c r="G5" s="514"/>
      <c r="H5" s="514"/>
      <c r="I5" s="514"/>
      <c r="J5" s="300" t="s">
        <v>426</v>
      </c>
      <c r="K5" s="300" t="s">
        <v>427</v>
      </c>
      <c r="L5" s="300" t="s">
        <v>428</v>
      </c>
      <c r="M5" s="300" t="s">
        <v>429</v>
      </c>
      <c r="N5" s="300" t="s">
        <v>430</v>
      </c>
      <c r="O5" s="300" t="s">
        <v>431</v>
      </c>
      <c r="P5" s="300" t="s">
        <v>432</v>
      </c>
      <c r="Q5" s="300" t="s">
        <v>433</v>
      </c>
      <c r="R5" s="300" t="s">
        <v>434</v>
      </c>
      <c r="S5" s="300" t="s">
        <v>435</v>
      </c>
      <c r="T5" s="300" t="s">
        <v>436</v>
      </c>
      <c r="U5" s="300" t="s">
        <v>437</v>
      </c>
      <c r="V5" s="24"/>
      <c r="W5" s="24"/>
    </row>
    <row r="6" spans="1:23" ht="81.75" customHeight="1">
      <c r="A6" s="231" t="str">
        <f>Indicadores!D5</f>
        <v>PRO_GIP_IND_009</v>
      </c>
      <c r="B6" s="232" t="str">
        <f>Indicadores!A5</f>
        <v>Numero de dependencias con avance en plan de accion acorde a lo programado</v>
      </c>
      <c r="C6" s="233" t="str">
        <f>Indicadores!F5</f>
        <v>Gestión Integrada del Portafolio de Planes Programa y Proyectos. (GIP)</v>
      </c>
      <c r="D6" s="234">
        <f>Indicadores!N5</f>
        <v>1</v>
      </c>
      <c r="E6" s="235" t="str">
        <f>Indicadores!O5</f>
        <v>Hacia arriba</v>
      </c>
      <c r="F6" s="236">
        <f t="shared" ref="F6:F37" si="0">0.85*D6</f>
        <v>0.85</v>
      </c>
      <c r="G6" s="237">
        <f t="shared" ref="G6:G37" si="1">0.9*D6</f>
        <v>0.9</v>
      </c>
      <c r="H6" s="235" t="str">
        <f>Indicadores!P5</f>
        <v xml:space="preserve">Trimestal </v>
      </c>
      <c r="I6" s="235" t="str">
        <f>Indicadores!Q5</f>
        <v xml:space="preserve">Trimestal </v>
      </c>
      <c r="J6" s="301"/>
      <c r="K6" s="301"/>
      <c r="L6" s="301">
        <f>'GIP009'!C14</f>
        <v>0.93333333333333302</v>
      </c>
      <c r="M6" s="301"/>
      <c r="N6" s="301"/>
      <c r="O6" s="301">
        <f>'GIP009'!C17</f>
        <v>0.93300000000000005</v>
      </c>
      <c r="P6" s="301"/>
      <c r="Q6" s="301"/>
      <c r="R6" s="301">
        <f>'GIP009'!C20</f>
        <v>0.86599999999999999</v>
      </c>
      <c r="S6" s="301"/>
      <c r="T6" s="301"/>
      <c r="U6" s="301">
        <f>'GIP009'!C23</f>
        <v>0.93300000000000005</v>
      </c>
      <c r="V6" s="24"/>
      <c r="W6" s="24"/>
    </row>
    <row r="7" spans="1:23" ht="49.5" customHeight="1">
      <c r="A7" s="231" t="str">
        <f>Indicadores!D6</f>
        <v>PRO_GIP_IND_008</v>
      </c>
      <c r="B7" s="232" t="str">
        <f>Indicadores!A6</f>
        <v>Gestión de solicitudes presupuestales</v>
      </c>
      <c r="C7" s="233" t="str">
        <f>Indicadores!F6</f>
        <v>Gestión Integrada del Portafolio de Planes Programa y Proyectos. (GIP)</v>
      </c>
      <c r="D7" s="234">
        <f>Indicadores!N6</f>
        <v>0.9</v>
      </c>
      <c r="E7" s="235" t="str">
        <f>Indicadores!O6</f>
        <v>Hacia arriba</v>
      </c>
      <c r="F7" s="236">
        <f t="shared" si="0"/>
        <v>0.76500000000000001</v>
      </c>
      <c r="G7" s="237">
        <f t="shared" si="1"/>
        <v>0.81</v>
      </c>
      <c r="H7" s="235" t="str">
        <f>Indicadores!P6</f>
        <v xml:space="preserve">Trimestal </v>
      </c>
      <c r="I7" s="235" t="str">
        <f>Indicadores!Q6</f>
        <v>Trimestral</v>
      </c>
      <c r="J7" s="301"/>
      <c r="K7" s="301"/>
      <c r="L7" s="301">
        <f>'GIP008'!C14</f>
        <v>1</v>
      </c>
      <c r="M7" s="301"/>
      <c r="N7" s="301"/>
      <c r="O7" s="301">
        <f>'GIP008'!C17</f>
        <v>1</v>
      </c>
      <c r="P7" s="301"/>
      <c r="Q7" s="301"/>
      <c r="R7" s="301">
        <f>'GIP008'!C20</f>
        <v>1</v>
      </c>
      <c r="S7" s="301"/>
      <c r="T7" s="301"/>
      <c r="U7" s="301">
        <f>'GIP008'!C23</f>
        <v>1</v>
      </c>
      <c r="V7" s="24"/>
      <c r="W7" s="24"/>
    </row>
    <row r="8" spans="1:23" ht="49.5" customHeight="1">
      <c r="A8" s="231" t="str">
        <f>Indicadores!D7</f>
        <v>PRO_GIP_IND_006</v>
      </c>
      <c r="B8" s="232" t="str">
        <f>Indicadores!A7</f>
        <v xml:space="preserve">Pronunciamientos técnicos  emitidos con opotunidad de a cuerdo a la normatividad vigente </v>
      </c>
      <c r="C8" s="233" t="str">
        <f>Indicadores!F7</f>
        <v>Gestión Integrada del Portafolio de Planes Programa y Proyectos. (GIP)</v>
      </c>
      <c r="D8" s="234">
        <f>Indicadores!N7</f>
        <v>0.9</v>
      </c>
      <c r="E8" s="235" t="str">
        <f>Indicadores!O7</f>
        <v>Hacia arriba</v>
      </c>
      <c r="F8" s="236">
        <f t="shared" si="0"/>
        <v>0.76500000000000001</v>
      </c>
      <c r="G8" s="237">
        <f t="shared" si="1"/>
        <v>0.81</v>
      </c>
      <c r="H8" s="235" t="str">
        <f>Indicadores!P7</f>
        <v xml:space="preserve">Bimestral </v>
      </c>
      <c r="I8" s="235" t="str">
        <f>Indicadores!Q7</f>
        <v xml:space="preserve">Bimestral </v>
      </c>
      <c r="J8" s="301"/>
      <c r="K8" s="301">
        <f>'GIP006'!C13</f>
        <v>0</v>
      </c>
      <c r="L8" s="301"/>
      <c r="M8" s="301">
        <f>'GIP006'!C15</f>
        <v>6.25E-2</v>
      </c>
      <c r="N8" s="301"/>
      <c r="O8" s="301">
        <f>'GIP006'!C17</f>
        <v>0.28999999999999998</v>
      </c>
      <c r="P8" s="301"/>
      <c r="Q8" s="301">
        <f>'GIP006'!C19</f>
        <v>0</v>
      </c>
      <c r="R8" s="301"/>
      <c r="S8" s="301">
        <f>'GIP006'!C21</f>
        <v>0</v>
      </c>
      <c r="T8" s="301"/>
      <c r="U8" s="301">
        <f>'GIP006'!C23</f>
        <v>0</v>
      </c>
      <c r="V8" s="24"/>
      <c r="W8" s="24"/>
    </row>
    <row r="9" spans="1:23" ht="49.5" customHeight="1">
      <c r="A9" s="231" t="str">
        <f>Indicadores!D8</f>
        <v>PRO_GIP_IND_010</v>
      </c>
      <c r="B9" s="232" t="str">
        <f>Indicadores!A8</f>
        <v>Nivel mensual de proyectos de inversión con concepto favorable del DNP para distribución</v>
      </c>
      <c r="C9" s="233" t="str">
        <f>Indicadores!F7</f>
        <v>Gestión Integrada del Portafolio de Planes Programa y Proyectos. (GIP)</v>
      </c>
      <c r="D9" s="234">
        <f>Indicadores!N8</f>
        <v>0.92</v>
      </c>
      <c r="E9" s="235" t="str">
        <f>Indicadores!O8</f>
        <v>Hacia arriba</v>
      </c>
      <c r="F9" s="236">
        <f t="shared" si="0"/>
        <v>0.78200000000000003</v>
      </c>
      <c r="G9" s="237">
        <f>0.9*D9</f>
        <v>0.82800000000000007</v>
      </c>
      <c r="H9" s="235" t="str">
        <f>Indicadores!P8</f>
        <v xml:space="preserve">Mensual </v>
      </c>
      <c r="I9" s="238" t="s">
        <v>54</v>
      </c>
      <c r="J9" s="301">
        <f>'GIP010'!C12</f>
        <v>0</v>
      </c>
      <c r="K9" s="301">
        <f>'GIP010'!C13</f>
        <v>0.09</v>
      </c>
      <c r="L9" s="301">
        <f>'GIP010'!C14</f>
        <v>0.56000000000000005</v>
      </c>
      <c r="M9" s="301">
        <f>'GIP010'!C15</f>
        <v>0.56000000000000005</v>
      </c>
      <c r="N9" s="301">
        <f>'GIP010'!C16</f>
        <v>0.62</v>
      </c>
      <c r="O9" s="301">
        <f>'GIP010'!C17</f>
        <v>0.73</v>
      </c>
      <c r="P9" s="301">
        <f>'GIP010'!C18</f>
        <v>0.73</v>
      </c>
      <c r="Q9" s="301">
        <f>'GIP010'!C19</f>
        <v>0.83</v>
      </c>
      <c r="R9" s="301">
        <f>'GIP010'!C20</f>
        <v>0.83</v>
      </c>
      <c r="S9" s="301">
        <f>'GIP010'!C21</f>
        <v>0.87</v>
      </c>
      <c r="T9" s="301">
        <f>'GIP010'!C22</f>
        <v>0.88</v>
      </c>
      <c r="U9" s="301">
        <f>'GIP010'!C23</f>
        <v>0.88</v>
      </c>
      <c r="V9" s="24"/>
      <c r="W9" s="24"/>
    </row>
    <row r="10" spans="1:23" ht="49.5" customHeight="1">
      <c r="A10" s="231" t="str">
        <f>Indicadores!D9</f>
        <v>PRO_SIG_IND_002</v>
      </c>
      <c r="B10" s="232" t="str">
        <f>Indicadores!A9</f>
        <v>Cumplimiento del Programa de Auditorias del Sistema Integrado de Gestión - SIG</v>
      </c>
      <c r="C10" s="233" t="str">
        <f>Indicadores!F9</f>
        <v>Administración del Sistema Integrado de Gestión (SIG)</v>
      </c>
      <c r="D10" s="234">
        <f>Indicadores!N9</f>
        <v>1</v>
      </c>
      <c r="E10" s="235" t="str">
        <f>Indicadores!O9</f>
        <v>Hacia arriba</v>
      </c>
      <c r="F10" s="236">
        <f t="shared" si="0"/>
        <v>0.85</v>
      </c>
      <c r="G10" s="237">
        <f t="shared" si="1"/>
        <v>0.9</v>
      </c>
      <c r="H10" s="235" t="str">
        <f>Indicadores!P9</f>
        <v>Trimestral</v>
      </c>
      <c r="I10" s="235" t="s">
        <v>38</v>
      </c>
      <c r="J10" s="302"/>
      <c r="K10" s="302"/>
      <c r="L10" s="303">
        <f>'SIG002'!C14</f>
        <v>0</v>
      </c>
      <c r="M10" s="302"/>
      <c r="N10" s="302"/>
      <c r="O10" s="303">
        <f>'SIG002'!C17</f>
        <v>0</v>
      </c>
      <c r="P10" s="302"/>
      <c r="Q10" s="302"/>
      <c r="R10" s="303">
        <f>'SIG002'!C20</f>
        <v>0</v>
      </c>
      <c r="S10" s="302"/>
      <c r="T10" s="302"/>
      <c r="U10" s="303">
        <f>'SIG002'!C23</f>
        <v>1</v>
      </c>
      <c r="V10" s="24"/>
      <c r="W10" s="24"/>
    </row>
    <row r="11" spans="1:23" ht="49.5" customHeight="1">
      <c r="A11" s="231" t="str">
        <f>Indicadores!D10</f>
        <v>PRO_SIG_IND_005</v>
      </c>
      <c r="B11" s="232" t="str">
        <f>Indicadores!A10</f>
        <v>Medición de la percepción y apropiación de las actividades de socialización del Sistema Integrado de Gestión.</v>
      </c>
      <c r="C11" s="233" t="str">
        <f>Indicadores!F10</f>
        <v>Administración del Sistema Integrado de Gestión (SIG)</v>
      </c>
      <c r="D11" s="239">
        <f>Indicadores!N10</f>
        <v>4</v>
      </c>
      <c r="E11" s="235" t="str">
        <f>Indicadores!O10</f>
        <v xml:space="preserve">Punto medio </v>
      </c>
      <c r="F11" s="254">
        <v>3.4</v>
      </c>
      <c r="G11" s="255">
        <v>3.6</v>
      </c>
      <c r="H11" s="235" t="str">
        <f>Indicadores!P10</f>
        <v>Trimestral</v>
      </c>
      <c r="I11" s="235" t="str">
        <f>Indicadores!Q10</f>
        <v>Trimestral</v>
      </c>
      <c r="J11" s="302"/>
      <c r="K11" s="302"/>
      <c r="L11" s="304">
        <f>'SIG005 '!C14</f>
        <v>4.13</v>
      </c>
      <c r="M11" s="302"/>
      <c r="N11" s="302"/>
      <c r="O11" s="304">
        <f>+'SIG005 '!C17</f>
        <v>4.6900000000000004</v>
      </c>
      <c r="P11" s="302"/>
      <c r="Q11" s="302"/>
      <c r="R11" s="302">
        <f>'SIG005 '!C20</f>
        <v>4.71</v>
      </c>
      <c r="S11" s="302"/>
      <c r="T11" s="302"/>
      <c r="U11" s="302">
        <f>'SIG005 '!C23</f>
        <v>4.75</v>
      </c>
      <c r="V11" s="24"/>
      <c r="W11" s="24"/>
    </row>
    <row r="12" spans="1:23" ht="49.5" customHeight="1">
      <c r="A12" s="231" t="str">
        <f>Indicadores!D11</f>
        <v>PRO_SIG_IND_007</v>
      </c>
      <c r="B12" s="232" t="str">
        <f>Indicadores!A11</f>
        <v>Cumplimiento del plan de mejoramiento</v>
      </c>
      <c r="C12" s="233" t="str">
        <f>Indicadores!F11</f>
        <v>Administración del Sistema Integrado de Gestión (SIG)</v>
      </c>
      <c r="D12" s="234">
        <f>Indicadores!N11</f>
        <v>0.9</v>
      </c>
      <c r="E12" s="235" t="str">
        <f>Indicadores!O11</f>
        <v>Hacia arriba</v>
      </c>
      <c r="F12" s="236">
        <f t="shared" si="0"/>
        <v>0.76500000000000001</v>
      </c>
      <c r="G12" s="237">
        <f t="shared" si="1"/>
        <v>0.81</v>
      </c>
      <c r="H12" s="235" t="str">
        <f>Indicadores!P11</f>
        <v>Trimestral</v>
      </c>
      <c r="I12" s="235" t="str">
        <f>Indicadores!Q11</f>
        <v>Trimestral</v>
      </c>
      <c r="J12" s="302"/>
      <c r="K12" s="302"/>
      <c r="L12" s="305">
        <f>'SIG007'!C14</f>
        <v>0.69</v>
      </c>
      <c r="M12" s="305"/>
      <c r="N12" s="305"/>
      <c r="O12" s="305">
        <f>+'SIG007'!C17</f>
        <v>0.82</v>
      </c>
      <c r="P12" s="305"/>
      <c r="Q12" s="305"/>
      <c r="R12" s="305">
        <f>'SIG007'!C20</f>
        <v>0.85</v>
      </c>
      <c r="S12" s="302"/>
      <c r="T12" s="302"/>
      <c r="U12" s="305">
        <f>'SIG007'!C23</f>
        <v>0.89</v>
      </c>
      <c r="V12" s="24"/>
      <c r="W12" s="24"/>
    </row>
    <row r="13" spans="1:23" ht="49.5" customHeight="1">
      <c r="A13" s="231" t="str">
        <f>Indicadores!D12</f>
        <v>PRO_SIG_IND_008</v>
      </c>
      <c r="B13" s="232" t="str">
        <f>Indicadores!A12</f>
        <v>Cumplimiento de la estrategia de comunicación interna del Sistema Integrado de Gestión - SOMOS MADS</v>
      </c>
      <c r="C13" s="233" t="str">
        <f>Indicadores!F12</f>
        <v>Administración del Sistema Integrado de Gestión (SIG)</v>
      </c>
      <c r="D13" s="234">
        <f>Indicadores!N12</f>
        <v>1</v>
      </c>
      <c r="E13" s="235" t="str">
        <f>Indicadores!O12</f>
        <v>Hacia arriba</v>
      </c>
      <c r="F13" s="236">
        <f t="shared" si="0"/>
        <v>0.85</v>
      </c>
      <c r="G13" s="237">
        <f t="shared" si="1"/>
        <v>0.9</v>
      </c>
      <c r="H13" s="235" t="str">
        <f>Indicadores!P12</f>
        <v>Trimestral</v>
      </c>
      <c r="I13" s="235" t="str">
        <f>Indicadores!Q12</f>
        <v>Trimestral</v>
      </c>
      <c r="J13" s="302"/>
      <c r="K13" s="302"/>
      <c r="L13" s="303">
        <f>'SIG008'!C14</f>
        <v>1</v>
      </c>
      <c r="M13" s="302"/>
      <c r="N13" s="302"/>
      <c r="O13" s="303">
        <f>'SIG008'!C17</f>
        <v>1</v>
      </c>
      <c r="P13" s="302"/>
      <c r="Q13" s="302"/>
      <c r="R13" s="303">
        <f>'SIG008'!C20</f>
        <v>1</v>
      </c>
      <c r="S13" s="302"/>
      <c r="T13" s="302"/>
      <c r="U13" s="303">
        <f>'SIG008'!C23</f>
        <v>1</v>
      </c>
      <c r="V13" s="24"/>
      <c r="W13" s="24"/>
    </row>
    <row r="14" spans="1:23" ht="49.5" customHeight="1">
      <c r="A14" s="231" t="str">
        <f>Indicadores!D13</f>
        <v>PRO_GET_IND_009</v>
      </c>
      <c r="B14" s="232" t="str">
        <f>Indicadores!A13</f>
        <v>Nivel de ejecución del plan estrategico de TI</v>
      </c>
      <c r="C14" s="233" t="str">
        <f>Indicadores!F13</f>
        <v>Gestión Estratégica de Tecnologías de la Información  (GET)</v>
      </c>
      <c r="D14" s="234">
        <f>Indicadores!N13</f>
        <v>0.8</v>
      </c>
      <c r="E14" s="235" t="str">
        <f>Indicadores!O13</f>
        <v>Hacia arriba</v>
      </c>
      <c r="F14" s="236">
        <f t="shared" si="0"/>
        <v>0.68</v>
      </c>
      <c r="G14" s="237">
        <f t="shared" si="1"/>
        <v>0.72000000000000008</v>
      </c>
      <c r="H14" s="235" t="str">
        <f>Indicadores!P13</f>
        <v>semestral</v>
      </c>
      <c r="I14" s="235" t="str">
        <f>Indicadores!Q13</f>
        <v>Semestral</v>
      </c>
      <c r="J14" s="301"/>
      <c r="K14" s="301"/>
      <c r="L14" s="301"/>
      <c r="M14" s="301"/>
      <c r="N14" s="301"/>
      <c r="O14" s="301">
        <f>'GET009'!C17</f>
        <v>0.4</v>
      </c>
      <c r="P14" s="301"/>
      <c r="Q14" s="301"/>
      <c r="R14" s="301"/>
      <c r="S14" s="301"/>
      <c r="T14" s="301"/>
      <c r="U14" s="301">
        <f>'GET009'!C23</f>
        <v>0.83</v>
      </c>
      <c r="V14" s="24"/>
      <c r="W14" s="24"/>
    </row>
    <row r="15" spans="1:23" ht="49.5" customHeight="1">
      <c r="A15" s="231" t="str">
        <f>Indicadores!D14</f>
        <v>PRO_GET_IND_007</v>
      </c>
      <c r="B15" s="232" t="str">
        <f>Indicadores!A14</f>
        <v>Ejecución de proyectos del PETI</v>
      </c>
      <c r="C15" s="233" t="str">
        <f>Indicadores!F14</f>
        <v>Gestión Estratégica de Tecnologías de la Información  (GET)</v>
      </c>
      <c r="D15" s="234">
        <f>Indicadores!N14</f>
        <v>0.7</v>
      </c>
      <c r="E15" s="235" t="str">
        <f>Indicadores!O14</f>
        <v>Hacia arriba</v>
      </c>
      <c r="F15" s="236">
        <f t="shared" si="0"/>
        <v>0.59499999999999997</v>
      </c>
      <c r="G15" s="237">
        <f t="shared" si="1"/>
        <v>0.63</v>
      </c>
      <c r="H15" s="235" t="str">
        <f>Indicadores!P14</f>
        <v>Anual</v>
      </c>
      <c r="I15" s="235" t="str">
        <f>Indicadores!Q14</f>
        <v>anual</v>
      </c>
      <c r="J15" s="301"/>
      <c r="K15" s="301"/>
      <c r="L15" s="301"/>
      <c r="M15" s="301"/>
      <c r="N15" s="301"/>
      <c r="O15" s="301"/>
      <c r="P15" s="301"/>
      <c r="Q15" s="301"/>
      <c r="R15" s="301"/>
      <c r="S15" s="301"/>
      <c r="T15" s="301"/>
      <c r="U15" s="301">
        <f>'GET007'!C23</f>
        <v>0.56999999999999995</v>
      </c>
      <c r="V15" s="24"/>
      <c r="W15" s="24"/>
    </row>
    <row r="16" spans="1:23" ht="49.5" customHeight="1">
      <c r="A16" s="231" t="str">
        <f>Indicadores!D15</f>
        <v>PRO_GET_IND_008</v>
      </c>
      <c r="B16" s="232" t="str">
        <f>Indicadores!A15</f>
        <v>Medición de la madurez del habilitador de Arquitectura Empresarial en el marco de la política de Gobierno Digital</v>
      </c>
      <c r="C16" s="233" t="str">
        <f>Indicadores!F15</f>
        <v>Gestión Estratégica de Tecnologías de la Información  (GET)</v>
      </c>
      <c r="D16" s="234">
        <f>Indicadores!N15</f>
        <v>0.5</v>
      </c>
      <c r="E16" s="235" t="str">
        <f>Indicadores!O15</f>
        <v>Hacia arriba</v>
      </c>
      <c r="F16" s="236">
        <f t="shared" si="0"/>
        <v>0.42499999999999999</v>
      </c>
      <c r="G16" s="237">
        <f t="shared" si="1"/>
        <v>0.45</v>
      </c>
      <c r="H16" s="235" t="str">
        <f>Indicadores!P15</f>
        <v>Semestral</v>
      </c>
      <c r="I16" s="235" t="s">
        <v>87</v>
      </c>
      <c r="J16" s="301"/>
      <c r="K16" s="301"/>
      <c r="L16" s="301"/>
      <c r="M16" s="301"/>
      <c r="N16" s="301"/>
      <c r="O16" s="301">
        <f>'GET008'!C16</f>
        <v>0.59</v>
      </c>
      <c r="P16" s="301"/>
      <c r="Q16" s="301"/>
      <c r="R16" s="301"/>
      <c r="S16" s="301"/>
      <c r="T16" s="301"/>
      <c r="U16" s="301">
        <f>'GET008'!C22</f>
        <v>0.47</v>
      </c>
      <c r="V16" s="24"/>
      <c r="W16" s="24"/>
    </row>
    <row r="17" spans="1:23" ht="49.5" customHeight="1">
      <c r="A17" s="231" t="str">
        <f>Indicadores!D16</f>
        <v>PRO_GCE_IND_001</v>
      </c>
      <c r="B17" s="232" t="str">
        <f>Indicadores!A16</f>
        <v>Noticias positivas publicadas sobre el Ministerio</v>
      </c>
      <c r="C17" s="233" t="str">
        <f>Indicadores!F16</f>
        <v>Gestión De Comunicación Estratégica (GCE)</v>
      </c>
      <c r="D17" s="234">
        <f>Indicadores!N16</f>
        <v>0.87</v>
      </c>
      <c r="E17" s="235" t="str">
        <f>Indicadores!O16</f>
        <v>Hacia arriba</v>
      </c>
      <c r="F17" s="236">
        <f t="shared" si="0"/>
        <v>0.73949999999999994</v>
      </c>
      <c r="G17" s="237">
        <f t="shared" si="1"/>
        <v>0.78300000000000003</v>
      </c>
      <c r="H17" s="235" t="str">
        <f>Indicadores!P16</f>
        <v>Mensual</v>
      </c>
      <c r="I17" s="235" t="str">
        <f>Indicadores!Q16</f>
        <v>Mensual</v>
      </c>
      <c r="J17" s="301">
        <f>+'GCE001'!C12</f>
        <v>0.08</v>
      </c>
      <c r="K17" s="301">
        <f>+'GCE001'!C13</f>
        <v>0.16</v>
      </c>
      <c r="L17" s="301">
        <f>+'GCE001'!C14</f>
        <v>0.25</v>
      </c>
      <c r="M17" s="301">
        <f>+'GCE001'!C15</f>
        <v>0.33</v>
      </c>
      <c r="N17" s="301">
        <f>+'GCE001'!C16</f>
        <v>0.42</v>
      </c>
      <c r="O17" s="301">
        <f>+'GCE001'!C17</f>
        <v>0.5</v>
      </c>
      <c r="P17" s="301">
        <f>+'GCE001'!C18</f>
        <v>0.57999999999999996</v>
      </c>
      <c r="Q17" s="301">
        <f>+'GCE001'!C19</f>
        <v>0.66</v>
      </c>
      <c r="R17" s="301">
        <f>+'GCE001'!C19</f>
        <v>0.66</v>
      </c>
      <c r="S17" s="301">
        <f>+'GCE001'!C20</f>
        <v>0.75</v>
      </c>
      <c r="T17" s="301">
        <f>+'GCE001'!C21</f>
        <v>0.75</v>
      </c>
      <c r="U17" s="301">
        <f>+'GCE001'!C22</f>
        <v>0.92</v>
      </c>
      <c r="V17" s="24"/>
      <c r="W17" s="24"/>
    </row>
    <row r="18" spans="1:23" ht="49.5" customHeight="1">
      <c r="A18" s="231" t="str">
        <f>Indicadores!D17</f>
        <v>PRO_GCE_IND_002</v>
      </c>
      <c r="B18" s="232" t="str">
        <f>Indicadores!A17</f>
        <v>Piezas divulgativas realizadas en cumplimiento del proceso</v>
      </c>
      <c r="C18" s="233" t="str">
        <f>Indicadores!F17</f>
        <v>Gestión De Comunicación Estratégica (GCE)</v>
      </c>
      <c r="D18" s="234">
        <f>Indicadores!N17</f>
        <v>1</v>
      </c>
      <c r="E18" s="235" t="str">
        <f>Indicadores!O17</f>
        <v>Hacia arriba</v>
      </c>
      <c r="F18" s="236">
        <f t="shared" si="0"/>
        <v>0.85</v>
      </c>
      <c r="G18" s="237">
        <f t="shared" si="1"/>
        <v>0.9</v>
      </c>
      <c r="H18" s="235" t="str">
        <f>Indicadores!P17</f>
        <v>Mensual</v>
      </c>
      <c r="I18" s="235" t="str">
        <f>Indicadores!Q17</f>
        <v>Mensual</v>
      </c>
      <c r="J18" s="301">
        <f>'GCE002'!C12</f>
        <v>0.03</v>
      </c>
      <c r="K18" s="301">
        <f>'GCE002'!C13</f>
        <v>0.12</v>
      </c>
      <c r="L18" s="301">
        <f>'GCE002'!C14</f>
        <v>0.22</v>
      </c>
      <c r="M18" s="301">
        <f>'GCE002'!C15</f>
        <v>0.31</v>
      </c>
      <c r="N18" s="301">
        <f>'GCE002'!C16</f>
        <v>0.4</v>
      </c>
      <c r="O18" s="301">
        <f>'GCE002'!C17</f>
        <v>0.46</v>
      </c>
      <c r="P18" s="301">
        <f>'GCE002'!C18</f>
        <v>0.59</v>
      </c>
      <c r="Q18" s="301">
        <f>'GCE002'!C19</f>
        <v>0.68</v>
      </c>
      <c r="R18" s="301">
        <f>'GCE002'!C20</f>
        <v>0.78</v>
      </c>
      <c r="S18" s="301">
        <f>'GCE002'!C21</f>
        <v>0.87</v>
      </c>
      <c r="T18" s="301">
        <f>'GCE002'!C22</f>
        <v>0.96</v>
      </c>
      <c r="U18" s="301">
        <f>'GCE002'!C23</f>
        <v>1</v>
      </c>
      <c r="V18" s="24"/>
      <c r="W18" s="24"/>
    </row>
    <row r="19" spans="1:23" ht="49.5" customHeight="1">
      <c r="A19" s="231" t="str">
        <f>Indicadores!D18</f>
        <v>PRO_NIC_IND_001</v>
      </c>
      <c r="B19" s="232" t="str">
        <f>Indicadores!A18</f>
        <v>Informe de iniciativas y seguimiento de Cooperación Internacional y Banca Multilateral.</v>
      </c>
      <c r="C19" s="233" t="str">
        <f>Indicadores!F18</f>
        <v>Negociación Internacional, Recursos de Cooperación y Banca (NIC)</v>
      </c>
      <c r="D19" s="234">
        <f>Indicadores!N18</f>
        <v>1</v>
      </c>
      <c r="E19" s="235" t="str">
        <f>Indicadores!O18</f>
        <v xml:space="preserve">PUNTO MEDIO </v>
      </c>
      <c r="F19" s="236">
        <f t="shared" si="0"/>
        <v>0.85</v>
      </c>
      <c r="G19" s="237">
        <f t="shared" si="1"/>
        <v>0.9</v>
      </c>
      <c r="H19" s="235" t="str">
        <f>Indicadores!P18</f>
        <v>Semestral</v>
      </c>
      <c r="I19" s="235" t="str">
        <f>Indicadores!Q18</f>
        <v>Semestral</v>
      </c>
      <c r="J19" s="301"/>
      <c r="K19" s="301"/>
      <c r="L19" s="301"/>
      <c r="M19" s="301"/>
      <c r="N19" s="301"/>
      <c r="O19" s="303">
        <f>'NIC001'!C17</f>
        <v>1</v>
      </c>
      <c r="P19" s="301"/>
      <c r="Q19" s="301"/>
      <c r="R19" s="301"/>
      <c r="S19" s="301"/>
      <c r="T19" s="301"/>
      <c r="U19" s="303">
        <f>'NIC001'!C23</f>
        <v>1</v>
      </c>
      <c r="V19" s="24"/>
      <c r="W19" s="24"/>
    </row>
    <row r="20" spans="1:23" ht="49.5" customHeight="1">
      <c r="A20" s="231" t="str">
        <f>Indicadores!D19</f>
        <v>PRO_NIC_IND_002</v>
      </c>
      <c r="B20" s="232" t="str">
        <f>Indicadores!A19</f>
        <v>Informe de gestión sobre el seguimiento a compromisos internacionales.</v>
      </c>
      <c r="C20" s="233" t="str">
        <f>Indicadores!F19</f>
        <v>Negociación Internacional, Recursos de Cooperación y Banca (NIC)</v>
      </c>
      <c r="D20" s="234">
        <f>Indicadores!N19</f>
        <v>1</v>
      </c>
      <c r="E20" s="235" t="str">
        <f>Indicadores!O19</f>
        <v xml:space="preserve">PUNTO MEDIO </v>
      </c>
      <c r="F20" s="236">
        <f t="shared" si="0"/>
        <v>0.85</v>
      </c>
      <c r="G20" s="237">
        <f t="shared" si="1"/>
        <v>0.9</v>
      </c>
      <c r="H20" s="235" t="str">
        <f>Indicadores!P19</f>
        <v>Semestral</v>
      </c>
      <c r="I20" s="235" t="str">
        <f>Indicadores!Q19</f>
        <v>Semestral</v>
      </c>
      <c r="J20" s="301"/>
      <c r="K20" s="301"/>
      <c r="L20" s="301"/>
      <c r="M20" s="301"/>
      <c r="N20" s="301"/>
      <c r="O20" s="303">
        <f>'NIC002'!C16</f>
        <v>1</v>
      </c>
      <c r="P20" s="301"/>
      <c r="Q20" s="301"/>
      <c r="R20" s="301"/>
      <c r="S20" s="301"/>
      <c r="T20" s="301"/>
      <c r="U20" s="303">
        <f>'NIC002'!C22</f>
        <v>1</v>
      </c>
      <c r="V20" s="24"/>
      <c r="W20" s="24"/>
    </row>
    <row r="21" spans="1:23" ht="49.5" customHeight="1">
      <c r="A21" s="240" t="str">
        <f>Indicadores!D20</f>
        <v>PRO_PPA_IND_002</v>
      </c>
      <c r="B21" s="232" t="str">
        <f>Indicadores!A20</f>
        <v xml:space="preserve">Avance en la formulación de las políticas públicas ambientales </v>
      </c>
      <c r="C21" s="241" t="str">
        <f>Indicadores!F20</f>
        <v>Formulación, Seguimiento y Evaluación de políticas Públicas Ambientales (PPA)</v>
      </c>
      <c r="D21" s="234">
        <f>Indicadores!N20</f>
        <v>0.9</v>
      </c>
      <c r="E21" s="235" t="str">
        <f>Indicadores!O20</f>
        <v xml:space="preserve">Hacia arriba </v>
      </c>
      <c r="F21" s="236">
        <f t="shared" si="0"/>
        <v>0.76500000000000001</v>
      </c>
      <c r="G21" s="237">
        <f t="shared" si="1"/>
        <v>0.81</v>
      </c>
      <c r="H21" s="235" t="str">
        <f>Indicadores!P20</f>
        <v>Semestral</v>
      </c>
      <c r="I21" s="235" t="str">
        <f>Indicadores!Q20</f>
        <v>Semestral</v>
      </c>
      <c r="J21" s="301"/>
      <c r="K21" s="306"/>
      <c r="L21" s="306"/>
      <c r="M21" s="306"/>
      <c r="N21" s="306"/>
      <c r="O21" s="303">
        <f>'PPA002'!C17</f>
        <v>1</v>
      </c>
      <c r="P21" s="306"/>
      <c r="Q21" s="306"/>
      <c r="R21" s="306"/>
      <c r="S21" s="301"/>
      <c r="T21" s="301"/>
      <c r="U21" s="303">
        <f>'PPA002'!C23</f>
        <v>1</v>
      </c>
      <c r="V21" s="24"/>
      <c r="W21" s="24"/>
    </row>
    <row r="22" spans="1:23" ht="49.5" customHeight="1">
      <c r="A22" s="240" t="str">
        <f>Indicadores!D21</f>
        <v>PRO_PPA_IND_003</v>
      </c>
      <c r="B22" s="232" t="str">
        <f>Indicadores!A21</f>
        <v>Porcentaje de seguimiento del avance a Politicas Públicas Priorizadas</v>
      </c>
      <c r="C22" s="241" t="str">
        <f>Indicadores!F21</f>
        <v>Formulación, Seguimiento y Evaluación de políticas Públicas Ambientales (PPA)</v>
      </c>
      <c r="D22" s="234">
        <f>Indicadores!N21</f>
        <v>0.85</v>
      </c>
      <c r="E22" s="235" t="str">
        <f>Indicadores!O21</f>
        <v xml:space="preserve">Hacia arriba </v>
      </c>
      <c r="F22" s="236">
        <f t="shared" si="0"/>
        <v>0.72249999999999992</v>
      </c>
      <c r="G22" s="237">
        <f t="shared" si="1"/>
        <v>0.76500000000000001</v>
      </c>
      <c r="H22" s="235" t="str">
        <f>Indicadores!P21</f>
        <v>Anual</v>
      </c>
      <c r="I22" s="235" t="str">
        <f>Indicadores!Q21</f>
        <v>Semestral</v>
      </c>
      <c r="J22" s="301"/>
      <c r="K22" s="301"/>
      <c r="L22" s="301"/>
      <c r="M22" s="301"/>
      <c r="N22" s="301"/>
      <c r="O22" s="303">
        <f>+'PPA003'!C17</f>
        <v>0.6</v>
      </c>
      <c r="P22" s="301"/>
      <c r="Q22" s="301"/>
      <c r="R22" s="301"/>
      <c r="S22" s="301"/>
      <c r="T22" s="301"/>
      <c r="U22" s="303">
        <f>+'PPA003'!C23</f>
        <v>0.92</v>
      </c>
      <c r="V22" s="24"/>
      <c r="W22" s="24"/>
    </row>
    <row r="23" spans="1:23" ht="49.5" customHeight="1">
      <c r="A23" s="240" t="str">
        <f>Indicadores!D22</f>
        <v>PRO_INA_IND_002</v>
      </c>
      <c r="B23" s="232" t="str">
        <f>Indicadores!A22</f>
        <v>Cumplimiento en la Formulación de Instrumentos normativos</v>
      </c>
      <c r="C23" s="241" t="str">
        <f>Indicadores!F22</f>
        <v>Instrumentación Ambiental (INA)</v>
      </c>
      <c r="D23" s="234">
        <f>Indicadores!N22</f>
        <v>0.8</v>
      </c>
      <c r="E23" s="235" t="str">
        <f>Indicadores!O22</f>
        <v xml:space="preserve">Hacia arriba </v>
      </c>
      <c r="F23" s="236">
        <f t="shared" si="0"/>
        <v>0.68</v>
      </c>
      <c r="G23" s="237">
        <f t="shared" si="1"/>
        <v>0.72000000000000008</v>
      </c>
      <c r="H23" s="235" t="str">
        <f>Indicadores!P22</f>
        <v>Semestral</v>
      </c>
      <c r="I23" s="235" t="str">
        <f>Indicadores!Q22</f>
        <v>Semestral</v>
      </c>
      <c r="J23" s="301"/>
      <c r="K23" s="301"/>
      <c r="L23" s="301"/>
      <c r="M23" s="301"/>
      <c r="N23" s="301"/>
      <c r="O23" s="303">
        <f>+'PPA003'!C17</f>
        <v>0.6</v>
      </c>
      <c r="P23" s="301"/>
      <c r="Q23" s="301"/>
      <c r="R23" s="301"/>
      <c r="S23" s="301"/>
      <c r="T23" s="301"/>
      <c r="U23" s="301">
        <f>'INA002'!C23</f>
        <v>0.78</v>
      </c>
      <c r="V23" s="24"/>
      <c r="W23" s="24"/>
    </row>
    <row r="24" spans="1:23" ht="49.5" customHeight="1">
      <c r="A24" s="240" t="str">
        <f>Indicadores!D23</f>
        <v>PRO_INA_IND_003</v>
      </c>
      <c r="B24" s="232" t="str">
        <f>Indicadores!A23</f>
        <v>Gestión de atención satisfactoria al usuario</v>
      </c>
      <c r="C24" s="241" t="str">
        <f>Indicadores!F23</f>
        <v>Instrumentación Ambiental (INA)</v>
      </c>
      <c r="D24" s="234">
        <f>Indicadores!N23</f>
        <v>1</v>
      </c>
      <c r="E24" s="235" t="str">
        <f>Indicadores!O23</f>
        <v>Mantener</v>
      </c>
      <c r="F24" s="236">
        <f t="shared" ref="F24" si="2">0.85*D24</f>
        <v>0.85</v>
      </c>
      <c r="G24" s="237">
        <f t="shared" ref="G24" si="3">0.9*D24</f>
        <v>0.9</v>
      </c>
      <c r="H24" s="235" t="str">
        <f>Indicadores!P23</f>
        <v xml:space="preserve">Mensual </v>
      </c>
      <c r="I24" s="235" t="str">
        <f>Indicadores!Q23</f>
        <v xml:space="preserve">Mensual </v>
      </c>
      <c r="J24" s="301">
        <f>'INA003'!C12</f>
        <v>1</v>
      </c>
      <c r="K24" s="301">
        <f>'INA003'!C13</f>
        <v>1</v>
      </c>
      <c r="L24" s="301">
        <f>'INA003'!C14</f>
        <v>1</v>
      </c>
      <c r="M24" s="301">
        <f>'INA003'!C15</f>
        <v>1</v>
      </c>
      <c r="N24" s="301">
        <f>'INA003'!C16</f>
        <v>1</v>
      </c>
      <c r="O24" s="301">
        <f>'INA003'!C17</f>
        <v>1</v>
      </c>
      <c r="P24" s="301">
        <f>'INA003'!C18</f>
        <v>1</v>
      </c>
      <c r="Q24" s="301">
        <f>'INA003'!C19</f>
        <v>1</v>
      </c>
      <c r="R24" s="301">
        <f>'INA003'!C20</f>
        <v>1</v>
      </c>
      <c r="S24" s="301">
        <f>'INA003'!C21</f>
        <v>1</v>
      </c>
      <c r="T24" s="301">
        <f>'INA003'!C22</f>
        <v>1</v>
      </c>
      <c r="U24" s="301">
        <f>'INA003'!C23</f>
        <v>1</v>
      </c>
      <c r="V24" s="24"/>
      <c r="W24" s="24"/>
    </row>
    <row r="25" spans="1:23" ht="49.5" customHeight="1">
      <c r="A25" s="240" t="str">
        <f>Indicadores!D24</f>
        <v>PRO_GDS_IND_001</v>
      </c>
      <c r="B25" s="232" t="str">
        <f>Indicadores!A24</f>
        <v>Cumplimiento de las actividades de acompañamiento en el ejercicio misional del ministerio.</v>
      </c>
      <c r="C25" s="241" t="str">
        <f>Indicadores!F24</f>
        <v xml:space="preserve">Gestión del Desarrollo Sostenible (GDS) </v>
      </c>
      <c r="D25" s="234">
        <f>Indicadores!N24</f>
        <v>0.8</v>
      </c>
      <c r="E25" s="235" t="str">
        <f>Indicadores!O24</f>
        <v xml:space="preserve">Hacia arriba </v>
      </c>
      <c r="F25" s="236">
        <f t="shared" si="0"/>
        <v>0.68</v>
      </c>
      <c r="G25" s="237">
        <f t="shared" si="1"/>
        <v>0.72000000000000008</v>
      </c>
      <c r="H25" s="235" t="str">
        <f>Indicadores!P24</f>
        <v>Semestral</v>
      </c>
      <c r="I25" s="235" t="str">
        <f>Indicadores!Q24</f>
        <v>Semestral</v>
      </c>
      <c r="J25" s="301"/>
      <c r="K25" s="301"/>
      <c r="L25" s="301"/>
      <c r="M25" s="301"/>
      <c r="N25" s="301"/>
      <c r="O25" s="301">
        <f>'GDS001'!C17</f>
        <v>0.87</v>
      </c>
      <c r="P25" s="301"/>
      <c r="Q25" s="301"/>
      <c r="R25" s="301"/>
      <c r="S25" s="301"/>
      <c r="T25" s="301"/>
      <c r="U25" s="301">
        <f>'GDS002'!C23</f>
        <v>0.93482857142857145</v>
      </c>
      <c r="V25" s="24"/>
      <c r="W25" s="24"/>
    </row>
    <row r="26" spans="1:23" ht="49.5" customHeight="1">
      <c r="A26" s="240" t="str">
        <f>Indicadores!D25</f>
        <v>PRO_GDS_IND_002</v>
      </c>
      <c r="B26" s="232" t="str">
        <f>Indicadores!A25</f>
        <v>Percepción  de las actividades de acompañamiento en el ejercicio misional del ministerio</v>
      </c>
      <c r="C26" s="241" t="str">
        <f>Indicadores!F25</f>
        <v xml:space="preserve">Gestión del Desarrollo Sostenible (GDS) </v>
      </c>
      <c r="D26" s="234">
        <f>Indicadores!N25</f>
        <v>0.75</v>
      </c>
      <c r="E26" s="235" t="str">
        <f>Indicadores!O25</f>
        <v xml:space="preserve">Hacia arriba </v>
      </c>
      <c r="F26" s="236">
        <f t="shared" si="0"/>
        <v>0.63749999999999996</v>
      </c>
      <c r="G26" s="237">
        <f t="shared" si="1"/>
        <v>0.67500000000000004</v>
      </c>
      <c r="H26" s="235" t="str">
        <f>Indicadores!P25</f>
        <v>Semestral</v>
      </c>
      <c r="I26" s="235" t="str">
        <f>Indicadores!Q25</f>
        <v>Semestral</v>
      </c>
      <c r="J26" s="301"/>
      <c r="K26" s="301"/>
      <c r="L26" s="301"/>
      <c r="M26" s="301"/>
      <c r="N26" s="301"/>
      <c r="O26" s="301">
        <f>'GDS002'!C17</f>
        <v>0.85599999999999998</v>
      </c>
      <c r="P26" s="301"/>
      <c r="Q26" s="301"/>
      <c r="R26" s="301"/>
      <c r="S26" s="301"/>
      <c r="T26" s="301"/>
      <c r="U26" s="301">
        <f>'GDS002'!C23</f>
        <v>0.93482857142857145</v>
      </c>
      <c r="V26" s="24"/>
      <c r="W26" s="24"/>
    </row>
    <row r="27" spans="1:23" ht="49.5" customHeight="1">
      <c r="A27" s="242" t="str">
        <f>Indicadores!D26</f>
        <v>PRO_SCD_IND_001</v>
      </c>
      <c r="B27" s="232" t="str">
        <f>Indicadores!A26</f>
        <v>Cumplimiento legal en los términos de respuesta a PQRSD</v>
      </c>
      <c r="C27" s="243" t="str">
        <f>Indicadores!F26</f>
        <v>Servicio al ciudadano (SCD)</v>
      </c>
      <c r="D27" s="234">
        <f>Indicadores!N26</f>
        <v>0.95</v>
      </c>
      <c r="E27" s="235" t="str">
        <f>Indicadores!O26</f>
        <v>Hacia arriba</v>
      </c>
      <c r="F27" s="236">
        <f t="shared" si="0"/>
        <v>0.8075</v>
      </c>
      <c r="G27" s="237">
        <f t="shared" si="1"/>
        <v>0.85499999999999998</v>
      </c>
      <c r="H27" s="235" t="str">
        <f>Indicadores!P26</f>
        <v>Trimestral</v>
      </c>
      <c r="I27" s="235" t="str">
        <f>Indicadores!Q26</f>
        <v>Trimestral</v>
      </c>
      <c r="J27" s="301"/>
      <c r="K27" s="301"/>
      <c r="L27" s="301">
        <f>+'SCD001'!C12</f>
        <v>0.7</v>
      </c>
      <c r="M27" s="301"/>
      <c r="N27" s="301"/>
      <c r="O27" s="301">
        <f>+'SCD001'!C15</f>
        <v>0.7</v>
      </c>
      <c r="P27" s="301"/>
      <c r="Q27" s="301"/>
      <c r="R27" s="301">
        <f>+'SCD001'!C18</f>
        <v>0.71</v>
      </c>
      <c r="S27" s="301"/>
      <c r="T27" s="301"/>
      <c r="U27" s="301">
        <f>+'SCD001'!C21</f>
        <v>0.79</v>
      </c>
      <c r="V27" s="24"/>
      <c r="W27" s="24"/>
    </row>
    <row r="28" spans="1:23" ht="49.5" customHeight="1">
      <c r="A28" s="242" t="str">
        <f>Indicadores!D27</f>
        <v>PRO_SCD_IND_002</v>
      </c>
      <c r="B28" s="232" t="str">
        <f>Indicadores!A27</f>
        <v>Satisfacción en la atención de canales de primer contacto</v>
      </c>
      <c r="C28" s="243" t="str">
        <f>Indicadores!F27</f>
        <v>Servicio al ciudadano (SCD)</v>
      </c>
      <c r="D28" s="234">
        <f>Indicadores!N27</f>
        <v>0.75</v>
      </c>
      <c r="E28" s="235" t="str">
        <f>Indicadores!O27</f>
        <v>Hacia arriba</v>
      </c>
      <c r="F28" s="236">
        <f t="shared" si="0"/>
        <v>0.63749999999999996</v>
      </c>
      <c r="G28" s="237">
        <f t="shared" si="1"/>
        <v>0.67500000000000004</v>
      </c>
      <c r="H28" s="235" t="str">
        <f>Indicadores!P27</f>
        <v>Trimestral</v>
      </c>
      <c r="I28" s="235" t="str">
        <f>Indicadores!Q27</f>
        <v>Trimestral</v>
      </c>
      <c r="J28" s="301"/>
      <c r="K28" s="301"/>
      <c r="L28" s="301">
        <f>'SCD002'!C13</f>
        <v>1</v>
      </c>
      <c r="M28" s="301"/>
      <c r="N28" s="301"/>
      <c r="O28" s="301">
        <f>'SCD002'!C16</f>
        <v>0.91</v>
      </c>
      <c r="P28" s="301"/>
      <c r="Q28" s="301"/>
      <c r="R28" s="301">
        <f>'SCD002'!C19</f>
        <v>0.97</v>
      </c>
      <c r="S28" s="301"/>
      <c r="T28" s="301"/>
      <c r="U28" s="301">
        <f>'SCD002'!C22</f>
        <v>0.92</v>
      </c>
      <c r="V28" s="24"/>
      <c r="W28" s="24"/>
    </row>
    <row r="29" spans="1:23" ht="49.5" customHeight="1">
      <c r="A29" s="242" t="str">
        <f>Indicadores!D28</f>
        <v>PRO_SCD_IND_003</v>
      </c>
      <c r="B29" s="232" t="str">
        <f>Indicadores!A28</f>
        <v>Medición de la Apropiación del Protocolo de Servicio al Ciudadano</v>
      </c>
      <c r="C29" s="243" t="str">
        <f>Indicadores!F28</f>
        <v>Servicio al ciudadano (SCD)</v>
      </c>
      <c r="D29" s="234">
        <f>Indicadores!N28</f>
        <v>0.7</v>
      </c>
      <c r="E29" s="235" t="str">
        <f>Indicadores!O28</f>
        <v>Hacia arriba</v>
      </c>
      <c r="F29" s="236">
        <f t="shared" si="0"/>
        <v>0.59499999999999997</v>
      </c>
      <c r="G29" s="237">
        <f t="shared" si="1"/>
        <v>0.63</v>
      </c>
      <c r="H29" s="235" t="str">
        <f>Indicadores!P28</f>
        <v>Trimestral</v>
      </c>
      <c r="I29" s="235" t="str">
        <f>Indicadores!Q28</f>
        <v>Trimestral</v>
      </c>
      <c r="J29" s="301"/>
      <c r="K29" s="301"/>
      <c r="L29" s="301">
        <f>'SCD003'!C12</f>
        <v>1</v>
      </c>
      <c r="M29" s="301"/>
      <c r="N29" s="301"/>
      <c r="O29" s="301">
        <f>'SCD003'!C15</f>
        <v>0.97</v>
      </c>
      <c r="P29" s="301"/>
      <c r="Q29" s="301"/>
      <c r="R29" s="301">
        <f>'SCD003'!C18</f>
        <v>0.75</v>
      </c>
      <c r="S29" s="301"/>
      <c r="T29" s="301"/>
      <c r="U29" s="301">
        <f>'SCD003'!C21</f>
        <v>0.7</v>
      </c>
      <c r="V29" s="24"/>
      <c r="W29" s="24"/>
    </row>
    <row r="30" spans="1:23" ht="49.5" customHeight="1">
      <c r="A30" s="242" t="str">
        <f>Indicadores!D29</f>
        <v>PRO_SCD_IND_004</v>
      </c>
      <c r="B30" s="232" t="str">
        <f>Indicadores!A29</f>
        <v>Ejecución de actividades de Gobierno Abierto</v>
      </c>
      <c r="C30" s="243" t="str">
        <f>Indicadores!F29</f>
        <v>Servicio al ciudadano (SCD)</v>
      </c>
      <c r="D30" s="234">
        <f>Indicadores!N29</f>
        <v>0.8</v>
      </c>
      <c r="E30" s="235" t="str">
        <f>Indicadores!O29</f>
        <v>Hacia arriba</v>
      </c>
      <c r="F30" s="236">
        <f t="shared" si="0"/>
        <v>0.68</v>
      </c>
      <c r="G30" s="237">
        <f t="shared" si="1"/>
        <v>0.72000000000000008</v>
      </c>
      <c r="H30" s="235" t="str">
        <f>Indicadores!P29</f>
        <v>Trimestral</v>
      </c>
      <c r="I30" s="235" t="str">
        <f>Indicadores!Q29</f>
        <v>Trimestral</v>
      </c>
      <c r="J30" s="301"/>
      <c r="K30" s="301"/>
      <c r="L30" s="301">
        <f>'SCD004'!C13</f>
        <v>1</v>
      </c>
      <c r="M30" s="301"/>
      <c r="N30" s="301"/>
      <c r="O30" s="301">
        <f>'SCD004'!C16</f>
        <v>1</v>
      </c>
      <c r="P30" s="301"/>
      <c r="Q30" s="301"/>
      <c r="R30" s="301">
        <f>'SCD004'!C19</f>
        <v>1</v>
      </c>
      <c r="S30" s="301"/>
      <c r="T30" s="301"/>
      <c r="U30" s="301">
        <f>'SCD004'!C22</f>
        <v>1</v>
      </c>
      <c r="V30" s="24"/>
      <c r="W30" s="24"/>
    </row>
    <row r="31" spans="1:23" ht="49.5" customHeight="1">
      <c r="A31" s="242" t="str">
        <f>Indicadores!D30</f>
        <v>PRO_GFI_IND_005</v>
      </c>
      <c r="B31" s="232" t="str">
        <f>Indicadores!A30</f>
        <v xml:space="preserve">Pagos realizados de las obligaciones tramite </v>
      </c>
      <c r="C31" s="243" t="str">
        <f>Indicadores!F30</f>
        <v>Gestión Financiera (GFI)</v>
      </c>
      <c r="D31" s="234">
        <f>Indicadores!N30</f>
        <v>0.8</v>
      </c>
      <c r="E31" s="235" t="str">
        <f>Indicadores!O30</f>
        <v>Hacia arriba</v>
      </c>
      <c r="F31" s="236">
        <f t="shared" si="0"/>
        <v>0.68</v>
      </c>
      <c r="G31" s="237">
        <f t="shared" si="1"/>
        <v>0.72000000000000008</v>
      </c>
      <c r="H31" s="235" t="str">
        <f>Indicadores!P30</f>
        <v>Mensual</v>
      </c>
      <c r="I31" s="235" t="str">
        <f>Indicadores!Q30</f>
        <v>Mensual</v>
      </c>
      <c r="J31" s="301">
        <f>'GFI005'!C12</f>
        <v>0.45</v>
      </c>
      <c r="K31" s="301">
        <f>'GFI005'!C13</f>
        <v>0.91</v>
      </c>
      <c r="L31" s="301">
        <f>'GFI005'!C14</f>
        <v>0.98</v>
      </c>
      <c r="M31" s="301">
        <f>'GFI005'!C15</f>
        <v>0.98</v>
      </c>
      <c r="N31" s="301">
        <f>'GFI005'!C16</f>
        <v>0.98</v>
      </c>
      <c r="O31" s="301">
        <f>'GFI005'!C17</f>
        <v>0.95</v>
      </c>
      <c r="P31" s="301">
        <f>'GFI005'!C18</f>
        <v>0.95</v>
      </c>
      <c r="Q31" s="301">
        <f>'GFI005'!C19</f>
        <v>0.91</v>
      </c>
      <c r="R31" s="301">
        <f>'GFI005'!C20</f>
        <v>0.93</v>
      </c>
      <c r="S31" s="301">
        <f>'GFI005'!C21</f>
        <v>0.89</v>
      </c>
      <c r="T31" s="301">
        <f>'GFI005'!C22</f>
        <v>0.88</v>
      </c>
      <c r="U31" s="301">
        <f>'GFI005'!C23</f>
        <v>0.98</v>
      </c>
      <c r="V31" s="24"/>
      <c r="W31" s="24"/>
    </row>
    <row r="32" spans="1:23" ht="49.5" customHeight="1">
      <c r="A32" s="242" t="str">
        <f>Indicadores!D31</f>
        <v>PRO_GFI_IND_007</v>
      </c>
      <c r="B32" s="232" t="str">
        <f>Indicadores!A31</f>
        <v>Tramites presupuestales gestionados por vigencia.</v>
      </c>
      <c r="C32" s="243" t="str">
        <f>Indicadores!F31</f>
        <v>Gestión Financiera (GFI)</v>
      </c>
      <c r="D32" s="234">
        <f>Indicadores!N31</f>
        <v>0.9</v>
      </c>
      <c r="E32" s="235" t="str">
        <f>Indicadores!O31</f>
        <v>Hacia arriba</v>
      </c>
      <c r="F32" s="236">
        <f t="shared" si="0"/>
        <v>0.76500000000000001</v>
      </c>
      <c r="G32" s="237">
        <f t="shared" si="1"/>
        <v>0.81</v>
      </c>
      <c r="H32" s="235" t="str">
        <f>Indicadores!P31</f>
        <v>Trimestral</v>
      </c>
      <c r="I32" s="235" t="str">
        <f>Indicadores!Q31</f>
        <v>Trimestral</v>
      </c>
      <c r="J32" s="301"/>
      <c r="K32" s="301"/>
      <c r="L32" s="301">
        <f>'GFI007'!C14</f>
        <v>1</v>
      </c>
      <c r="M32" s="301"/>
      <c r="N32" s="301"/>
      <c r="O32" s="301">
        <f>'GFI007'!C17</f>
        <v>1</v>
      </c>
      <c r="P32" s="301"/>
      <c r="Q32" s="301"/>
      <c r="R32" s="301">
        <f>'GFI007'!C20</f>
        <v>0.99790000000000001</v>
      </c>
      <c r="S32" s="301"/>
      <c r="T32" s="301"/>
      <c r="U32" s="301">
        <f>'GFI007'!C23</f>
        <v>1</v>
      </c>
      <c r="V32" s="24"/>
      <c r="W32" s="24"/>
    </row>
    <row r="33" spans="1:23" ht="49.5" customHeight="1">
      <c r="A33" s="242" t="str">
        <f>Indicadores!D32</f>
        <v>PRO_GFI_IND_006</v>
      </c>
      <c r="B33" s="232" t="str">
        <f>Indicadores!A32</f>
        <v>Seguimiento al flujo de cuentas tramitadas</v>
      </c>
      <c r="C33" s="243" t="str">
        <f>Indicadores!F32</f>
        <v>Gestión Financiera (GFI)</v>
      </c>
      <c r="D33" s="234">
        <f>Indicadores!N32</f>
        <v>0.9</v>
      </c>
      <c r="E33" s="235" t="str">
        <f>Indicadores!O32</f>
        <v>Hacia arriba</v>
      </c>
      <c r="F33" s="236">
        <f t="shared" si="0"/>
        <v>0.76500000000000001</v>
      </c>
      <c r="G33" s="237">
        <f t="shared" si="1"/>
        <v>0.81</v>
      </c>
      <c r="H33" s="235" t="str">
        <f>Indicadores!P32</f>
        <v>Mensual</v>
      </c>
      <c r="I33" s="235" t="str">
        <f>Indicadores!Q32</f>
        <v>Mensual</v>
      </c>
      <c r="J33" s="301">
        <f>'GFI006'!C12</f>
        <v>0.77</v>
      </c>
      <c r="K33" s="301">
        <f>'GFI006'!C13</f>
        <v>0.79</v>
      </c>
      <c r="L33" s="301">
        <f>'GFI006'!C14</f>
        <v>0.97</v>
      </c>
      <c r="M33" s="301">
        <f>'GFI006'!C15</f>
        <v>0.98</v>
      </c>
      <c r="N33" s="301">
        <f>'GFI006'!C16</f>
        <v>0.97</v>
      </c>
      <c r="O33" s="301">
        <f>'GFI006'!C17</f>
        <v>0.97</v>
      </c>
      <c r="P33" s="301">
        <f>'GFI006'!C18</f>
        <v>0.98</v>
      </c>
      <c r="Q33" s="301">
        <f>'GFI006'!C19</f>
        <v>0.97</v>
      </c>
      <c r="R33" s="301">
        <f>'GFI006'!C20</f>
        <v>0.98</v>
      </c>
      <c r="S33" s="301">
        <f>'GFI006'!C21</f>
        <v>0.93</v>
      </c>
      <c r="T33" s="301">
        <f>'GFI006'!C22</f>
        <v>0.91</v>
      </c>
      <c r="U33" s="301">
        <f>'GFI006'!C23</f>
        <v>0.98</v>
      </c>
      <c r="V33" s="24"/>
      <c r="W33" s="24"/>
    </row>
    <row r="34" spans="1:23" ht="49.5" customHeight="1">
      <c r="A34" s="242" t="str">
        <f>Indicadores!D33</f>
        <v>PRO_GAC_IND_001</v>
      </c>
      <c r="B34" s="232" t="str">
        <f>Indicadores!A33</f>
        <v>Cumplimiento del Plan de Mantenimiento Preventivo</v>
      </c>
      <c r="C34" s="244" t="str">
        <f>Indicadores!F33</f>
        <v>Gestión Administrativa, Comisiones y Apoyo Logistíco (GAC)</v>
      </c>
      <c r="D34" s="234">
        <f>Indicadores!N33</f>
        <v>1</v>
      </c>
      <c r="E34" s="235" t="str">
        <f>Indicadores!O33</f>
        <v>Hacia arriba</v>
      </c>
      <c r="F34" s="236">
        <f t="shared" si="0"/>
        <v>0.85</v>
      </c>
      <c r="G34" s="237">
        <f t="shared" si="1"/>
        <v>0.9</v>
      </c>
      <c r="H34" s="235" t="str">
        <f>Indicadores!P33</f>
        <v>Mensual</v>
      </c>
      <c r="I34" s="235" t="str">
        <f>Indicadores!Q33</f>
        <v>Mensual</v>
      </c>
      <c r="J34" s="301" t="str">
        <f>'GAC001'!C12</f>
        <v>NA</v>
      </c>
      <c r="K34" s="301">
        <f>'GAC001'!C13</f>
        <v>1</v>
      </c>
      <c r="L34" s="301">
        <f>'GAC001'!C14</f>
        <v>1</v>
      </c>
      <c r="M34" s="301">
        <f>'GAC001'!C15</f>
        <v>1</v>
      </c>
      <c r="N34" s="301">
        <f>'GAC001'!C15</f>
        <v>1</v>
      </c>
      <c r="O34" s="301">
        <f>'GAC001'!C16</f>
        <v>1</v>
      </c>
      <c r="P34" s="301">
        <f>'GAC001'!C18</f>
        <v>1</v>
      </c>
      <c r="Q34" s="301">
        <f>'GAC001'!C19</f>
        <v>1</v>
      </c>
      <c r="R34" s="301">
        <f>'GAC001'!C20</f>
        <v>1</v>
      </c>
      <c r="S34" s="301">
        <f>'GAC001'!C21</f>
        <v>1</v>
      </c>
      <c r="T34" s="301">
        <f>'GAC001'!C22</f>
        <v>1</v>
      </c>
      <c r="U34" s="301">
        <f>'GAC001'!C23</f>
        <v>1</v>
      </c>
      <c r="V34" s="24"/>
      <c r="W34" s="24"/>
    </row>
    <row r="35" spans="1:23" ht="49.5" customHeight="1">
      <c r="A35" s="242" t="str">
        <f>Indicadores!D34</f>
        <v>PRO_GAC_IND_003</v>
      </c>
      <c r="B35" s="232" t="str">
        <f>Indicadores!A34</f>
        <v>Efectividad en la atención de las solicitudes</v>
      </c>
      <c r="C35" s="244" t="str">
        <f>Indicadores!F34</f>
        <v>Gestión Administrativa, Comisiones y Apoyo Logistíco (GAC)</v>
      </c>
      <c r="D35" s="234">
        <f>Indicadores!N34</f>
        <v>0.95</v>
      </c>
      <c r="E35" s="235" t="str">
        <f>Indicadores!O34</f>
        <v>Hacia arriba</v>
      </c>
      <c r="F35" s="236">
        <f t="shared" si="0"/>
        <v>0.8075</v>
      </c>
      <c r="G35" s="237">
        <f t="shared" si="1"/>
        <v>0.85499999999999998</v>
      </c>
      <c r="H35" s="235" t="str">
        <f>Indicadores!P34</f>
        <v>Mensual</v>
      </c>
      <c r="I35" s="235" t="str">
        <f>Indicadores!Q34</f>
        <v>Mensual</v>
      </c>
      <c r="J35" s="301">
        <f>'GAC003'!C12</f>
        <v>0.88</v>
      </c>
      <c r="K35" s="301">
        <f>'GAC003'!C13</f>
        <v>1</v>
      </c>
      <c r="L35" s="301">
        <f>'GAC003'!C14</f>
        <v>1</v>
      </c>
      <c r="M35" s="301">
        <f>'GAC003'!C15</f>
        <v>0.96</v>
      </c>
      <c r="N35" s="301">
        <f>'GAC003'!C16</f>
        <v>0.99</v>
      </c>
      <c r="O35" s="301">
        <f>'GAC003'!C17</f>
        <v>0.97</v>
      </c>
      <c r="P35" s="301">
        <f>'GAC003'!C18</f>
        <v>1</v>
      </c>
      <c r="Q35" s="301">
        <f>'GAC003'!C19</f>
        <v>0.89</v>
      </c>
      <c r="R35" s="301">
        <f>'GAC003'!C20</f>
        <v>1</v>
      </c>
      <c r="S35" s="301">
        <f>'GAC003'!C21</f>
        <v>0.99</v>
      </c>
      <c r="T35" s="301">
        <f>'GAC003'!C22</f>
        <v>1</v>
      </c>
      <c r="U35" s="301">
        <f>'GAC003'!C23</f>
        <v>1</v>
      </c>
      <c r="V35" s="24"/>
      <c r="W35" s="24"/>
    </row>
    <row r="36" spans="1:23" ht="49.5" customHeight="1">
      <c r="A36" s="242" t="str">
        <f>Indicadores!D35</f>
        <v>PRO_GAC_IND_004</v>
      </c>
      <c r="B36" s="245" t="str">
        <f>Indicadores!A35</f>
        <v>Porcentaje de disminución de consumo agua</v>
      </c>
      <c r="C36" s="244" t="str">
        <f>Indicadores!F35</f>
        <v>Gestión Administrativa, Comisiones y Apoyo Logistíco (GAC)</v>
      </c>
      <c r="D36" s="234">
        <f>Indicadores!N35</f>
        <v>-0.25</v>
      </c>
      <c r="E36" s="235" t="str">
        <f>Indicadores!O37</f>
        <v>Hacia abajo</v>
      </c>
      <c r="F36" s="246">
        <f t="shared" si="0"/>
        <v>-0.21249999999999999</v>
      </c>
      <c r="G36" s="247">
        <f t="shared" si="1"/>
        <v>-0.22500000000000001</v>
      </c>
      <c r="H36" s="235" t="str">
        <f>Indicadores!P35</f>
        <v>Bimestral</v>
      </c>
      <c r="I36" s="235" t="str">
        <f>Indicadores!Q35</f>
        <v>Bimestral</v>
      </c>
      <c r="J36" s="303">
        <f>'GAC004'!C12</f>
        <v>-0.79</v>
      </c>
      <c r="K36" s="303"/>
      <c r="L36" s="303">
        <f>'GAC004'!C14</f>
        <v>-0.81</v>
      </c>
      <c r="M36" s="303"/>
      <c r="N36" s="303">
        <f>'GAC004'!C16</f>
        <v>-0.79</v>
      </c>
      <c r="O36" s="303"/>
      <c r="P36" s="303">
        <f>'GAC004'!C18</f>
        <v>-0.76049999999999995</v>
      </c>
      <c r="Q36" s="303"/>
      <c r="R36" s="303">
        <f>'GAC004'!C20</f>
        <v>-0.73219999999999996</v>
      </c>
      <c r="S36" s="303"/>
      <c r="T36" s="303">
        <f>'GAC004'!C22</f>
        <v>-0.72</v>
      </c>
      <c r="U36" s="303"/>
      <c r="V36" s="24"/>
      <c r="W36" s="24"/>
    </row>
    <row r="37" spans="1:23" ht="49.5" customHeight="1">
      <c r="A37" s="242" t="str">
        <f>Indicadores!D36</f>
        <v>PRO_GAC_IND_005</v>
      </c>
      <c r="B37" s="245" t="str">
        <f>Indicadores!A36</f>
        <v>Porcentaje de disminución de consumo de energía</v>
      </c>
      <c r="C37" s="244" t="str">
        <f>Indicadores!F36</f>
        <v>Gestión Administrativa, Comisiones y Apoyo Logistíco (GAC)</v>
      </c>
      <c r="D37" s="234">
        <f>Indicadores!N36</f>
        <v>-0.25</v>
      </c>
      <c r="E37" s="235" t="str">
        <f>Indicadores!O38</f>
        <v>Hacia arriba</v>
      </c>
      <c r="F37" s="246">
        <f t="shared" si="0"/>
        <v>-0.21249999999999999</v>
      </c>
      <c r="G37" s="247">
        <f t="shared" si="1"/>
        <v>-0.22500000000000001</v>
      </c>
      <c r="H37" s="235" t="str">
        <f>Indicadores!P36</f>
        <v>Mensual</v>
      </c>
      <c r="I37" s="235" t="str">
        <f>Indicadores!Q36</f>
        <v>Mensual</v>
      </c>
      <c r="J37" s="303">
        <f>'GAC005'!C12</f>
        <v>-0.46</v>
      </c>
      <c r="K37" s="303">
        <f>'GAC005'!C13</f>
        <v>-0.42</v>
      </c>
      <c r="L37" s="303">
        <f>'GAC005'!C14</f>
        <v>-0.44</v>
      </c>
      <c r="M37" s="303">
        <f>'GAC005'!C15</f>
        <v>-0.42</v>
      </c>
      <c r="N37" s="303">
        <f>'GAC005'!C16</f>
        <v>-0.44</v>
      </c>
      <c r="O37" s="303">
        <f>'GAC005'!C17</f>
        <v>-0.35</v>
      </c>
      <c r="P37" s="303">
        <f>'GAC005'!C18</f>
        <v>-0.43</v>
      </c>
      <c r="Q37" s="303">
        <f>'GAC005'!C19</f>
        <v>-0.3896</v>
      </c>
      <c r="R37" s="303">
        <f>'GAC005'!C20</f>
        <v>-0.41139999999999999</v>
      </c>
      <c r="S37" s="303">
        <f>'GAC005'!C21</f>
        <v>-0.41139999999999999</v>
      </c>
      <c r="T37" s="303">
        <f>'GAC005'!C22</f>
        <v>-0.41</v>
      </c>
      <c r="U37" s="303">
        <f>'GAC005'!C23</f>
        <v>-0.54</v>
      </c>
      <c r="V37" s="24"/>
      <c r="W37" s="24"/>
    </row>
    <row r="38" spans="1:23" ht="49.5" customHeight="1">
      <c r="A38" s="242" t="str">
        <f>Indicadores!D37</f>
        <v>PRO_GAC_IND_006</v>
      </c>
      <c r="B38" s="245" t="str">
        <f>Indicadores!A37</f>
        <v xml:space="preserve">Consumo de papel en resmas </v>
      </c>
      <c r="C38" s="244" t="str">
        <f>Indicadores!F37</f>
        <v>Gestión Administrativa, Comisiones y Apoyo Logistíco (GAC)</v>
      </c>
      <c r="D38" s="234">
        <f>Indicadores!N37</f>
        <v>-0.25</v>
      </c>
      <c r="E38" s="235" t="str">
        <f>Indicadores!O37</f>
        <v>Hacia abajo</v>
      </c>
      <c r="F38" s="246">
        <f>0.85*D38</f>
        <v>-0.21249999999999999</v>
      </c>
      <c r="G38" s="247">
        <f>0.9*D38</f>
        <v>-0.22500000000000001</v>
      </c>
      <c r="H38" s="235" t="str">
        <f>Indicadores!P37</f>
        <v>Mensual</v>
      </c>
      <c r="I38" s="235" t="str">
        <f>Indicadores!Q37</f>
        <v>Mensual</v>
      </c>
      <c r="J38" s="303">
        <f>'GAC006'!C12</f>
        <v>-0.81</v>
      </c>
      <c r="K38" s="303">
        <f>'GAC006'!C13</f>
        <v>-0.64</v>
      </c>
      <c r="L38" s="303">
        <f>'GAC006'!C14</f>
        <v>-0.4</v>
      </c>
      <c r="M38" s="303">
        <f>'GAC006'!C15</f>
        <v>-0.68</v>
      </c>
      <c r="N38" s="303">
        <f>'GAC006'!C15</f>
        <v>-0.68</v>
      </c>
      <c r="O38" s="303">
        <f>'GAC006'!C16</f>
        <v>-0.68</v>
      </c>
      <c r="P38" s="303">
        <f>'GAC006'!C17</f>
        <v>-0.77</v>
      </c>
      <c r="Q38" s="303">
        <f>'GAC006'!C18</f>
        <v>-0.6</v>
      </c>
      <c r="R38" s="303">
        <f>'GAC006'!C19</f>
        <v>-0.44350000000000001</v>
      </c>
      <c r="S38" s="303">
        <f>'GAC006'!C20</f>
        <v>-0.40589999999999998</v>
      </c>
      <c r="T38" s="303">
        <f>'GAC006'!C21</f>
        <v>-0.7238</v>
      </c>
      <c r="U38" s="303">
        <f>'GAC006'!C22</f>
        <v>-0.81</v>
      </c>
      <c r="V38" s="24"/>
      <c r="W38" s="24"/>
    </row>
    <row r="39" spans="1:23" ht="49.5" customHeight="1">
      <c r="A39" s="242" t="str">
        <f>Indicadores!D38</f>
        <v>PRO_GAC_IND_007</v>
      </c>
      <c r="B39" s="245" t="str">
        <f>Indicadores!A38</f>
        <v>Porcentaje de Residuos Aprovechados</v>
      </c>
      <c r="C39" s="244" t="str">
        <f>Indicadores!F38</f>
        <v>Gestión Administrativa, Comisiones y Apoyo Logistíco (GAC)</v>
      </c>
      <c r="D39" s="234">
        <v>0.25</v>
      </c>
      <c r="E39" s="235" t="str">
        <f>Indicadores!O38</f>
        <v>Hacia arriba</v>
      </c>
      <c r="F39" s="236">
        <f t="shared" ref="F39:F44" si="4">0.85*D39</f>
        <v>0.21249999999999999</v>
      </c>
      <c r="G39" s="237">
        <f t="shared" ref="G39:G44" si="5">0.9*D39</f>
        <v>0.22500000000000001</v>
      </c>
      <c r="H39" s="235" t="str">
        <f>Indicadores!P38</f>
        <v>Mensual</v>
      </c>
      <c r="I39" s="235" t="str">
        <f>Indicadores!Q38</f>
        <v>Mensual</v>
      </c>
      <c r="J39" s="303">
        <f>'GAC007'!C12</f>
        <v>0.32</v>
      </c>
      <c r="K39" s="303">
        <f>'GAC007'!C13</f>
        <v>0.26</v>
      </c>
      <c r="L39" s="303">
        <f>'GAC007'!C14</f>
        <v>0.25</v>
      </c>
      <c r="M39" s="303">
        <f>'GAC007'!C15</f>
        <v>0.31</v>
      </c>
      <c r="N39" s="301">
        <f>'GAC007'!C16</f>
        <v>0.25</v>
      </c>
      <c r="O39" s="301">
        <f>'GAC007'!C17</f>
        <v>0.17</v>
      </c>
      <c r="P39" s="301">
        <f>'GAC007'!C18</f>
        <v>0.24</v>
      </c>
      <c r="Q39" s="301">
        <f>'GAC007'!C19</f>
        <v>0.31</v>
      </c>
      <c r="R39" s="301">
        <f>'GAC007'!C20</f>
        <v>0.28999999999999998</v>
      </c>
      <c r="S39" s="301">
        <f>'GAC007'!C21</f>
        <v>0.15</v>
      </c>
      <c r="T39" s="301">
        <f>'GAC007'!C22</f>
        <v>0.33</v>
      </c>
      <c r="U39" s="301">
        <f>'GAC007'!C23</f>
        <v>0.21</v>
      </c>
      <c r="V39" s="24"/>
      <c r="W39" s="24"/>
    </row>
    <row r="40" spans="1:23" ht="49.5" customHeight="1">
      <c r="A40" s="242" t="str">
        <f>Indicadores!D39</f>
        <v>PRO_GAC_IND_008</v>
      </c>
      <c r="B40" s="245" t="str">
        <f>Indicadores!A39</f>
        <v>Trámite de Comisiones</v>
      </c>
      <c r="C40" s="244" t="str">
        <f>Indicadores!F39</f>
        <v>Gestión Administrativa, Comisiones y Apoyo Logistíco (GAC)</v>
      </c>
      <c r="D40" s="234">
        <f>Indicadores!N39</f>
        <v>0.8</v>
      </c>
      <c r="E40" s="235" t="str">
        <f>Indicadores!O39</f>
        <v>Hacia arriba</v>
      </c>
      <c r="F40" s="236">
        <f t="shared" si="4"/>
        <v>0.68</v>
      </c>
      <c r="G40" s="237">
        <f t="shared" si="5"/>
        <v>0.72000000000000008</v>
      </c>
      <c r="H40" s="235" t="str">
        <f>Indicadores!P39</f>
        <v xml:space="preserve">Trimestral </v>
      </c>
      <c r="I40" s="235"/>
      <c r="J40" s="301"/>
      <c r="K40" s="301"/>
      <c r="L40" s="301">
        <f>+'GAC008 '!C14</f>
        <v>1</v>
      </c>
      <c r="M40" s="301"/>
      <c r="N40" s="301"/>
      <c r="O40" s="301">
        <f>+'GAC008 '!C17</f>
        <v>0.72</v>
      </c>
      <c r="P40" s="301"/>
      <c r="Q40" s="301"/>
      <c r="R40" s="301">
        <f>+'GAC008 '!C20</f>
        <v>0.89</v>
      </c>
      <c r="S40" s="301"/>
      <c r="T40" s="301"/>
      <c r="U40" s="301">
        <f>+'GAC008 '!C23</f>
        <v>0.84</v>
      </c>
      <c r="V40" s="24"/>
      <c r="W40" s="24"/>
    </row>
    <row r="41" spans="1:23" ht="49.5" customHeight="1">
      <c r="A41" s="242" t="str">
        <f>Indicadores!D40</f>
        <v>PRO_GAC_IND_009</v>
      </c>
      <c r="B41" s="245" t="str">
        <f>Indicadores!A40</f>
        <v>Trámite de Solicitudes de Eventos</v>
      </c>
      <c r="C41" s="244" t="str">
        <f>Indicadores!F40</f>
        <v>Gestión Administrativa, Comisiones y Apoyo Logistíco (GAC)</v>
      </c>
      <c r="D41" s="234">
        <f>Indicadores!N40</f>
        <v>0.96</v>
      </c>
      <c r="E41" s="235" t="str">
        <f>Indicadores!O40</f>
        <v xml:space="preserve">Hacia arriba </v>
      </c>
      <c r="F41" s="236">
        <f t="shared" si="4"/>
        <v>0.81599999999999995</v>
      </c>
      <c r="G41" s="237">
        <f t="shared" si="5"/>
        <v>0.86399999999999999</v>
      </c>
      <c r="H41" s="235" t="str">
        <f>Indicadores!P40</f>
        <v xml:space="preserve">Trimestral </v>
      </c>
      <c r="I41" s="235"/>
      <c r="J41" s="301"/>
      <c r="K41" s="301"/>
      <c r="L41" s="301">
        <f>+'GAC009'!C14</f>
        <v>0.72</v>
      </c>
      <c r="M41" s="301"/>
      <c r="N41" s="301"/>
      <c r="O41" s="301">
        <f>+'GAC009'!C17</f>
        <v>0.65</v>
      </c>
      <c r="P41" s="301"/>
      <c r="Q41" s="301"/>
      <c r="R41" s="301">
        <f>+'GAC009'!C20</f>
        <v>0.65</v>
      </c>
      <c r="S41" s="301"/>
      <c r="T41" s="301"/>
      <c r="U41" s="301">
        <f>+'GAC009'!C23</f>
        <v>0.75</v>
      </c>
      <c r="V41" s="24"/>
      <c r="W41" s="24"/>
    </row>
    <row r="42" spans="1:23" ht="49.5" customHeight="1">
      <c r="A42" s="242" t="str">
        <f>Indicadores!D41</f>
        <v>PRO_DOC_IND_004</v>
      </c>
      <c r="B42" s="248" t="str">
        <f>Indicadores!A41</f>
        <v xml:space="preserve">Devolución de las comunicaciones oficiales, distribuida desde ventanilla única de correspondencia </v>
      </c>
      <c r="C42" s="243" t="str">
        <f>Indicadores!F41</f>
        <v>Gestión Documental (DOC)</v>
      </c>
      <c r="D42" s="234">
        <f>Indicadores!N41</f>
        <v>0.8</v>
      </c>
      <c r="E42" s="235" t="str">
        <f>Indicadores!O41</f>
        <v xml:space="preserve">Hacia abajo </v>
      </c>
      <c r="F42" s="236">
        <f t="shared" si="4"/>
        <v>0.68</v>
      </c>
      <c r="G42" s="237">
        <f>0.9*D42</f>
        <v>0.72000000000000008</v>
      </c>
      <c r="H42" s="235" t="str">
        <f>Indicadores!P41</f>
        <v>Mensual</v>
      </c>
      <c r="I42" s="235" t="str">
        <f>Indicadores!Q41</f>
        <v>Mensual</v>
      </c>
      <c r="J42" s="301">
        <f>'DOC004'!C12</f>
        <v>1.83E-2</v>
      </c>
      <c r="K42" s="301">
        <f>'DOC004'!C12</f>
        <v>1.83E-2</v>
      </c>
      <c r="L42" s="301">
        <f>'DOC004'!C13</f>
        <v>2.4500000000000001E-2</v>
      </c>
      <c r="M42" s="301">
        <f>'DOC004'!C14</f>
        <v>2.7E-2</v>
      </c>
      <c r="N42" s="301">
        <f>'DOC004'!C15</f>
        <v>2.7199999999999998E-2</v>
      </c>
      <c r="O42" s="301">
        <f>'DOC004'!C16</f>
        <v>2.35E-2</v>
      </c>
      <c r="P42" s="301">
        <f>'DOC004'!C17</f>
        <v>0</v>
      </c>
      <c r="Q42" s="301">
        <f>'DOC004'!C18</f>
        <v>0</v>
      </c>
      <c r="R42" s="301">
        <f>'DOC004'!C19</f>
        <v>2.8000000000000001E-2</v>
      </c>
      <c r="S42" s="301">
        <f>'DOC004'!C20</f>
        <v>3.4700000000000002E-2</v>
      </c>
      <c r="T42" s="301">
        <f>'DOC004'!C21</f>
        <v>3.6700000000000003E-2</v>
      </c>
      <c r="U42" s="301">
        <f>'DOC004'!C22</f>
        <v>4.5900000000000003E-2</v>
      </c>
      <c r="V42" s="24"/>
      <c r="W42" s="24"/>
    </row>
    <row r="43" spans="1:23" ht="49.5" customHeight="1">
      <c r="A43" s="242" t="str">
        <f>Indicadores!D42</f>
        <v>PRO_DOC_IND_005</v>
      </c>
      <c r="B43" s="249" t="str">
        <f>Indicadores!A42</f>
        <v xml:space="preserve">Eficiencia en la gestión de Transferencias Documentales Primarias </v>
      </c>
      <c r="C43" s="243" t="str">
        <f>Indicadores!F42</f>
        <v>Gestión Documental (DOC)</v>
      </c>
      <c r="D43" s="234">
        <f>Indicadores!N42</f>
        <v>0.7</v>
      </c>
      <c r="E43" s="235" t="str">
        <f>Indicadores!O42</f>
        <v>hacia arriba</v>
      </c>
      <c r="F43" s="236">
        <f>0.85*D43</f>
        <v>0.59499999999999997</v>
      </c>
      <c r="G43" s="237">
        <f>0.9*D43</f>
        <v>0.63</v>
      </c>
      <c r="H43" s="235" t="str">
        <f>Indicadores!P42</f>
        <v>Semestral</v>
      </c>
      <c r="I43" s="235" t="str">
        <f>Indicadores!Q42</f>
        <v xml:space="preserve">Semestral </v>
      </c>
      <c r="J43" s="301"/>
      <c r="K43" s="301"/>
      <c r="L43" s="301"/>
      <c r="M43" s="301"/>
      <c r="N43" s="301"/>
      <c r="O43" s="301">
        <f>'DOC005'!C17</f>
        <v>1</v>
      </c>
      <c r="P43" s="301"/>
      <c r="Q43" s="301"/>
      <c r="R43" s="301"/>
      <c r="S43" s="301"/>
      <c r="T43" s="301"/>
      <c r="U43" s="301">
        <f>'DOC005'!C23</f>
        <v>0.75</v>
      </c>
      <c r="V43" s="24"/>
      <c r="W43" s="24"/>
    </row>
    <row r="44" spans="1:23" ht="49.5" customHeight="1">
      <c r="A44" s="242" t="str">
        <f>Indicadores!D43</f>
        <v>PRO_ATH_IND_001</v>
      </c>
      <c r="B44" s="232" t="str">
        <f>Indicadores!A43</f>
        <v>Inducción a la entidad</v>
      </c>
      <c r="C44" s="243" t="str">
        <f>Indicadores!F43</f>
        <v>Administración del Talento Humano. (ATH)</v>
      </c>
      <c r="D44" s="234">
        <f>Indicadores!N43</f>
        <v>0.8</v>
      </c>
      <c r="E44" s="235" t="str">
        <f>Indicadores!O43</f>
        <v>Hacia arriba</v>
      </c>
      <c r="F44" s="236">
        <f t="shared" si="4"/>
        <v>0.68</v>
      </c>
      <c r="G44" s="237">
        <f t="shared" si="5"/>
        <v>0.72000000000000008</v>
      </c>
      <c r="H44" s="235" t="str">
        <f>Indicadores!P43</f>
        <v>Semestral</v>
      </c>
      <c r="I44" s="235" t="str">
        <f>Indicadores!Q43</f>
        <v>Semestral</v>
      </c>
      <c r="J44" s="303"/>
      <c r="K44" s="303"/>
      <c r="L44" s="303"/>
      <c r="M44" s="302"/>
      <c r="N44" s="302"/>
      <c r="O44" s="303">
        <f>'ATH001'!C16</f>
        <v>0.31</v>
      </c>
      <c r="P44" s="302"/>
      <c r="Q44" s="302"/>
      <c r="R44" s="303"/>
      <c r="S44" s="302"/>
      <c r="T44" s="302"/>
      <c r="U44" s="303">
        <f>'ATH001'!C22</f>
        <v>0.83</v>
      </c>
      <c r="V44" s="24"/>
      <c r="W44" s="24"/>
    </row>
    <row r="45" spans="1:23" ht="49.5" customHeight="1">
      <c r="A45" s="242" t="s">
        <v>291</v>
      </c>
      <c r="B45" s="232" t="s">
        <v>289</v>
      </c>
      <c r="C45" s="243" t="s">
        <v>286</v>
      </c>
      <c r="D45" s="234">
        <v>0.8</v>
      </c>
      <c r="E45" s="235" t="s">
        <v>30</v>
      </c>
      <c r="F45" s="236">
        <v>0.68</v>
      </c>
      <c r="G45" s="237">
        <v>0.72</v>
      </c>
      <c r="H45" s="235" t="str">
        <f>Indicadores!P44</f>
        <v>Trimestral</v>
      </c>
      <c r="I45" s="235" t="s">
        <v>38</v>
      </c>
      <c r="J45" s="302"/>
      <c r="K45" s="302"/>
      <c r="L45" s="303">
        <f>'ATH006'!C14</f>
        <v>0.6774</v>
      </c>
      <c r="M45" s="302"/>
      <c r="N45" s="302"/>
      <c r="O45" s="303">
        <f>'ATH006'!C17</f>
        <v>0.67900000000000005</v>
      </c>
      <c r="P45" s="302"/>
      <c r="Q45" s="302"/>
      <c r="R45" s="303">
        <f>'ATH006'!C20</f>
        <v>0.875</v>
      </c>
      <c r="S45" s="302"/>
      <c r="T45" s="302"/>
      <c r="U45" s="303">
        <f>'ATH006'!C23</f>
        <v>0.77390000000000003</v>
      </c>
      <c r="V45" s="24"/>
      <c r="W45" s="24"/>
    </row>
    <row r="46" spans="1:23" ht="49.5" customHeight="1">
      <c r="A46" s="242" t="str">
        <f>Indicadores!D45</f>
        <v>PRO_ATH_IND_007</v>
      </c>
      <c r="B46" s="232" t="str">
        <f>Indicadores!A45</f>
        <v>Porcentaje de cumplimiento de la evaluación SST</v>
      </c>
      <c r="C46" s="243" t="str">
        <f>Indicadores!F45</f>
        <v>Administración del Talento Humano. (ATH)</v>
      </c>
      <c r="D46" s="234">
        <f>Indicadores!N45</f>
        <v>0.8</v>
      </c>
      <c r="E46" s="235" t="str">
        <f>Indicadores!O45</f>
        <v>Hacia arriba</v>
      </c>
      <c r="F46" s="236">
        <f t="shared" ref="F46:F61" si="6">0.85*D46</f>
        <v>0.68</v>
      </c>
      <c r="G46" s="237">
        <f t="shared" ref="G46:G61" si="7">0.9*D46</f>
        <v>0.72000000000000008</v>
      </c>
      <c r="H46" s="235" t="str">
        <f>Indicadores!P45</f>
        <v>Anual</v>
      </c>
      <c r="I46" s="235" t="str">
        <f>Indicadores!Q45</f>
        <v>Anual</v>
      </c>
      <c r="J46" s="302"/>
      <c r="K46" s="302"/>
      <c r="L46" s="302"/>
      <c r="M46" s="302"/>
      <c r="N46" s="302"/>
      <c r="O46" s="302"/>
      <c r="P46" s="302"/>
      <c r="Q46" s="302"/>
      <c r="R46" s="302"/>
      <c r="S46" s="302"/>
      <c r="T46" s="302"/>
      <c r="U46" s="303">
        <f>'ATH007'!C23</f>
        <v>0.99</v>
      </c>
      <c r="V46" s="24"/>
      <c r="W46" s="24"/>
    </row>
    <row r="47" spans="1:23" ht="49.5" customHeight="1">
      <c r="A47" s="242" t="str">
        <f>Indicadores!D46</f>
        <v>PRO_ATH_IND_009</v>
      </c>
      <c r="B47" s="232" t="str">
        <f>Indicadores!A46</f>
        <v>Gestión de cobro de incapacidades</v>
      </c>
      <c r="C47" s="243" t="str">
        <f>Indicadores!F46</f>
        <v>Administración del Talento Humano. (ATH)</v>
      </c>
      <c r="D47" s="234">
        <f>Indicadores!N46</f>
        <v>0.9</v>
      </c>
      <c r="E47" s="235" t="str">
        <f>Indicadores!O46</f>
        <v>Hacia arriba</v>
      </c>
      <c r="F47" s="236">
        <f t="shared" si="6"/>
        <v>0.76500000000000001</v>
      </c>
      <c r="G47" s="237">
        <f t="shared" si="7"/>
        <v>0.81</v>
      </c>
      <c r="H47" s="235" t="str">
        <f>Indicadores!P46</f>
        <v>Trimestral</v>
      </c>
      <c r="I47" s="235" t="str">
        <f>Indicadores!Q46</f>
        <v>Trimestral</v>
      </c>
      <c r="J47" s="302"/>
      <c r="K47" s="302"/>
      <c r="L47" s="303">
        <f>'ATH009'!C14</f>
        <v>1</v>
      </c>
      <c r="M47" s="303"/>
      <c r="N47" s="302"/>
      <c r="O47" s="303">
        <f>'ATH009'!C17</f>
        <v>1</v>
      </c>
      <c r="P47" s="302"/>
      <c r="Q47" s="303"/>
      <c r="R47" s="303">
        <f>'ATH009'!C20</f>
        <v>1</v>
      </c>
      <c r="S47" s="303"/>
      <c r="T47" s="302"/>
      <c r="U47" s="303">
        <f>'ATH009'!C23</f>
        <v>1</v>
      </c>
      <c r="V47" s="24"/>
      <c r="W47" s="24"/>
    </row>
    <row r="48" spans="1:23" ht="49.5" customHeight="1">
      <c r="A48" s="242" t="str">
        <f>Indicadores!D47</f>
        <v>PRO_GJR_IND_001</v>
      </c>
      <c r="B48" s="232" t="str">
        <f>Indicadores!A47</f>
        <v>Emisión de conceptos jurídicos dentro del término legal concedido</v>
      </c>
      <c r="C48" s="243" t="str">
        <f>Indicadores!F47</f>
        <v>Gestión Jurídica. (GJR)</v>
      </c>
      <c r="D48" s="234">
        <f>Indicadores!N47</f>
        <v>0.9</v>
      </c>
      <c r="E48" s="235" t="str">
        <f>Indicadores!O47</f>
        <v>Hacia arriba</v>
      </c>
      <c r="F48" s="236">
        <f t="shared" si="6"/>
        <v>0.76500000000000001</v>
      </c>
      <c r="G48" s="237">
        <f t="shared" si="7"/>
        <v>0.81</v>
      </c>
      <c r="H48" s="235" t="str">
        <f>Indicadores!P47</f>
        <v>Trimestral</v>
      </c>
      <c r="I48" s="235" t="str">
        <f>Indicadores!Q47</f>
        <v>Trimestral</v>
      </c>
      <c r="J48" s="301"/>
      <c r="K48" s="301"/>
      <c r="L48" s="301">
        <f>'GJR001'!C14</f>
        <v>1</v>
      </c>
      <c r="M48" s="301"/>
      <c r="N48" s="301"/>
      <c r="O48" s="301">
        <f>'GJR001'!C17</f>
        <v>1</v>
      </c>
      <c r="P48" s="301"/>
      <c r="Q48" s="301"/>
      <c r="R48" s="301">
        <f>'GJR001'!C20</f>
        <v>1</v>
      </c>
      <c r="S48" s="301"/>
      <c r="T48" s="301"/>
      <c r="U48" s="301">
        <f>'GJR001'!C23</f>
        <v>1</v>
      </c>
      <c r="V48" s="24"/>
      <c r="W48" s="24"/>
    </row>
    <row r="49" spans="1:23" ht="49.5" customHeight="1">
      <c r="A49" s="242" t="str">
        <f>Indicadores!D48</f>
        <v>PRO_GJR_IND_002</v>
      </c>
      <c r="B49" s="232" t="str">
        <f>Indicadores!A48</f>
        <v>Atención integral de procesos judiciales dentro del término legal establecido</v>
      </c>
      <c r="C49" s="243" t="str">
        <f>Indicadores!F48</f>
        <v>Gestión Jurídica. (GJR)</v>
      </c>
      <c r="D49" s="234">
        <f>Indicadores!N48</f>
        <v>0.9</v>
      </c>
      <c r="E49" s="235" t="str">
        <f>Indicadores!O48</f>
        <v>Hacia arriba</v>
      </c>
      <c r="F49" s="236">
        <f>0.85*D49</f>
        <v>0.76500000000000001</v>
      </c>
      <c r="G49" s="237">
        <f>0.9*D49</f>
        <v>0.81</v>
      </c>
      <c r="H49" s="235" t="str">
        <f>Indicadores!P48</f>
        <v>Trimestral</v>
      </c>
      <c r="I49" s="235" t="str">
        <f>Indicadores!Q48</f>
        <v>Trimestral</v>
      </c>
      <c r="J49" s="301"/>
      <c r="K49" s="301"/>
      <c r="L49" s="301">
        <f>'GJR002'!C14</f>
        <v>1</v>
      </c>
      <c r="M49" s="301"/>
      <c r="N49" s="301"/>
      <c r="O49" s="301">
        <f>'GJR002'!C17</f>
        <v>1</v>
      </c>
      <c r="P49" s="301"/>
      <c r="Q49" s="301"/>
      <c r="R49" s="301">
        <f>'GJR002'!C20</f>
        <v>1</v>
      </c>
      <c r="S49" s="301"/>
      <c r="T49" s="301"/>
      <c r="U49" s="301">
        <f>'GJR002'!C23</f>
        <v>1</v>
      </c>
      <c r="V49" s="24"/>
      <c r="W49" s="24"/>
    </row>
    <row r="50" spans="1:23" ht="49.5" customHeight="1">
      <c r="A50" s="242" t="str">
        <f>Indicadores!D49</f>
        <v>PRO_GJR_IND_003</v>
      </c>
      <c r="B50" s="232" t="str">
        <f>Indicadores!A49</f>
        <v>Variación del número de acciones de tutela que invoquen derecho de petición del año en curso con respecto al año anterior.</v>
      </c>
      <c r="C50" s="243" t="str">
        <f>Indicadores!F49</f>
        <v>Gestión Jurídica. (GJR)</v>
      </c>
      <c r="D50" s="234">
        <f>Indicadores!N49</f>
        <v>0.36</v>
      </c>
      <c r="E50" s="235" t="str">
        <f>Indicadores!O49</f>
        <v>Hacia Abajo</v>
      </c>
      <c r="F50" s="236">
        <f>0.85*D50</f>
        <v>0.30599999999999999</v>
      </c>
      <c r="G50" s="237">
        <f>0.9*D50</f>
        <v>0.32400000000000001</v>
      </c>
      <c r="H50" s="235" t="str">
        <f>Indicadores!P49</f>
        <v>Semestral</v>
      </c>
      <c r="I50" s="235" t="str">
        <f>Indicadores!Q49</f>
        <v xml:space="preserve">semestral </v>
      </c>
      <c r="J50" s="301"/>
      <c r="K50" s="301"/>
      <c r="L50" s="301"/>
      <c r="M50" s="301"/>
      <c r="N50" s="301"/>
      <c r="O50" s="301">
        <f>'GJR003'!C17</f>
        <v>1.33</v>
      </c>
      <c r="P50" s="301"/>
      <c r="Q50" s="301"/>
      <c r="R50" s="301"/>
      <c r="S50" s="301"/>
      <c r="T50" s="301"/>
      <c r="U50" s="301">
        <f>'GJR003'!C23</f>
        <v>1.19</v>
      </c>
      <c r="V50" s="24"/>
      <c r="W50" s="24"/>
    </row>
    <row r="51" spans="1:23" ht="49.5" customHeight="1">
      <c r="A51" s="242" t="str">
        <f>Indicadores!D50</f>
        <v>PRO_CTR_IND_004</v>
      </c>
      <c r="B51" s="232" t="str">
        <f>Indicadores!A50</f>
        <v>Revisión de proyectos de actas de liquidación</v>
      </c>
      <c r="C51" s="243" t="str">
        <f>Indicadores!F50</f>
        <v>Contratación. (CTR)</v>
      </c>
      <c r="D51" s="234">
        <f>Indicadores!N50</f>
        <v>0.8</v>
      </c>
      <c r="E51" s="235" t="str">
        <f>Indicadores!O50</f>
        <v>Hacia arriba</v>
      </c>
      <c r="F51" s="236">
        <f t="shared" si="6"/>
        <v>0.68</v>
      </c>
      <c r="G51" s="237">
        <f t="shared" si="7"/>
        <v>0.72000000000000008</v>
      </c>
      <c r="H51" s="235" t="str">
        <f>Indicadores!P50</f>
        <v>Trimestral</v>
      </c>
      <c r="I51" s="235" t="str">
        <f>Indicadores!Q50</f>
        <v>Trimestral</v>
      </c>
      <c r="J51" s="301"/>
      <c r="K51" s="301"/>
      <c r="L51" s="301">
        <f>'CTR004'!C14</f>
        <v>3.4</v>
      </c>
      <c r="M51" s="301"/>
      <c r="N51" s="301"/>
      <c r="O51" s="301">
        <f>'CTR004'!C17</f>
        <v>1</v>
      </c>
      <c r="P51" s="301"/>
      <c r="Q51" s="301"/>
      <c r="R51" s="301">
        <f>'CTR004'!C20</f>
        <v>1</v>
      </c>
      <c r="S51" s="301"/>
      <c r="T51" s="301"/>
      <c r="U51" s="301">
        <f>'CTR004'!C23</f>
        <v>1</v>
      </c>
      <c r="V51" s="24"/>
      <c r="W51" s="24"/>
    </row>
    <row r="52" spans="1:23" ht="49.5" customHeight="1">
      <c r="A52" s="242" t="str">
        <f>Indicadores!D51</f>
        <v>PRO_CTR_IND_006</v>
      </c>
      <c r="B52" s="245" t="str">
        <f>Indicadores!A51</f>
        <v>Contratos tramitados en la vigencia</v>
      </c>
      <c r="C52" s="243" t="str">
        <f>Indicadores!F51</f>
        <v>Contratación. (CTR)</v>
      </c>
      <c r="D52" s="234">
        <f>Indicadores!N51</f>
        <v>0.8</v>
      </c>
      <c r="E52" s="235" t="str">
        <f>Indicadores!O51</f>
        <v>Hacia arriba</v>
      </c>
      <c r="F52" s="236">
        <f t="shared" si="6"/>
        <v>0.68</v>
      </c>
      <c r="G52" s="237">
        <f t="shared" si="7"/>
        <v>0.72000000000000008</v>
      </c>
      <c r="H52" s="235" t="str">
        <f>Indicadores!P51</f>
        <v>Trimestral</v>
      </c>
      <c r="I52" s="235" t="str">
        <f>Indicadores!Q51</f>
        <v>Trimestral</v>
      </c>
      <c r="J52" s="301"/>
      <c r="K52" s="301"/>
      <c r="L52" s="301">
        <f>'CTR006'!C14</f>
        <v>0.99</v>
      </c>
      <c r="M52" s="301"/>
      <c r="N52" s="301"/>
      <c r="O52" s="301">
        <f>'CTR006'!C17</f>
        <v>1</v>
      </c>
      <c r="P52" s="301"/>
      <c r="Q52" s="301"/>
      <c r="R52" s="301">
        <f>'CTR006'!C20</f>
        <v>0.96</v>
      </c>
      <c r="S52" s="301"/>
      <c r="T52" s="301"/>
      <c r="U52" s="301">
        <f>'CTR006'!C23</f>
        <v>1</v>
      </c>
      <c r="V52" s="24"/>
      <c r="W52" s="24"/>
    </row>
    <row r="53" spans="1:23" ht="49.5" customHeight="1">
      <c r="A53" s="242" t="str">
        <f>Indicadores!D52</f>
        <v>PRO_CTR_IND_007</v>
      </c>
      <c r="B53" s="245" t="str">
        <f>Indicadores!A52</f>
        <v>Implementación de criterios ambientales a los contratos aplicables</v>
      </c>
      <c r="C53" s="243" t="str">
        <f>Indicadores!F52</f>
        <v>Contratación. (CTR)</v>
      </c>
      <c r="D53" s="234">
        <f>Indicadores!N52</f>
        <v>0.9</v>
      </c>
      <c r="E53" s="235" t="str">
        <f>Indicadores!O52</f>
        <v>Hacia arriba</v>
      </c>
      <c r="F53" s="236">
        <f t="shared" si="6"/>
        <v>0.76500000000000001</v>
      </c>
      <c r="G53" s="237">
        <f t="shared" si="7"/>
        <v>0.81</v>
      </c>
      <c r="H53" s="235" t="str">
        <f>Indicadores!P52</f>
        <v>Trimestral</v>
      </c>
      <c r="I53" s="235" t="str">
        <f>Indicadores!Q52</f>
        <v>Trimestral</v>
      </c>
      <c r="J53" s="301"/>
      <c r="K53" s="301"/>
      <c r="L53" s="301">
        <f>'CTR007'!C14</f>
        <v>0</v>
      </c>
      <c r="M53" s="301"/>
      <c r="N53" s="301"/>
      <c r="O53" s="301">
        <f>'CTR007'!C17</f>
        <v>1</v>
      </c>
      <c r="P53" s="301"/>
      <c r="Q53" s="301"/>
      <c r="R53" s="301">
        <f>'CTR007'!C20</f>
        <v>1</v>
      </c>
      <c r="S53" s="301"/>
      <c r="T53" s="301"/>
      <c r="U53" s="301">
        <f>'CTR007'!C23</f>
        <v>1</v>
      </c>
      <c r="V53" s="24"/>
      <c r="W53" s="24"/>
    </row>
    <row r="54" spans="1:23" ht="49.5" customHeight="1">
      <c r="A54" s="242" t="str">
        <f>Indicadores!D53</f>
        <v>PRO_GTI_IND_001</v>
      </c>
      <c r="B54" s="245" t="str">
        <f>Indicadores!A53</f>
        <v>Cumplimiento del Plan de Mantenimiento preventivo de la infraestructura tecnológica</v>
      </c>
      <c r="C54" s="243" t="str">
        <f>Indicadores!F53</f>
        <v>Gestión de Servicios de Información y Soporte Tecnológico (GTI)</v>
      </c>
      <c r="D54" s="234">
        <f>Indicadores!N53</f>
        <v>1</v>
      </c>
      <c r="E54" s="235" t="str">
        <f>Indicadores!O53</f>
        <v>Hacia arriba</v>
      </c>
      <c r="F54" s="236">
        <f t="shared" si="6"/>
        <v>0.85</v>
      </c>
      <c r="G54" s="237">
        <f t="shared" si="7"/>
        <v>0.9</v>
      </c>
      <c r="H54" s="235" t="str">
        <f>Indicadores!P53</f>
        <v>Semestral</v>
      </c>
      <c r="I54" s="235" t="str">
        <f>Indicadores!Q53</f>
        <v>Semestral</v>
      </c>
      <c r="J54" s="301"/>
      <c r="K54" s="301"/>
      <c r="L54" s="301"/>
      <c r="M54" s="301"/>
      <c r="N54" s="301"/>
      <c r="O54" s="301">
        <f>'GTI001'!C17</f>
        <v>0.7</v>
      </c>
      <c r="P54" s="301"/>
      <c r="Q54" s="301"/>
      <c r="R54" s="301"/>
      <c r="S54" s="301"/>
      <c r="T54" s="301"/>
      <c r="U54" s="301">
        <f>'GTI001'!C23</f>
        <v>0.77769999999999995</v>
      </c>
      <c r="V54" s="24"/>
      <c r="W54" s="24"/>
    </row>
    <row r="55" spans="1:23" ht="49.5" customHeight="1">
      <c r="A55" s="242" t="str">
        <f>Indicadores!D54</f>
        <v>PRO_GTI_IND_002</v>
      </c>
      <c r="B55" s="232" t="str">
        <f>Indicadores!A54</f>
        <v xml:space="preserve"> Cumplimiento de los acuerdos de niveles de servicio de Tecnología de la Información </v>
      </c>
      <c r="C55" s="243" t="str">
        <f>Indicadores!F54</f>
        <v>Gestión de Servicios de Información y Soporte Tecnológico (GTI)</v>
      </c>
      <c r="D55" s="234">
        <f>Indicadores!N54</f>
        <v>1</v>
      </c>
      <c r="E55" s="235" t="str">
        <f>Indicadores!O54</f>
        <v>Hacia arriba</v>
      </c>
      <c r="F55" s="236">
        <f t="shared" si="6"/>
        <v>0.85</v>
      </c>
      <c r="G55" s="237">
        <f t="shared" si="7"/>
        <v>0.9</v>
      </c>
      <c r="H55" s="235" t="str">
        <f>Indicadores!P54</f>
        <v>Trimestral</v>
      </c>
      <c r="I55" s="235" t="str">
        <f>Indicadores!Q54</f>
        <v>Trimestral</v>
      </c>
      <c r="J55" s="301"/>
      <c r="K55" s="301"/>
      <c r="L55" s="301">
        <f>'GTI002'!C14</f>
        <v>0.95</v>
      </c>
      <c r="M55" s="301"/>
      <c r="N55" s="301"/>
      <c r="O55" s="301">
        <f>'GTI002'!C17</f>
        <v>0.9</v>
      </c>
      <c r="P55" s="301"/>
      <c r="Q55" s="301"/>
      <c r="R55" s="301">
        <f>'GTI002'!C20</f>
        <v>0.78</v>
      </c>
      <c r="S55" s="301"/>
      <c r="T55" s="301"/>
      <c r="U55" s="301">
        <f>'GTI002'!C23</f>
        <v>0.93</v>
      </c>
      <c r="V55" s="24"/>
      <c r="W55" s="24"/>
    </row>
    <row r="56" spans="1:23" ht="49.5" customHeight="1">
      <c r="A56" s="242" t="str">
        <f>Indicadores!D55</f>
        <v>PRO_GTI_IND_003</v>
      </c>
      <c r="B56" s="232" t="str">
        <f>Indicadores!A55</f>
        <v>Disponibilidad</v>
      </c>
      <c r="C56" s="243" t="str">
        <f>Indicadores!F55</f>
        <v>Gestión de Servicios de Información y Soporte Tecnológico (GTI)</v>
      </c>
      <c r="D56" s="234">
        <f>Indicadores!N55</f>
        <v>0.97</v>
      </c>
      <c r="E56" s="235" t="str">
        <f>Indicadores!O55</f>
        <v>Hacia arriba</v>
      </c>
      <c r="F56" s="236">
        <f t="shared" si="6"/>
        <v>0.82450000000000001</v>
      </c>
      <c r="G56" s="237">
        <f t="shared" si="7"/>
        <v>0.873</v>
      </c>
      <c r="H56" s="235" t="str">
        <f>Indicadores!P55</f>
        <v>Trimestral</v>
      </c>
      <c r="I56" s="235" t="str">
        <f>Indicadores!Q55</f>
        <v>Trimestral</v>
      </c>
      <c r="J56" s="301"/>
      <c r="K56" s="301"/>
      <c r="L56" s="301">
        <f>'GTI003'!C14</f>
        <v>0.93</v>
      </c>
      <c r="M56" s="301"/>
      <c r="N56" s="301"/>
      <c r="O56" s="301">
        <f>'GTI003'!C17</f>
        <v>0.96489999999999998</v>
      </c>
      <c r="P56" s="301"/>
      <c r="Q56" s="301"/>
      <c r="R56" s="301">
        <f>'GTI003'!C20</f>
        <v>0.95</v>
      </c>
      <c r="S56" s="301"/>
      <c r="T56" s="301"/>
      <c r="U56" s="301">
        <f>'GTI003'!C23</f>
        <v>0.99990000000000001</v>
      </c>
      <c r="V56" s="24"/>
      <c r="W56" s="24"/>
    </row>
    <row r="57" spans="1:23" ht="49.5" customHeight="1">
      <c r="A57" s="242" t="str">
        <f>Indicadores!D56</f>
        <v>PRO_GTI_IND_004</v>
      </c>
      <c r="B57" s="232" t="str">
        <f>Indicadores!A56</f>
        <v>Cumplimiento de actividades como resultado de planes de mejoramiento</v>
      </c>
      <c r="C57" s="243" t="str">
        <f>Indicadores!F56</f>
        <v>Gestión de Servicios de Información y Soporte Tecnológico (GTI)</v>
      </c>
      <c r="D57" s="234">
        <f>Indicadores!N56</f>
        <v>1</v>
      </c>
      <c r="E57" s="235" t="str">
        <f>Indicadores!O56</f>
        <v>Hacia arriba</v>
      </c>
      <c r="F57" s="236">
        <f t="shared" si="6"/>
        <v>0.85</v>
      </c>
      <c r="G57" s="237">
        <f t="shared" si="7"/>
        <v>0.9</v>
      </c>
      <c r="H57" s="235" t="str">
        <f>Indicadores!P56</f>
        <v>Trimestral</v>
      </c>
      <c r="I57" s="235" t="str">
        <f>Indicadores!Q56</f>
        <v>Trimestral</v>
      </c>
      <c r="J57" s="301"/>
      <c r="K57" s="301"/>
      <c r="L57" s="301">
        <f>'GTI004'!C14</f>
        <v>0.8</v>
      </c>
      <c r="M57" s="301"/>
      <c r="N57" s="301"/>
      <c r="O57" s="301">
        <f>'GTI004'!C17</f>
        <v>0.85</v>
      </c>
      <c r="P57" s="301"/>
      <c r="Q57" s="301"/>
      <c r="R57" s="301">
        <f>'GTI004'!C20</f>
        <v>0.85</v>
      </c>
      <c r="S57" s="301"/>
      <c r="T57" s="301"/>
      <c r="U57" s="301">
        <f>'GTI004'!C23</f>
        <v>0.85</v>
      </c>
      <c r="V57" s="24"/>
      <c r="W57" s="24"/>
    </row>
    <row r="58" spans="1:23" ht="49.5" customHeight="1">
      <c r="A58" s="242" t="str">
        <f>Indicadores!D57</f>
        <v>PRO_GTI_IND_005</v>
      </c>
      <c r="B58" s="232" t="str">
        <f>Indicadores!A57</f>
        <v xml:space="preserve">Personal capacitado en el SGSI </v>
      </c>
      <c r="C58" s="243" t="str">
        <f>Indicadores!F57</f>
        <v>Gestión de Servicios de Información y Soporte Tecnológico (GTI)</v>
      </c>
      <c r="D58" s="234">
        <f>Indicadores!N57</f>
        <v>0.9</v>
      </c>
      <c r="E58" s="235" t="str">
        <f>Indicadores!O57</f>
        <v>Hacia arriba</v>
      </c>
      <c r="F58" s="236">
        <f t="shared" si="6"/>
        <v>0.76500000000000001</v>
      </c>
      <c r="G58" s="237">
        <f t="shared" si="7"/>
        <v>0.81</v>
      </c>
      <c r="H58" s="235" t="str">
        <f>Indicadores!P57</f>
        <v>Semestral</v>
      </c>
      <c r="I58" s="235" t="str">
        <f>Indicadores!Q57</f>
        <v>Semestral</v>
      </c>
      <c r="J58" s="301"/>
      <c r="K58" s="301"/>
      <c r="L58" s="301"/>
      <c r="M58" s="301"/>
      <c r="N58" s="301"/>
      <c r="O58" s="301">
        <f>'GTI005'!C17</f>
        <v>0.75</v>
      </c>
      <c r="P58" s="301"/>
      <c r="Q58" s="301"/>
      <c r="R58" s="301"/>
      <c r="S58" s="301"/>
      <c r="T58" s="301"/>
      <c r="U58" s="301">
        <f>'GTI005'!C23</f>
        <v>0.85</v>
      </c>
      <c r="V58" s="24"/>
      <c r="W58" s="24"/>
    </row>
    <row r="59" spans="1:23" ht="49.5" customHeight="1">
      <c r="A59" s="242" t="str">
        <f>Indicadores!D58</f>
        <v>PRO_GTI_IND_006</v>
      </c>
      <c r="B59" s="232" t="str">
        <f>Indicadores!A58</f>
        <v>Cumplimiento de usuarios habilitados o autorizados en el directorio activo</v>
      </c>
      <c r="C59" s="243" t="str">
        <f>Indicadores!F58</f>
        <v>Gestión de Servicios de Información y Soporte Tecnológico (GTI)</v>
      </c>
      <c r="D59" s="234">
        <f>Indicadores!N58</f>
        <v>1</v>
      </c>
      <c r="E59" s="235" t="str">
        <f>Indicadores!O58</f>
        <v xml:space="preserve">PUNTO MEDIO </v>
      </c>
      <c r="F59" s="236">
        <f t="shared" si="6"/>
        <v>0.85</v>
      </c>
      <c r="G59" s="237">
        <f t="shared" si="7"/>
        <v>0.9</v>
      </c>
      <c r="H59" s="235" t="str">
        <f>Indicadores!P58</f>
        <v>Semestral</v>
      </c>
      <c r="I59" s="235" t="str">
        <f>Indicadores!Q58</f>
        <v>Semestral</v>
      </c>
      <c r="J59" s="301"/>
      <c r="K59" s="301"/>
      <c r="L59" s="301"/>
      <c r="M59" s="301"/>
      <c r="N59" s="301"/>
      <c r="O59" s="301">
        <f>'GTI006'!C17</f>
        <v>0.9</v>
      </c>
      <c r="P59" s="301"/>
      <c r="Q59" s="301"/>
      <c r="R59" s="301"/>
      <c r="S59" s="301"/>
      <c r="T59" s="301"/>
      <c r="U59" s="301">
        <f>'GTI006'!C23</f>
        <v>0.9</v>
      </c>
      <c r="V59" s="24"/>
      <c r="W59" s="24"/>
    </row>
    <row r="60" spans="1:23" ht="49.5" customHeight="1">
      <c r="A60" s="242" t="str">
        <f>Indicadores!D59</f>
        <v>PRO_GTI_IND_007</v>
      </c>
      <c r="B60" s="232" t="str">
        <f>Indicadores!A59</f>
        <v>Efectividad en la atención de los incidentes de seguridad de la información reportados</v>
      </c>
      <c r="C60" s="243" t="str">
        <f>Indicadores!F59</f>
        <v>Gestión de Servicios de Información y Soporte Tecnológico (GTI)</v>
      </c>
      <c r="D60" s="234">
        <f>Indicadores!N59</f>
        <v>0.9</v>
      </c>
      <c r="E60" s="235" t="str">
        <f>Indicadores!O59</f>
        <v>hacia arriba</v>
      </c>
      <c r="F60" s="236">
        <f t="shared" si="6"/>
        <v>0.76500000000000001</v>
      </c>
      <c r="G60" s="237">
        <f t="shared" si="7"/>
        <v>0.81</v>
      </c>
      <c r="H60" s="235" t="str">
        <f>Indicadores!P59</f>
        <v>Trimestral</v>
      </c>
      <c r="I60" s="235" t="str">
        <f>Indicadores!Q59</f>
        <v>Trimestral</v>
      </c>
      <c r="J60" s="301"/>
      <c r="K60" s="301"/>
      <c r="L60" s="301">
        <f>'GTI007'!C14</f>
        <v>0.5</v>
      </c>
      <c r="M60" s="301"/>
      <c r="N60" s="301"/>
      <c r="O60" s="301">
        <f>'GTI007'!C17</f>
        <v>0.55000000000000004</v>
      </c>
      <c r="P60" s="301"/>
      <c r="Q60" s="301"/>
      <c r="R60" s="301">
        <f>'GTI007'!C20</f>
        <v>0.65</v>
      </c>
      <c r="S60" s="301"/>
      <c r="T60" s="301"/>
      <c r="U60" s="301">
        <f>'GTI007'!C23</f>
        <v>0.65</v>
      </c>
      <c r="V60" s="24"/>
      <c r="W60" s="24"/>
    </row>
    <row r="61" spans="1:23" ht="49.5" customHeight="1">
      <c r="A61" s="242" t="str">
        <f>Indicadores!D60</f>
        <v>PRO_GTI_IND_008</v>
      </c>
      <c r="B61" s="232" t="str">
        <f>Indicadores!A60</f>
        <v>Backups y respaldos de la información de usuarios</v>
      </c>
      <c r="C61" s="243" t="str">
        <f>Indicadores!F60</f>
        <v>Gestión de Servicios de Información y Soporte Tecnológico (GTI)</v>
      </c>
      <c r="D61" s="234">
        <f>Indicadores!N60</f>
        <v>1</v>
      </c>
      <c r="E61" s="235" t="str">
        <f>Indicadores!O60</f>
        <v>hacia arriba</v>
      </c>
      <c r="F61" s="236">
        <f t="shared" si="6"/>
        <v>0.85</v>
      </c>
      <c r="G61" s="237">
        <f t="shared" si="7"/>
        <v>0.9</v>
      </c>
      <c r="H61" s="235" t="str">
        <f>Indicadores!P60</f>
        <v>Trimestral</v>
      </c>
      <c r="I61" s="235" t="str">
        <f>Indicadores!Q60</f>
        <v>Trimestral</v>
      </c>
      <c r="J61" s="301"/>
      <c r="K61" s="301"/>
      <c r="L61" s="301">
        <f>'GTI008'!C14</f>
        <v>1</v>
      </c>
      <c r="M61" s="301"/>
      <c r="N61" s="301"/>
      <c r="O61" s="301">
        <f>'GTI008'!C17</f>
        <v>0.95</v>
      </c>
      <c r="P61" s="301"/>
      <c r="Q61" s="301"/>
      <c r="R61" s="301">
        <f>'GTI008'!C20</f>
        <v>0.3</v>
      </c>
      <c r="S61" s="301"/>
      <c r="T61" s="301"/>
      <c r="U61" s="301">
        <f>'GTI008'!C23</f>
        <v>0.97</v>
      </c>
      <c r="V61" s="24"/>
      <c r="W61" s="24"/>
    </row>
    <row r="62" spans="1:23" ht="49.5" customHeight="1">
      <c r="A62" s="242" t="str">
        <f>Indicadores!D61</f>
        <v>PRO_GTI_IND_009</v>
      </c>
      <c r="B62" s="232" t="str">
        <f>Indicadores!A61</f>
        <v>Consumo de papel impresiones por usuario</v>
      </c>
      <c r="C62" s="243" t="str">
        <f>Indicadores!F61</f>
        <v>Gestión de Servicios de Información y Soporte Tecnológico (GTI)</v>
      </c>
      <c r="D62" s="234">
        <f>Indicadores!N61</f>
        <v>-0.03</v>
      </c>
      <c r="E62" s="235" t="str">
        <f>Indicadores!O61</f>
        <v xml:space="preserve">Hacia abajo </v>
      </c>
      <c r="F62" s="250">
        <f>D62*95%</f>
        <v>-2.8499999999999998E-2</v>
      </c>
      <c r="G62" s="236">
        <f>D62*85%</f>
        <v>-2.5499999999999998E-2</v>
      </c>
      <c r="H62" s="235" t="str">
        <f>Indicadores!P61</f>
        <v>Mensual</v>
      </c>
      <c r="I62" s="235" t="str">
        <f>Indicadores!Q61</f>
        <v>Mensual</v>
      </c>
      <c r="J62" s="301">
        <f>+' GTI009'!C12</f>
        <v>-0.98</v>
      </c>
      <c r="K62" s="301">
        <f>+' GTI009'!C13</f>
        <v>-0.76</v>
      </c>
      <c r="L62" s="301">
        <f>+' GTI009'!C14</f>
        <v>-0.76</v>
      </c>
      <c r="M62" s="301">
        <f>+' GTI009'!C15</f>
        <v>-0.76</v>
      </c>
      <c r="N62" s="301">
        <f>+' GTI009'!C16</f>
        <v>-0.76</v>
      </c>
      <c r="O62" s="301">
        <f>+' GTI009'!C17</f>
        <v>-0.77</v>
      </c>
      <c r="P62" s="301">
        <f>' GTI009'!C18</f>
        <v>-0.75</v>
      </c>
      <c r="Q62" s="301">
        <f>' GTI009'!C19</f>
        <v>-0.51</v>
      </c>
      <c r="R62" s="301">
        <f>' GTI009'!C20</f>
        <v>-0.61</v>
      </c>
      <c r="S62" s="301">
        <f>' GTI009'!C21</f>
        <v>-0.66</v>
      </c>
      <c r="T62" s="301">
        <f>' GTI009'!C22</f>
        <v>-0.71</v>
      </c>
      <c r="U62" s="301">
        <f>' GTI009'!C23</f>
        <v>-0.92</v>
      </c>
      <c r="V62" s="24"/>
      <c r="W62" s="24"/>
    </row>
    <row r="63" spans="1:23" ht="49.5" customHeight="1">
      <c r="A63" s="242" t="str">
        <f>Indicadores!D62</f>
        <v>PRO_DIS_IND_003</v>
      </c>
      <c r="B63" s="232" t="str">
        <f>Indicadores!A62</f>
        <v>Autos Administrativos generados en el periodo</v>
      </c>
      <c r="C63" s="243" t="str">
        <f>Indicadores!F62</f>
        <v>Gestión Disciplinaria. (DIS)</v>
      </c>
      <c r="D63" s="234">
        <f>Indicadores!N62</f>
        <v>0.9</v>
      </c>
      <c r="E63" s="235" t="str">
        <f>Indicadores!O62</f>
        <v>Hacia arriba</v>
      </c>
      <c r="F63" s="236">
        <f>0.85*D63</f>
        <v>0.76500000000000001</v>
      </c>
      <c r="G63" s="237">
        <f>0.9*D63</f>
        <v>0.81</v>
      </c>
      <c r="H63" s="235" t="str">
        <f>Indicadores!P62</f>
        <v>Trimestral</v>
      </c>
      <c r="I63" s="235" t="str">
        <f>Indicadores!Q62</f>
        <v>Trimestral</v>
      </c>
      <c r="J63" s="301"/>
      <c r="K63" s="301"/>
      <c r="L63" s="301">
        <f>'DIS003'!C14</f>
        <v>1.46</v>
      </c>
      <c r="M63" s="301"/>
      <c r="N63" s="301"/>
      <c r="O63" s="301">
        <f>'DIS003'!C17</f>
        <v>1.1299999999999999</v>
      </c>
      <c r="P63" s="301"/>
      <c r="Q63" s="301"/>
      <c r="R63" s="301">
        <f>'DIS003'!C20</f>
        <v>1.26</v>
      </c>
      <c r="S63" s="301"/>
      <c r="T63" s="301"/>
      <c r="U63" s="301">
        <f>'DIS003'!C23</f>
        <v>1.1299999999999999</v>
      </c>
      <c r="V63" s="24"/>
      <c r="W63" s="24"/>
    </row>
    <row r="64" spans="1:23" ht="49.5" customHeight="1">
      <c r="A64" s="251" t="str">
        <f>Indicadores!D63</f>
        <v>PRO_EIN_IND_001</v>
      </c>
      <c r="B64" s="245" t="str">
        <f>Indicadores!A63</f>
        <v>Cumplimiento de cronograma de actividades</v>
      </c>
      <c r="C64" s="252" t="str">
        <f>Indicadores!F63</f>
        <v>Evaluación Independiente. (EIN)</v>
      </c>
      <c r="D64" s="234">
        <f>Indicadores!N63</f>
        <v>1</v>
      </c>
      <c r="E64" s="235" t="str">
        <f>Indicadores!O63</f>
        <v>Hacia arriba</v>
      </c>
      <c r="F64" s="236">
        <f>0.85*D64</f>
        <v>0.85</v>
      </c>
      <c r="G64" s="237">
        <f>0.9*D64</f>
        <v>0.9</v>
      </c>
      <c r="H64" s="235" t="str">
        <f>Indicadores!P63</f>
        <v>Trimestral</v>
      </c>
      <c r="I64" s="235" t="str">
        <f>Indicadores!Q63</f>
        <v>Trimestral</v>
      </c>
      <c r="J64" s="301"/>
      <c r="K64" s="301"/>
      <c r="L64" s="301">
        <f>'EIN001'!C14</f>
        <v>1</v>
      </c>
      <c r="M64" s="301"/>
      <c r="N64" s="301"/>
      <c r="O64" s="301">
        <f>'EIN001'!C17</f>
        <v>1</v>
      </c>
      <c r="P64" s="301"/>
      <c r="Q64" s="301"/>
      <c r="R64" s="301">
        <f>'EIN001'!C20</f>
        <v>1</v>
      </c>
      <c r="S64" s="301"/>
      <c r="T64" s="301"/>
      <c r="U64" s="301">
        <f>'EIN001'!C23</f>
        <v>1</v>
      </c>
      <c r="V64" s="24"/>
      <c r="W64" s="24"/>
    </row>
    <row r="65" spans="1:23" ht="49.5" customHeight="1">
      <c r="A65" s="251" t="str">
        <f>Indicadores!D64</f>
        <v>PRO_EIN_IND_003</v>
      </c>
      <c r="B65" s="245" t="str">
        <f>Indicadores!A64</f>
        <v>Cumplimiento oportuno de cronograma de actividades de requerimiento legal</v>
      </c>
      <c r="C65" s="252" t="str">
        <f>Indicadores!F64</f>
        <v>Evaluación Independiente. (EIN)</v>
      </c>
      <c r="D65" s="234">
        <f>Indicadores!N64</f>
        <v>1</v>
      </c>
      <c r="E65" s="235" t="str">
        <f>Indicadores!O64</f>
        <v>Hacia arriba</v>
      </c>
      <c r="F65" s="236">
        <f>0.85*D65</f>
        <v>0.85</v>
      </c>
      <c r="G65" s="237">
        <f>0.9*D65</f>
        <v>0.9</v>
      </c>
      <c r="H65" s="235" t="str">
        <f>Indicadores!P64</f>
        <v>Trimestral</v>
      </c>
      <c r="I65" s="235" t="str">
        <f>Indicadores!Q64</f>
        <v>Trimestral</v>
      </c>
      <c r="J65" s="301"/>
      <c r="K65" s="301"/>
      <c r="L65" s="301">
        <f>'EIN003 '!C14</f>
        <v>1</v>
      </c>
      <c r="M65" s="301"/>
      <c r="N65" s="301"/>
      <c r="O65" s="301">
        <f>'EIN003 '!C17</f>
        <v>1</v>
      </c>
      <c r="P65" s="301"/>
      <c r="Q65" s="301"/>
      <c r="R65" s="301">
        <f>'EIN003 '!C20</f>
        <v>1</v>
      </c>
      <c r="S65" s="301"/>
      <c r="T65" s="301"/>
      <c r="U65" s="301">
        <f>'EIN003 '!C23</f>
        <v>1</v>
      </c>
      <c r="V65" s="24"/>
      <c r="W65" s="24"/>
    </row>
    <row r="66" spans="1:23" ht="12.75" customHeight="1">
      <c r="A66" s="25"/>
      <c r="B66" s="26"/>
      <c r="C66" s="24"/>
      <c r="D66" s="24"/>
      <c r="E66" s="230"/>
      <c r="F66" s="24"/>
      <c r="G66" s="24"/>
      <c r="H66" s="25"/>
      <c r="I66" s="25"/>
      <c r="J66" s="24"/>
      <c r="K66" s="24"/>
      <c r="L66" s="24"/>
      <c r="M66" s="24"/>
      <c r="N66" s="24"/>
      <c r="O66" s="24"/>
      <c r="P66" s="24"/>
      <c r="Q66" s="24"/>
      <c r="R66" s="24"/>
      <c r="S66" s="24"/>
      <c r="T66" s="24"/>
      <c r="U66" s="24"/>
      <c r="V66" s="24"/>
      <c r="W66" s="24"/>
    </row>
  </sheetData>
  <mergeCells count="15">
    <mergeCell ref="J4:U4"/>
    <mergeCell ref="F4:F5"/>
    <mergeCell ref="G4:G5"/>
    <mergeCell ref="H4:H5"/>
    <mergeCell ref="I4:I5"/>
    <mergeCell ref="A4:A5"/>
    <mergeCell ref="B4:B5"/>
    <mergeCell ref="C4:C5"/>
    <mergeCell ref="D4:D5"/>
    <mergeCell ref="E4:E5"/>
    <mergeCell ref="A1:C2"/>
    <mergeCell ref="D1:S1"/>
    <mergeCell ref="T1:U2"/>
    <mergeCell ref="D2:S2"/>
    <mergeCell ref="A3:U3"/>
  </mergeCells>
  <pageMargins left="0.7" right="0.7" top="0.75" bottom="0.75" header="0" footer="0"/>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368321"/>
  </sheetPr>
  <dimension ref="A1:J42"/>
  <sheetViews>
    <sheetView workbookViewId="0">
      <selection activeCell="J7" sqref="J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10" width="11.5546875" customWidth="1"/>
    <col min="11" max="11" width="7.6640625" customWidth="1"/>
    <col min="12" max="29" width="11.5546875" customWidth="1"/>
  </cols>
  <sheetData>
    <row r="1" spans="2:9" ht="26.25" customHeight="1">
      <c r="B1" s="502" t="s">
        <v>471</v>
      </c>
      <c r="C1" s="599"/>
      <c r="D1" s="601" t="s">
        <v>439</v>
      </c>
      <c r="E1" s="602"/>
      <c r="F1" s="602"/>
      <c r="G1" s="602"/>
      <c r="H1" s="603"/>
      <c r="I1" s="604"/>
    </row>
    <row r="2" spans="2:9" ht="20.2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48"/>
      <c r="C4" s="725"/>
      <c r="D4" s="725"/>
      <c r="E4" s="725"/>
      <c r="F4" s="725"/>
      <c r="G4" s="725"/>
      <c r="H4" s="725"/>
      <c r="I4" s="849"/>
    </row>
    <row r="5" spans="2:9" ht="22.5" customHeight="1">
      <c r="B5" s="489" t="s">
        <v>444</v>
      </c>
      <c r="C5" s="470"/>
      <c r="D5" s="767" t="str">
        <f>Indicadores!F22</f>
        <v>Instrumentación Ambiental (INA)</v>
      </c>
      <c r="E5" s="768"/>
      <c r="F5" s="768"/>
      <c r="G5" s="768"/>
      <c r="H5" s="768"/>
      <c r="I5" s="488"/>
    </row>
    <row r="6" spans="2:9" ht="22.5" customHeight="1">
      <c r="B6" s="489" t="s">
        <v>445</v>
      </c>
      <c r="C6" s="470"/>
      <c r="D6" s="570" t="str">
        <f>Indicadores!A22</f>
        <v>Cumplimiento en la Formulación de Instrumentos normativos</v>
      </c>
      <c r="E6" s="731"/>
      <c r="F6" s="489" t="s">
        <v>446</v>
      </c>
      <c r="G6" s="470"/>
      <c r="H6" s="572" t="e">
        <f>Indicadores!#REF!</f>
        <v>#REF!</v>
      </c>
      <c r="I6" s="731"/>
    </row>
    <row r="7" spans="2:9" ht="30" customHeight="1">
      <c r="B7" s="489" t="s">
        <v>447</v>
      </c>
      <c r="C7" s="470"/>
      <c r="D7" s="477" t="str">
        <f>Indicadores!G22</f>
        <v>Promedio (Porcentaje de avance / Avance esperado) *100</v>
      </c>
      <c r="E7" s="488"/>
      <c r="F7" s="489" t="s">
        <v>448</v>
      </c>
      <c r="G7" s="470"/>
      <c r="H7" s="477" t="str">
        <f>Indicadores!C22</f>
        <v>El indicador es la herramienta de control para realizar seguimiento al avance en la generación del servicio de instrumentos normativos</v>
      </c>
      <c r="I7" s="488"/>
    </row>
    <row r="8" spans="2:9" ht="30" customHeight="1">
      <c r="B8" s="297" t="s">
        <v>449</v>
      </c>
      <c r="C8" s="35" t="str">
        <f>Indicadores!P22</f>
        <v>Semestral</v>
      </c>
      <c r="D8" s="297" t="s">
        <v>450</v>
      </c>
      <c r="E8" s="36" t="str">
        <f>Indicadores!R22</f>
        <v>Comités de Gerencia</v>
      </c>
      <c r="F8" s="297" t="s">
        <v>67</v>
      </c>
      <c r="G8" s="37" t="str">
        <f>Indicadores!H22</f>
        <v>Porcentaje</v>
      </c>
      <c r="H8" s="490" t="s">
        <v>451</v>
      </c>
      <c r="I8" s="616" t="str">
        <f>Indicadores!O22</f>
        <v xml:space="preserve">Hacia arriba </v>
      </c>
    </row>
    <row r="9" spans="2:9" ht="25.5" customHeight="1">
      <c r="B9" s="297" t="s">
        <v>420</v>
      </c>
      <c r="C9" s="27">
        <f>Indicadores!N22</f>
        <v>0.8</v>
      </c>
      <c r="D9" s="28" t="s">
        <v>422</v>
      </c>
      <c r="E9" s="27">
        <f>'TABLERO DE MANDO'!F23</f>
        <v>0.68</v>
      </c>
      <c r="F9" s="29" t="s">
        <v>423</v>
      </c>
      <c r="G9" s="27">
        <f>'TABLERO DE MANDO'!G23</f>
        <v>0.72000000000000008</v>
      </c>
      <c r="H9" s="734"/>
      <c r="I9" s="832"/>
    </row>
    <row r="10" spans="2:9" ht="13.5" customHeight="1">
      <c r="B10" s="93"/>
      <c r="C10" s="30"/>
      <c r="D10" s="45"/>
      <c r="E10" s="45"/>
      <c r="F10" s="30"/>
      <c r="G10" s="30"/>
      <c r="H10" s="30"/>
      <c r="I10" s="90"/>
    </row>
    <row r="11" spans="2:9" ht="18" customHeight="1">
      <c r="B11" s="299" t="s">
        <v>452</v>
      </c>
      <c r="C11" s="298" t="s">
        <v>453</v>
      </c>
      <c r="D11" s="45" t="str">
        <f>D9</f>
        <v>LIMITE INSATISFACTORIO</v>
      </c>
      <c r="E11" s="45" t="str">
        <f>F9</f>
        <v>LIMITE SATISFACTORIO</v>
      </c>
      <c r="F11" s="30"/>
      <c r="G11" s="30"/>
      <c r="H11" s="30"/>
      <c r="I11" s="90"/>
    </row>
    <row r="12" spans="2:9" ht="13.5" customHeight="1">
      <c r="B12" s="39" t="s">
        <v>426</v>
      </c>
      <c r="C12" s="34"/>
      <c r="D12" s="33">
        <f t="shared" ref="D12:D23" si="0">+$E$9</f>
        <v>0.68</v>
      </c>
      <c r="E12" s="33">
        <f t="shared" ref="E12:E23" si="1">+$G$9</f>
        <v>0.72000000000000008</v>
      </c>
      <c r="F12" s="30"/>
      <c r="G12" s="30"/>
      <c r="H12" s="30"/>
      <c r="I12" s="91"/>
    </row>
    <row r="13" spans="2:9" ht="13.5" customHeight="1">
      <c r="B13" s="39" t="s">
        <v>427</v>
      </c>
      <c r="C13" s="34"/>
      <c r="D13" s="33">
        <f t="shared" si="0"/>
        <v>0.68</v>
      </c>
      <c r="E13" s="33">
        <f t="shared" si="1"/>
        <v>0.72000000000000008</v>
      </c>
      <c r="F13" s="30"/>
      <c r="G13" s="30"/>
      <c r="H13" s="30"/>
      <c r="I13" s="91"/>
    </row>
    <row r="14" spans="2:9" ht="13.5" customHeight="1">
      <c r="B14" s="39" t="s">
        <v>428</v>
      </c>
      <c r="C14" s="34"/>
      <c r="D14" s="33">
        <f t="shared" si="0"/>
        <v>0.68</v>
      </c>
      <c r="E14" s="33">
        <f t="shared" si="1"/>
        <v>0.72000000000000008</v>
      </c>
      <c r="F14" s="30"/>
      <c r="G14" s="30"/>
      <c r="H14" s="30"/>
      <c r="I14" s="91"/>
    </row>
    <row r="15" spans="2:9" ht="13.5" customHeight="1">
      <c r="B15" s="39" t="s">
        <v>429</v>
      </c>
      <c r="C15" s="34"/>
      <c r="D15" s="33">
        <f t="shared" si="0"/>
        <v>0.68</v>
      </c>
      <c r="E15" s="33">
        <f t="shared" si="1"/>
        <v>0.72000000000000008</v>
      </c>
      <c r="F15" s="30"/>
      <c r="G15" s="30"/>
      <c r="H15" s="30"/>
      <c r="I15" s="91"/>
    </row>
    <row r="16" spans="2:9" ht="13.5" customHeight="1">
      <c r="B16" s="39" t="s">
        <v>430</v>
      </c>
      <c r="C16" s="34"/>
      <c r="D16" s="33">
        <f t="shared" si="0"/>
        <v>0.68</v>
      </c>
      <c r="E16" s="33">
        <f t="shared" si="1"/>
        <v>0.72000000000000008</v>
      </c>
      <c r="F16" s="30"/>
      <c r="G16" s="30"/>
      <c r="H16" s="30"/>
      <c r="I16" s="91"/>
    </row>
    <row r="17" spans="1:10" ht="13.5" customHeight="1">
      <c r="B17" s="39" t="s">
        <v>431</v>
      </c>
      <c r="C17" s="34">
        <v>0.75</v>
      </c>
      <c r="D17" s="33">
        <f t="shared" si="0"/>
        <v>0.68</v>
      </c>
      <c r="E17" s="33">
        <f t="shared" si="1"/>
        <v>0.72000000000000008</v>
      </c>
      <c r="F17" s="30"/>
      <c r="G17" s="30"/>
      <c r="H17" s="30"/>
      <c r="I17" s="91"/>
    </row>
    <row r="18" spans="1:10" ht="13.5" customHeight="1">
      <c r="B18" s="39" t="s">
        <v>432</v>
      </c>
      <c r="C18" s="34"/>
      <c r="D18" s="33">
        <f t="shared" si="0"/>
        <v>0.68</v>
      </c>
      <c r="E18" s="33">
        <f t="shared" si="1"/>
        <v>0.72000000000000008</v>
      </c>
      <c r="F18" s="30"/>
      <c r="G18" s="30"/>
      <c r="H18" s="30"/>
      <c r="I18" s="91"/>
    </row>
    <row r="19" spans="1:10" ht="13.5" customHeight="1">
      <c r="B19" s="39" t="s">
        <v>433</v>
      </c>
      <c r="C19" s="34"/>
      <c r="D19" s="33">
        <f t="shared" si="0"/>
        <v>0.68</v>
      </c>
      <c r="E19" s="33">
        <f t="shared" si="1"/>
        <v>0.72000000000000008</v>
      </c>
      <c r="F19" s="30"/>
      <c r="G19" s="30"/>
      <c r="H19" s="30"/>
      <c r="I19" s="91"/>
    </row>
    <row r="20" spans="1:10" ht="13.5" customHeight="1">
      <c r="B20" s="39" t="s">
        <v>434</v>
      </c>
      <c r="C20" s="34"/>
      <c r="D20" s="33">
        <f t="shared" si="0"/>
        <v>0.68</v>
      </c>
      <c r="E20" s="33">
        <f t="shared" si="1"/>
        <v>0.72000000000000008</v>
      </c>
      <c r="F20" s="30"/>
      <c r="G20" s="30"/>
      <c r="H20" s="30"/>
      <c r="I20" s="91"/>
    </row>
    <row r="21" spans="1:10" ht="13.5" customHeight="1">
      <c r="B21" s="39" t="s">
        <v>435</v>
      </c>
      <c r="C21" s="34"/>
      <c r="D21" s="33">
        <f t="shared" si="0"/>
        <v>0.68</v>
      </c>
      <c r="E21" s="33">
        <f t="shared" si="1"/>
        <v>0.72000000000000008</v>
      </c>
      <c r="F21" s="30"/>
      <c r="G21" s="30"/>
      <c r="H21" s="30"/>
      <c r="I21" s="91"/>
    </row>
    <row r="22" spans="1:10" ht="13.5" customHeight="1">
      <c r="B22" s="39" t="s">
        <v>436</v>
      </c>
      <c r="C22" s="34"/>
      <c r="D22" s="33">
        <f t="shared" si="0"/>
        <v>0.68</v>
      </c>
      <c r="E22" s="33">
        <f t="shared" si="1"/>
        <v>0.72000000000000008</v>
      </c>
      <c r="F22" s="30"/>
      <c r="G22" s="30"/>
      <c r="H22" s="30"/>
      <c r="I22" s="91"/>
    </row>
    <row r="23" spans="1:10" ht="13.5" customHeight="1">
      <c r="B23" s="39" t="s">
        <v>437</v>
      </c>
      <c r="C23" s="34">
        <v>0.78</v>
      </c>
      <c r="D23" s="33">
        <f t="shared" si="0"/>
        <v>0.68</v>
      </c>
      <c r="E23" s="33">
        <f t="shared" si="1"/>
        <v>0.72000000000000008</v>
      </c>
      <c r="F23" s="30"/>
      <c r="G23" s="30"/>
      <c r="H23" s="30"/>
      <c r="I23" s="91"/>
    </row>
    <row r="24" spans="1:10" ht="13.5" customHeight="1">
      <c r="B24" s="39"/>
      <c r="C24" s="34"/>
      <c r="D24" s="33"/>
      <c r="E24" s="33"/>
      <c r="F24" s="30"/>
      <c r="G24" s="30"/>
      <c r="H24" s="30"/>
      <c r="I24" s="91"/>
    </row>
    <row r="25" spans="1:10" ht="13.5" customHeight="1">
      <c r="B25" s="93"/>
      <c r="C25" s="30"/>
      <c r="D25" s="30"/>
      <c r="E25" s="30"/>
      <c r="F25" s="30"/>
      <c r="G25" s="30"/>
      <c r="H25" s="30"/>
      <c r="I25" s="91"/>
    </row>
    <row r="26" spans="1:10" ht="13.5" customHeight="1">
      <c r="B26" s="93"/>
      <c r="C26" s="30"/>
      <c r="D26" s="30"/>
      <c r="E26" s="30"/>
      <c r="F26" s="30"/>
      <c r="G26" s="30"/>
      <c r="H26" s="30"/>
      <c r="I26" s="91"/>
    </row>
    <row r="27" spans="1:10" ht="13.5" customHeight="1">
      <c r="B27" s="93"/>
      <c r="C27" s="30"/>
      <c r="D27" s="30"/>
      <c r="E27" s="30"/>
      <c r="F27" s="30"/>
      <c r="G27" s="30"/>
      <c r="H27" s="30"/>
      <c r="I27" s="91"/>
    </row>
    <row r="28" spans="1:10" ht="13.5" customHeight="1">
      <c r="B28" s="93"/>
      <c r="C28" s="30"/>
      <c r="D28" s="30"/>
      <c r="E28" s="30"/>
      <c r="F28" s="30"/>
      <c r="G28" s="30"/>
      <c r="H28" s="30"/>
      <c r="I28" s="91"/>
    </row>
    <row r="29" spans="1:10" ht="15.75" customHeight="1">
      <c r="B29" s="618" t="s">
        <v>454</v>
      </c>
      <c r="C29" s="506"/>
      <c r="D29" s="506"/>
      <c r="E29" s="506"/>
      <c r="F29" s="506"/>
      <c r="G29" s="506"/>
      <c r="H29" s="506"/>
      <c r="I29" s="507"/>
    </row>
    <row r="30" spans="1:10" ht="13.5" customHeight="1">
      <c r="B30" s="850"/>
      <c r="C30" s="768"/>
      <c r="D30" s="768"/>
      <c r="E30" s="768"/>
      <c r="F30" s="768"/>
      <c r="G30" s="768"/>
      <c r="H30" s="768"/>
      <c r="I30" s="488"/>
    </row>
    <row r="31" spans="1:10" ht="13.5" customHeight="1">
      <c r="B31" s="500" t="s">
        <v>455</v>
      </c>
      <c r="C31" s="498"/>
      <c r="D31" s="498"/>
      <c r="E31" s="499"/>
      <c r="F31" s="500" t="s">
        <v>456</v>
      </c>
      <c r="G31" s="498"/>
      <c r="H31" s="498"/>
      <c r="I31" s="499"/>
    </row>
    <row r="32" spans="1:10" ht="34.5" customHeight="1">
      <c r="A32" s="373"/>
      <c r="B32" s="737" t="s">
        <v>561</v>
      </c>
      <c r="C32" s="851"/>
      <c r="D32" s="851"/>
      <c r="E32" s="851"/>
      <c r="F32" s="847"/>
      <c r="G32" s="579"/>
      <c r="H32" s="579"/>
      <c r="I32" s="578"/>
      <c r="J32" s="373"/>
    </row>
    <row r="33" spans="1:10" ht="34.5" customHeight="1">
      <c r="A33" s="373"/>
      <c r="B33" s="851"/>
      <c r="C33" s="852"/>
      <c r="D33" s="852"/>
      <c r="E33" s="851"/>
      <c r="F33" s="579"/>
      <c r="G33" s="579"/>
      <c r="H33" s="579"/>
      <c r="I33" s="578"/>
      <c r="J33" s="373"/>
    </row>
    <row r="34" spans="1:10" ht="34.5" customHeight="1">
      <c r="A34" s="373"/>
      <c r="B34" s="851"/>
      <c r="C34" s="852"/>
      <c r="D34" s="852"/>
      <c r="E34" s="851"/>
      <c r="F34" s="579"/>
      <c r="G34" s="579"/>
      <c r="H34" s="579"/>
      <c r="I34" s="578"/>
      <c r="J34" s="373"/>
    </row>
    <row r="35" spans="1:10" ht="34.5" customHeight="1">
      <c r="A35" s="373"/>
      <c r="B35" s="851"/>
      <c r="C35" s="852"/>
      <c r="D35" s="852"/>
      <c r="E35" s="851"/>
      <c r="F35" s="579"/>
      <c r="G35" s="579"/>
      <c r="H35" s="579"/>
      <c r="I35" s="578"/>
      <c r="J35" s="373"/>
    </row>
    <row r="36" spans="1:10" ht="34.5" customHeight="1">
      <c r="A36" s="373"/>
      <c r="B36" s="851"/>
      <c r="C36" s="852"/>
      <c r="D36" s="852"/>
      <c r="E36" s="851"/>
      <c r="F36" s="579"/>
      <c r="G36" s="579"/>
      <c r="H36" s="579"/>
      <c r="I36" s="578"/>
      <c r="J36" s="373"/>
    </row>
    <row r="37" spans="1:10" ht="34.5" customHeight="1">
      <c r="A37" s="373"/>
      <c r="B37" s="844" t="s">
        <v>562</v>
      </c>
      <c r="C37" s="845"/>
      <c r="D37" s="845"/>
      <c r="E37" s="845"/>
      <c r="F37" s="847"/>
      <c r="G37" s="579"/>
      <c r="H37" s="579"/>
      <c r="I37" s="578"/>
      <c r="J37" s="373"/>
    </row>
    <row r="38" spans="1:10" ht="34.5" customHeight="1">
      <c r="A38" s="373"/>
      <c r="B38" s="846"/>
      <c r="C38" s="845"/>
      <c r="D38" s="845"/>
      <c r="E38" s="845"/>
      <c r="F38" s="579"/>
      <c r="G38" s="579"/>
      <c r="H38" s="579"/>
      <c r="I38" s="578"/>
      <c r="J38" s="373"/>
    </row>
    <row r="39" spans="1:10" ht="34.5" customHeight="1">
      <c r="A39" s="373"/>
      <c r="B39" s="846"/>
      <c r="C39" s="845"/>
      <c r="D39" s="845"/>
      <c r="E39" s="845"/>
      <c r="F39" s="579"/>
      <c r="G39" s="579"/>
      <c r="H39" s="579"/>
      <c r="I39" s="578"/>
      <c r="J39" s="373"/>
    </row>
    <row r="40" spans="1:10" ht="34.5" customHeight="1">
      <c r="A40" s="373"/>
      <c r="B40" s="846"/>
      <c r="C40" s="845"/>
      <c r="D40" s="845"/>
      <c r="E40" s="845"/>
      <c r="F40" s="579"/>
      <c r="G40" s="579"/>
      <c r="H40" s="579"/>
      <c r="I40" s="578"/>
      <c r="J40" s="373"/>
    </row>
    <row r="41" spans="1:10" ht="34.5" customHeight="1">
      <c r="A41" s="373"/>
      <c r="B41" s="846"/>
      <c r="C41" s="846"/>
      <c r="D41" s="846"/>
      <c r="E41" s="846"/>
      <c r="F41" s="579"/>
      <c r="G41" s="579"/>
      <c r="H41" s="579"/>
      <c r="I41" s="578"/>
      <c r="J41" s="373"/>
    </row>
    <row r="42" spans="1:10" ht="15" customHeight="1">
      <c r="B42" s="373"/>
      <c r="C42" s="373"/>
      <c r="D42" s="373"/>
      <c r="E42" s="373"/>
      <c r="F42" s="373"/>
      <c r="G42" s="373"/>
      <c r="H42" s="373"/>
      <c r="I42" s="373"/>
    </row>
  </sheetData>
  <mergeCells count="27">
    <mergeCell ref="H7:I7"/>
    <mergeCell ref="B31:E31"/>
    <mergeCell ref="F32:I36"/>
    <mergeCell ref="D7:E7"/>
    <mergeCell ref="F7:G7"/>
    <mergeCell ref="H8:H9"/>
    <mergeCell ref="I8:I9"/>
    <mergeCell ref="B29:I29"/>
    <mergeCell ref="B30:I30"/>
    <mergeCell ref="F31:I31"/>
    <mergeCell ref="B32:E36"/>
    <mergeCell ref="B37:E41"/>
    <mergeCell ref="F37:I41"/>
    <mergeCell ref="B1:C2"/>
    <mergeCell ref="D1:H1"/>
    <mergeCell ref="I1:I2"/>
    <mergeCell ref="D2:H2"/>
    <mergeCell ref="B3:C3"/>
    <mergeCell ref="D3:H3"/>
    <mergeCell ref="B4:I4"/>
    <mergeCell ref="B5:C5"/>
    <mergeCell ref="D5:I5"/>
    <mergeCell ref="B6:C6"/>
    <mergeCell ref="D6:E6"/>
    <mergeCell ref="F6:G6"/>
    <mergeCell ref="H6:I6"/>
    <mergeCell ref="B7:C7"/>
  </mergeCells>
  <pageMargins left="0.7" right="0.7" top="0.75" bottom="0.75" header="0" footer="0"/>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tabColor rgb="FF368321"/>
    <pageSetUpPr fitToPage="1"/>
  </sheetPr>
  <dimension ref="A1:J59"/>
  <sheetViews>
    <sheetView topLeftCell="A5" workbookViewId="0">
      <selection activeCell="K7" sqref="K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6.25" customHeight="1">
      <c r="B1" s="502" t="s">
        <v>471</v>
      </c>
      <c r="C1" s="599"/>
      <c r="D1" s="601" t="s">
        <v>439</v>
      </c>
      <c r="E1" s="602"/>
      <c r="F1" s="602"/>
      <c r="G1" s="602"/>
      <c r="H1" s="603"/>
      <c r="I1" s="604"/>
    </row>
    <row r="2" spans="2:9" ht="20.2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848"/>
      <c r="C4" s="725"/>
      <c r="D4" s="725"/>
      <c r="E4" s="725"/>
      <c r="F4" s="725"/>
      <c r="G4" s="725"/>
      <c r="H4" s="725"/>
      <c r="I4" s="849"/>
    </row>
    <row r="5" spans="2:9" ht="22.5" customHeight="1" thickBot="1">
      <c r="B5" s="489" t="s">
        <v>444</v>
      </c>
      <c r="C5" s="470"/>
      <c r="D5" s="767" t="str">
        <f>Indicadores!F22</f>
        <v>Instrumentación Ambiental (INA)</v>
      </c>
      <c r="E5" s="768"/>
      <c r="F5" s="768"/>
      <c r="G5" s="768"/>
      <c r="H5" s="768"/>
      <c r="I5" s="488"/>
    </row>
    <row r="6" spans="2:9" ht="22.5" customHeight="1">
      <c r="B6" s="489" t="s">
        <v>445</v>
      </c>
      <c r="C6" s="470"/>
      <c r="D6" s="570" t="str">
        <f>Indicadores!A23</f>
        <v>Gestión de atención satisfactoria al usuario</v>
      </c>
      <c r="E6" s="731"/>
      <c r="F6" s="489" t="s">
        <v>446</v>
      </c>
      <c r="G6" s="470"/>
      <c r="H6" s="572" t="e">
        <f>Indicadores!#REF!</f>
        <v>#REF!</v>
      </c>
      <c r="I6" s="731"/>
    </row>
    <row r="7" spans="2:9" ht="45" customHeight="1">
      <c r="B7" s="489" t="s">
        <v>447</v>
      </c>
      <c r="C7" s="470"/>
      <c r="D7" s="477" t="str">
        <f>Indicadores!G23</f>
        <v>Número de usuarios satisfechos / Número de usuarios (consultas atendidas e-mail, personalmente, teléfono)</v>
      </c>
      <c r="E7" s="488"/>
      <c r="F7" s="489" t="s">
        <v>448</v>
      </c>
      <c r="G7" s="470"/>
      <c r="H7" s="477" t="str">
        <f>Indicadores!C23</f>
        <v>Medir el Impacto de la transferencia del conocimiento técnico en medio ambiente y desarrollo sostenible a través de la consulta de documentos en la biblioteca especializada. (usuarios satisfechos)</v>
      </c>
      <c r="I7" s="488"/>
    </row>
    <row r="8" spans="2:9" ht="30" customHeight="1">
      <c r="B8" s="297" t="s">
        <v>449</v>
      </c>
      <c r="C8" s="35" t="str">
        <f>Indicadores!P23</f>
        <v xml:space="preserve">Mensual </v>
      </c>
      <c r="D8" s="297" t="s">
        <v>450</v>
      </c>
      <c r="E8" s="36" t="e">
        <f>Indicadores!#REF!</f>
        <v>#REF!</v>
      </c>
      <c r="F8" s="297" t="s">
        <v>67</v>
      </c>
      <c r="G8" s="37" t="str">
        <f>Indicadores!H23</f>
        <v>Porcentaje</v>
      </c>
      <c r="H8" s="490" t="s">
        <v>451</v>
      </c>
      <c r="I8" s="616" t="str">
        <f>Indicadores!O23</f>
        <v>Mantener</v>
      </c>
    </row>
    <row r="9" spans="2:9" ht="25.5" customHeight="1" thickBot="1">
      <c r="B9" s="297" t="s">
        <v>420</v>
      </c>
      <c r="C9" s="27">
        <f>Indicadores!N23</f>
        <v>1</v>
      </c>
      <c r="D9" s="28" t="s">
        <v>422</v>
      </c>
      <c r="E9" s="27">
        <f>'TABLERO DE MANDO'!F24</f>
        <v>0.85</v>
      </c>
      <c r="F9" s="29" t="s">
        <v>423</v>
      </c>
      <c r="G9" s="27">
        <f>'TABLERO DE MANDO'!G24</f>
        <v>0.9</v>
      </c>
      <c r="H9" s="734"/>
      <c r="I9" s="832"/>
    </row>
    <row r="10" spans="2:9" ht="13.5" customHeight="1">
      <c r="B10" s="93"/>
      <c r="C10" s="30"/>
      <c r="D10" s="45"/>
      <c r="E10" s="45"/>
      <c r="F10" s="30"/>
      <c r="G10" s="30"/>
      <c r="H10" s="30"/>
      <c r="I10" s="90"/>
    </row>
    <row r="11" spans="2:9" ht="18" customHeight="1">
      <c r="B11" s="299" t="s">
        <v>452</v>
      </c>
      <c r="C11" s="298" t="s">
        <v>453</v>
      </c>
      <c r="D11" s="45" t="str">
        <f>D9</f>
        <v>LIMITE INSATISFACTORIO</v>
      </c>
      <c r="E11" s="45" t="str">
        <f>F9</f>
        <v>LIMITE SATISFACTORIO</v>
      </c>
      <c r="F11" s="30"/>
      <c r="G11" s="30"/>
      <c r="H11" s="30"/>
      <c r="I11" s="90"/>
    </row>
    <row r="12" spans="2:9" ht="13.5" customHeight="1">
      <c r="B12" s="39" t="s">
        <v>426</v>
      </c>
      <c r="C12" s="34">
        <v>1</v>
      </c>
      <c r="D12" s="33">
        <f t="shared" ref="D12:D23" si="0">+$E$9</f>
        <v>0.85</v>
      </c>
      <c r="E12" s="33">
        <f t="shared" ref="E12:E23" si="1">+$G$9</f>
        <v>0.9</v>
      </c>
      <c r="F12" s="30"/>
      <c r="G12" s="30"/>
      <c r="H12" s="30"/>
      <c r="I12" s="91"/>
    </row>
    <row r="13" spans="2:9" ht="13.5" customHeight="1">
      <c r="B13" s="39" t="s">
        <v>427</v>
      </c>
      <c r="C13" s="34">
        <v>1</v>
      </c>
      <c r="D13" s="33">
        <f t="shared" si="0"/>
        <v>0.85</v>
      </c>
      <c r="E13" s="33">
        <f t="shared" si="1"/>
        <v>0.9</v>
      </c>
      <c r="F13" s="30"/>
      <c r="G13" s="30"/>
      <c r="H13" s="30"/>
      <c r="I13" s="91"/>
    </row>
    <row r="14" spans="2:9" ht="13.5" customHeight="1">
      <c r="B14" s="39" t="s">
        <v>428</v>
      </c>
      <c r="C14" s="34">
        <v>1</v>
      </c>
      <c r="D14" s="33">
        <f t="shared" si="0"/>
        <v>0.85</v>
      </c>
      <c r="E14" s="33">
        <f t="shared" si="1"/>
        <v>0.9</v>
      </c>
      <c r="F14" s="30"/>
      <c r="G14" s="30"/>
      <c r="H14" s="30"/>
      <c r="I14" s="91"/>
    </row>
    <row r="15" spans="2:9" ht="13.5" customHeight="1">
      <c r="B15" s="39" t="s">
        <v>429</v>
      </c>
      <c r="C15" s="34">
        <v>1</v>
      </c>
      <c r="D15" s="33">
        <f t="shared" si="0"/>
        <v>0.85</v>
      </c>
      <c r="E15" s="33">
        <f t="shared" si="1"/>
        <v>0.9</v>
      </c>
      <c r="F15" s="30"/>
      <c r="G15" s="30"/>
      <c r="H15" s="30"/>
      <c r="I15" s="91"/>
    </row>
    <row r="16" spans="2:9" ht="13.5" customHeight="1">
      <c r="B16" s="39" t="s">
        <v>430</v>
      </c>
      <c r="C16" s="34">
        <v>1</v>
      </c>
      <c r="D16" s="33">
        <f t="shared" si="0"/>
        <v>0.85</v>
      </c>
      <c r="E16" s="33">
        <f t="shared" si="1"/>
        <v>0.9</v>
      </c>
      <c r="F16" s="30"/>
      <c r="G16" s="30"/>
      <c r="H16" s="30"/>
      <c r="I16" s="91"/>
    </row>
    <row r="17" spans="1:10" ht="13.5" customHeight="1">
      <c r="B17" s="39" t="s">
        <v>431</v>
      </c>
      <c r="C17" s="34">
        <v>1</v>
      </c>
      <c r="D17" s="33">
        <f t="shared" si="0"/>
        <v>0.85</v>
      </c>
      <c r="E17" s="33">
        <f t="shared" si="1"/>
        <v>0.9</v>
      </c>
      <c r="F17" s="30"/>
      <c r="G17" s="30"/>
      <c r="H17" s="30"/>
      <c r="I17" s="91"/>
    </row>
    <row r="18" spans="1:10" ht="13.5" customHeight="1">
      <c r="B18" s="39" t="s">
        <v>432</v>
      </c>
      <c r="C18" s="34">
        <v>1</v>
      </c>
      <c r="D18" s="33">
        <f t="shared" si="0"/>
        <v>0.85</v>
      </c>
      <c r="E18" s="33">
        <f t="shared" si="1"/>
        <v>0.9</v>
      </c>
      <c r="F18" s="30"/>
      <c r="G18" s="30"/>
      <c r="H18" s="30"/>
      <c r="I18" s="91"/>
    </row>
    <row r="19" spans="1:10" ht="13.5" customHeight="1">
      <c r="B19" s="39" t="s">
        <v>433</v>
      </c>
      <c r="C19" s="34">
        <v>1</v>
      </c>
      <c r="D19" s="33">
        <f t="shared" si="0"/>
        <v>0.85</v>
      </c>
      <c r="E19" s="33">
        <f t="shared" si="1"/>
        <v>0.9</v>
      </c>
      <c r="F19" s="30"/>
      <c r="G19" s="30"/>
      <c r="H19" s="30"/>
      <c r="I19" s="91"/>
    </row>
    <row r="20" spans="1:10" ht="13.5" customHeight="1">
      <c r="B20" s="39" t="s">
        <v>434</v>
      </c>
      <c r="C20" s="34">
        <v>1</v>
      </c>
      <c r="D20" s="33">
        <f t="shared" si="0"/>
        <v>0.85</v>
      </c>
      <c r="E20" s="33">
        <f t="shared" si="1"/>
        <v>0.9</v>
      </c>
      <c r="F20" s="30"/>
      <c r="G20" s="30"/>
      <c r="H20" s="30"/>
      <c r="I20" s="91"/>
    </row>
    <row r="21" spans="1:10" ht="13.5" customHeight="1">
      <c r="B21" s="39" t="s">
        <v>435</v>
      </c>
      <c r="C21" s="34">
        <v>1</v>
      </c>
      <c r="D21" s="33">
        <f t="shared" si="0"/>
        <v>0.85</v>
      </c>
      <c r="E21" s="33">
        <f t="shared" si="1"/>
        <v>0.9</v>
      </c>
      <c r="F21" s="30"/>
      <c r="G21" s="30"/>
      <c r="H21" s="30"/>
      <c r="I21" s="91"/>
    </row>
    <row r="22" spans="1:10" ht="13.5" customHeight="1">
      <c r="B22" s="39" t="s">
        <v>436</v>
      </c>
      <c r="C22" s="34">
        <v>1</v>
      </c>
      <c r="D22" s="33">
        <f t="shared" si="0"/>
        <v>0.85</v>
      </c>
      <c r="E22" s="33">
        <f t="shared" si="1"/>
        <v>0.9</v>
      </c>
      <c r="F22" s="30"/>
      <c r="G22" s="30"/>
      <c r="H22" s="30"/>
      <c r="I22" s="91"/>
    </row>
    <row r="23" spans="1:10" ht="13.5" customHeight="1">
      <c r="B23" s="39" t="s">
        <v>437</v>
      </c>
      <c r="C23" s="34">
        <v>1</v>
      </c>
      <c r="D23" s="33">
        <f t="shared" si="0"/>
        <v>0.85</v>
      </c>
      <c r="E23" s="33">
        <f t="shared" si="1"/>
        <v>0.9</v>
      </c>
      <c r="F23" s="30"/>
      <c r="G23" s="30"/>
      <c r="H23" s="30"/>
      <c r="I23" s="91"/>
    </row>
    <row r="24" spans="1:10" ht="13.5" customHeight="1">
      <c r="B24" s="39"/>
      <c r="C24" s="34"/>
      <c r="D24" s="33"/>
      <c r="E24" s="33"/>
      <c r="F24" s="30"/>
      <c r="G24" s="30"/>
      <c r="H24" s="30"/>
      <c r="I24" s="91"/>
    </row>
    <row r="25" spans="1:10" ht="13.5" customHeight="1">
      <c r="B25" s="93"/>
      <c r="C25" s="30"/>
      <c r="D25" s="30"/>
      <c r="E25" s="30"/>
      <c r="F25" s="30"/>
      <c r="G25" s="30"/>
      <c r="H25" s="30"/>
      <c r="I25" s="91"/>
    </row>
    <row r="26" spans="1:10" ht="13.5" customHeight="1">
      <c r="B26" s="93"/>
      <c r="C26" s="30"/>
      <c r="D26" s="30"/>
      <c r="E26" s="30"/>
      <c r="F26" s="30"/>
      <c r="G26" s="30"/>
      <c r="H26" s="30"/>
      <c r="I26" s="91"/>
    </row>
    <row r="27" spans="1:10" ht="13.5" customHeight="1">
      <c r="B27" s="93"/>
      <c r="C27" s="30"/>
      <c r="D27" s="30"/>
      <c r="E27" s="30"/>
      <c r="F27" s="30"/>
      <c r="G27" s="30"/>
      <c r="H27" s="30"/>
      <c r="I27" s="91"/>
    </row>
    <row r="28" spans="1:10" ht="13.5" customHeight="1">
      <c r="B28" s="93"/>
      <c r="C28" s="30"/>
      <c r="D28" s="30"/>
      <c r="E28" s="30"/>
      <c r="F28" s="30"/>
      <c r="G28" s="30"/>
      <c r="H28" s="30"/>
      <c r="I28" s="91"/>
    </row>
    <row r="29" spans="1:10" ht="15.75" customHeight="1">
      <c r="B29" s="618" t="s">
        <v>454</v>
      </c>
      <c r="C29" s="506"/>
      <c r="D29" s="506"/>
      <c r="E29" s="506"/>
      <c r="F29" s="506"/>
      <c r="G29" s="506"/>
      <c r="H29" s="506"/>
      <c r="I29" s="507"/>
    </row>
    <row r="30" spans="1:10" ht="13.5" customHeight="1">
      <c r="B30" s="850"/>
      <c r="C30" s="768"/>
      <c r="D30" s="768"/>
      <c r="E30" s="768"/>
      <c r="F30" s="768"/>
      <c r="G30" s="768"/>
      <c r="H30" s="768"/>
      <c r="I30" s="488"/>
    </row>
    <row r="31" spans="1:10" ht="13.5" customHeight="1">
      <c r="B31" s="500" t="s">
        <v>455</v>
      </c>
      <c r="C31" s="498"/>
      <c r="D31" s="498"/>
      <c r="E31" s="499"/>
      <c r="F31" s="500" t="s">
        <v>456</v>
      </c>
      <c r="G31" s="498"/>
      <c r="H31" s="498"/>
      <c r="I31" s="499"/>
    </row>
    <row r="32" spans="1:10" s="426" customFormat="1" ht="0.75" customHeight="1">
      <c r="A32" s="442"/>
      <c r="B32" s="737" t="s">
        <v>563</v>
      </c>
      <c r="C32" s="851"/>
      <c r="D32" s="851"/>
      <c r="E32" s="851"/>
      <c r="F32" s="857"/>
      <c r="G32" s="854"/>
      <c r="H32" s="854"/>
      <c r="I32" s="855"/>
      <c r="J32" s="442"/>
    </row>
    <row r="33" spans="1:10" s="426" customFormat="1" ht="56.25" customHeight="1">
      <c r="A33" s="442"/>
      <c r="B33" s="851"/>
      <c r="C33" s="852"/>
      <c r="D33" s="852"/>
      <c r="E33" s="851"/>
      <c r="F33" s="854"/>
      <c r="G33" s="854"/>
      <c r="H33" s="854"/>
      <c r="I33" s="855"/>
      <c r="J33" s="442"/>
    </row>
    <row r="34" spans="1:10" s="426" customFormat="1" ht="56.25" customHeight="1">
      <c r="A34" s="442"/>
      <c r="B34" s="851"/>
      <c r="C34" s="852"/>
      <c r="D34" s="852"/>
      <c r="E34" s="851"/>
      <c r="F34" s="854"/>
      <c r="G34" s="854"/>
      <c r="H34" s="854"/>
      <c r="I34" s="855"/>
      <c r="J34" s="442"/>
    </row>
    <row r="35" spans="1:10" s="426" customFormat="1" ht="56.25" customHeight="1">
      <c r="A35" s="442"/>
      <c r="B35" s="851"/>
      <c r="C35" s="852"/>
      <c r="D35" s="852"/>
      <c r="E35" s="851"/>
      <c r="F35" s="854"/>
      <c r="G35" s="854"/>
      <c r="H35" s="854"/>
      <c r="I35" s="855"/>
      <c r="J35" s="442"/>
    </row>
    <row r="36" spans="1:10" s="426" customFormat="1" ht="56.25" customHeight="1">
      <c r="A36" s="442"/>
      <c r="B36" s="851"/>
      <c r="C36" s="852"/>
      <c r="D36" s="852"/>
      <c r="E36" s="851"/>
      <c r="F36" s="854"/>
      <c r="G36" s="854"/>
      <c r="H36" s="854"/>
      <c r="I36" s="855"/>
      <c r="J36" s="442"/>
    </row>
    <row r="37" spans="1:10" s="426" customFormat="1" ht="13.5" customHeight="1">
      <c r="A37" s="442"/>
      <c r="B37" s="737" t="s">
        <v>564</v>
      </c>
      <c r="C37" s="851"/>
      <c r="D37" s="851"/>
      <c r="E37" s="851"/>
      <c r="F37" s="853"/>
      <c r="G37" s="854"/>
      <c r="H37" s="854"/>
      <c r="I37" s="854"/>
      <c r="J37" s="442"/>
    </row>
    <row r="38" spans="1:10" s="426" customFormat="1" ht="13.5" customHeight="1">
      <c r="A38" s="442"/>
      <c r="B38" s="851" t="s">
        <v>565</v>
      </c>
      <c r="C38" s="852"/>
      <c r="D38" s="852"/>
      <c r="E38" s="851"/>
      <c r="F38" s="855"/>
      <c r="G38" s="854"/>
      <c r="H38" s="854"/>
      <c r="I38" s="854"/>
      <c r="J38" s="442"/>
    </row>
    <row r="39" spans="1:10" s="426" customFormat="1" ht="13.5" customHeight="1">
      <c r="A39" s="442"/>
      <c r="B39" s="851"/>
      <c r="C39" s="852"/>
      <c r="D39" s="852"/>
      <c r="E39" s="851"/>
      <c r="F39" s="855"/>
      <c r="G39" s="854"/>
      <c r="H39" s="854"/>
      <c r="I39" s="854"/>
      <c r="J39" s="442"/>
    </row>
    <row r="40" spans="1:10" s="426" customFormat="1" ht="13.5" customHeight="1">
      <c r="A40" s="442"/>
      <c r="B40" s="851"/>
      <c r="C40" s="852"/>
      <c r="D40" s="852"/>
      <c r="E40" s="851"/>
      <c r="F40" s="855"/>
      <c r="G40" s="854"/>
      <c r="H40" s="854"/>
      <c r="I40" s="854"/>
      <c r="J40" s="442"/>
    </row>
    <row r="41" spans="1:10" s="426" customFormat="1" ht="13.5" customHeight="1">
      <c r="A41" s="442"/>
      <c r="B41" s="851"/>
      <c r="C41" s="852"/>
      <c r="D41" s="852"/>
      <c r="E41" s="851"/>
      <c r="F41" s="855"/>
      <c r="G41" s="855"/>
      <c r="H41" s="855"/>
      <c r="I41" s="855"/>
      <c r="J41" s="442"/>
    </row>
    <row r="42" spans="1:10" s="426" customFormat="1" ht="13.5" customHeight="1">
      <c r="A42" s="442"/>
      <c r="B42" s="737" t="s">
        <v>566</v>
      </c>
      <c r="C42" s="851"/>
      <c r="D42" s="851"/>
      <c r="E42" s="851"/>
      <c r="F42" s="853"/>
      <c r="G42" s="854"/>
      <c r="H42" s="854"/>
      <c r="I42" s="854"/>
      <c r="J42" s="442"/>
    </row>
    <row r="43" spans="1:10" s="426" customFormat="1" ht="13.5" customHeight="1">
      <c r="A43" s="442"/>
      <c r="B43" s="851" t="s">
        <v>565</v>
      </c>
      <c r="C43" s="852"/>
      <c r="D43" s="852"/>
      <c r="E43" s="851"/>
      <c r="F43" s="855"/>
      <c r="G43" s="854"/>
      <c r="H43" s="854"/>
      <c r="I43" s="854"/>
      <c r="J43" s="442"/>
    </row>
    <row r="44" spans="1:10" s="426" customFormat="1" ht="13.5" customHeight="1">
      <c r="A44" s="442"/>
      <c r="B44" s="851"/>
      <c r="C44" s="852"/>
      <c r="D44" s="852"/>
      <c r="E44" s="851"/>
      <c r="F44" s="855"/>
      <c r="G44" s="854"/>
      <c r="H44" s="854"/>
      <c r="I44" s="854"/>
      <c r="J44" s="442"/>
    </row>
    <row r="45" spans="1:10" s="426" customFormat="1" ht="13.5" customHeight="1">
      <c r="A45" s="442"/>
      <c r="B45" s="851"/>
      <c r="C45" s="852"/>
      <c r="D45" s="852"/>
      <c r="E45" s="851"/>
      <c r="F45" s="855"/>
      <c r="G45" s="854"/>
      <c r="H45" s="854"/>
      <c r="I45" s="854"/>
      <c r="J45" s="442"/>
    </row>
    <row r="46" spans="1:10" s="426" customFormat="1" ht="13.5" customHeight="1">
      <c r="A46" s="442"/>
      <c r="B46" s="851"/>
      <c r="C46" s="852"/>
      <c r="D46" s="852"/>
      <c r="E46" s="851"/>
      <c r="F46" s="855"/>
      <c r="G46" s="855"/>
      <c r="H46" s="855"/>
      <c r="I46" s="855"/>
      <c r="J46" s="442"/>
    </row>
    <row r="47" spans="1:10" s="426" customFormat="1" ht="13.5" customHeight="1">
      <c r="A47" s="442"/>
      <c r="B47" s="737" t="s">
        <v>567</v>
      </c>
      <c r="C47" s="851"/>
      <c r="D47" s="851"/>
      <c r="E47" s="851"/>
      <c r="F47" s="853"/>
      <c r="G47" s="854"/>
      <c r="H47" s="854"/>
      <c r="I47" s="854"/>
      <c r="J47" s="442"/>
    </row>
    <row r="48" spans="1:10" s="426" customFormat="1" ht="13.5" customHeight="1">
      <c r="A48" s="442"/>
      <c r="B48" s="851" t="s">
        <v>565</v>
      </c>
      <c r="C48" s="852"/>
      <c r="D48" s="852"/>
      <c r="E48" s="851"/>
      <c r="F48" s="855"/>
      <c r="G48" s="854"/>
      <c r="H48" s="854"/>
      <c r="I48" s="854"/>
      <c r="J48" s="442"/>
    </row>
    <row r="49" spans="1:10" s="426" customFormat="1" ht="13.5" customHeight="1">
      <c r="A49" s="442"/>
      <c r="B49" s="851"/>
      <c r="C49" s="852"/>
      <c r="D49" s="852"/>
      <c r="E49" s="851"/>
      <c r="F49" s="855"/>
      <c r="G49" s="854"/>
      <c r="H49" s="854"/>
      <c r="I49" s="854"/>
      <c r="J49" s="442"/>
    </row>
    <row r="50" spans="1:10" s="426" customFormat="1" ht="13.5" customHeight="1">
      <c r="A50" s="442"/>
      <c r="B50" s="851"/>
      <c r="C50" s="852"/>
      <c r="D50" s="852"/>
      <c r="E50" s="851"/>
      <c r="F50" s="855"/>
      <c r="G50" s="854"/>
      <c r="H50" s="854"/>
      <c r="I50" s="854"/>
      <c r="J50" s="442"/>
    </row>
    <row r="51" spans="1:10" s="426" customFormat="1" ht="13.5" customHeight="1">
      <c r="A51" s="442"/>
      <c r="B51" s="851"/>
      <c r="C51" s="852"/>
      <c r="D51" s="852"/>
      <c r="E51" s="851"/>
      <c r="F51" s="855"/>
      <c r="G51" s="855"/>
      <c r="H51" s="855"/>
      <c r="I51" s="855"/>
      <c r="J51" s="442"/>
    </row>
    <row r="52" spans="1:10" s="426" customFormat="1" ht="31.5" customHeight="1">
      <c r="A52" s="442"/>
      <c r="B52" s="737" t="s">
        <v>568</v>
      </c>
      <c r="C52" s="851"/>
      <c r="D52" s="851"/>
      <c r="E52" s="851"/>
      <c r="F52" s="856"/>
      <c r="G52" s="856"/>
      <c r="H52" s="856"/>
      <c r="I52" s="856"/>
      <c r="J52" s="442"/>
    </row>
    <row r="53" spans="1:10" s="426" customFormat="1" ht="31.5" customHeight="1">
      <c r="A53" s="442"/>
      <c r="B53" s="851"/>
      <c r="C53" s="852"/>
      <c r="D53" s="852"/>
      <c r="E53" s="851"/>
      <c r="F53" s="856"/>
      <c r="G53" s="856"/>
      <c r="H53" s="856"/>
      <c r="I53" s="856"/>
      <c r="J53" s="442"/>
    </row>
    <row r="54" spans="1:10" s="426" customFormat="1" ht="31.5" customHeight="1">
      <c r="A54" s="442"/>
      <c r="B54" s="851"/>
      <c r="C54" s="852"/>
      <c r="D54" s="852"/>
      <c r="E54" s="851"/>
      <c r="F54" s="856"/>
      <c r="G54" s="856"/>
      <c r="H54" s="856"/>
      <c r="I54" s="856"/>
      <c r="J54" s="442"/>
    </row>
    <row r="55" spans="1:10" s="426" customFormat="1" ht="15" customHeight="1">
      <c r="A55" s="443"/>
      <c r="B55" s="442"/>
      <c r="C55" s="442"/>
      <c r="D55" s="442"/>
      <c r="E55" s="442"/>
      <c r="F55" s="442"/>
      <c r="G55" s="442"/>
      <c r="H55" s="442"/>
      <c r="I55" s="442"/>
      <c r="J55" s="443"/>
    </row>
    <row r="56" spans="1:10" s="426" customFormat="1" ht="15" customHeight="1">
      <c r="A56" s="443"/>
      <c r="B56" s="443"/>
      <c r="C56" s="443"/>
      <c r="D56" s="443"/>
      <c r="E56" s="443"/>
      <c r="F56" s="443"/>
      <c r="G56" s="443"/>
      <c r="H56" s="443"/>
      <c r="I56" s="443"/>
      <c r="J56" s="443"/>
    </row>
    <row r="57" spans="1:10" s="426" customFormat="1" ht="15" customHeight="1">
      <c r="A57" s="443"/>
      <c r="B57" s="443"/>
      <c r="C57" s="443"/>
      <c r="D57" s="443"/>
      <c r="E57" s="443"/>
      <c r="F57" s="443"/>
      <c r="G57" s="443"/>
      <c r="H57" s="443"/>
      <c r="I57" s="443"/>
      <c r="J57" s="443"/>
    </row>
    <row r="58" spans="1:10" s="426" customFormat="1" ht="15" customHeight="1">
      <c r="A58" s="443"/>
      <c r="B58" s="443"/>
      <c r="C58" s="443"/>
      <c r="D58" s="443"/>
      <c r="E58" s="443"/>
      <c r="F58" s="443"/>
      <c r="G58" s="443"/>
      <c r="H58" s="443"/>
      <c r="I58" s="443"/>
      <c r="J58" s="443"/>
    </row>
    <row r="59" spans="1:10" s="426" customFormat="1" ht="15" customHeight="1">
      <c r="A59" s="443"/>
      <c r="B59" s="443"/>
      <c r="C59" s="443"/>
      <c r="D59" s="443"/>
      <c r="E59" s="443"/>
      <c r="F59" s="443"/>
      <c r="G59" s="443"/>
      <c r="H59" s="443"/>
      <c r="I59" s="443"/>
      <c r="J59" s="443"/>
    </row>
  </sheetData>
  <mergeCells count="33">
    <mergeCell ref="B52:E54"/>
    <mergeCell ref="F52:I54"/>
    <mergeCell ref="B37:E41"/>
    <mergeCell ref="F37:I41"/>
    <mergeCell ref="B29:I29"/>
    <mergeCell ref="B30:I30"/>
    <mergeCell ref="B31:E31"/>
    <mergeCell ref="F31:I31"/>
    <mergeCell ref="F32:I36"/>
    <mergeCell ref="B47:E51"/>
    <mergeCell ref="B1:C2"/>
    <mergeCell ref="D1:H1"/>
    <mergeCell ref="I1:I2"/>
    <mergeCell ref="D2:H2"/>
    <mergeCell ref="B3:C3"/>
    <mergeCell ref="D3:H3"/>
    <mergeCell ref="B7:C7"/>
    <mergeCell ref="B4:I4"/>
    <mergeCell ref="B5:C5"/>
    <mergeCell ref="D5:I5"/>
    <mergeCell ref="B6:C6"/>
    <mergeCell ref="D6:E6"/>
    <mergeCell ref="F6:G6"/>
    <mergeCell ref="H6:I6"/>
    <mergeCell ref="D7:E7"/>
    <mergeCell ref="F7:G7"/>
    <mergeCell ref="H7:I7"/>
    <mergeCell ref="H8:H9"/>
    <mergeCell ref="I8:I9"/>
    <mergeCell ref="B42:E46"/>
    <mergeCell ref="F42:I46"/>
    <mergeCell ref="F47:I51"/>
    <mergeCell ref="B32:E36"/>
  </mergeCells>
  <pageMargins left="0.7" right="0.7" top="0.75" bottom="0.75" header="0" footer="0"/>
  <pageSetup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rgb="FF368321"/>
  </sheetPr>
  <dimension ref="A1:J44"/>
  <sheetViews>
    <sheetView topLeftCell="A8" workbookViewId="0">
      <selection activeCell="B35" sqref="B35:E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31" width="11.5546875" customWidth="1"/>
  </cols>
  <sheetData>
    <row r="1" spans="2:9" ht="30.75" customHeight="1">
      <c r="B1" s="502" t="s">
        <v>471</v>
      </c>
      <c r="C1" s="599"/>
      <c r="D1" s="601" t="s">
        <v>439</v>
      </c>
      <c r="E1" s="602"/>
      <c r="F1" s="602"/>
      <c r="G1" s="602"/>
      <c r="H1" s="603"/>
      <c r="I1" s="604"/>
    </row>
    <row r="2" spans="2:9" ht="13.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848"/>
      <c r="C4" s="725"/>
      <c r="D4" s="725"/>
      <c r="E4" s="725"/>
      <c r="F4" s="725"/>
      <c r="G4" s="725"/>
      <c r="H4" s="725"/>
      <c r="I4" s="849"/>
    </row>
    <row r="5" spans="2:9" ht="22.5" customHeight="1">
      <c r="B5" s="489" t="s">
        <v>444</v>
      </c>
      <c r="C5" s="470"/>
      <c r="D5" s="767" t="str">
        <f>Indicadores!F24</f>
        <v xml:space="preserve">Gestión del Desarrollo Sostenible (GDS) </v>
      </c>
      <c r="E5" s="768"/>
      <c r="F5" s="768"/>
      <c r="G5" s="768"/>
      <c r="H5" s="768"/>
      <c r="I5" s="488"/>
    </row>
    <row r="6" spans="2:9" ht="34.5" customHeight="1">
      <c r="B6" s="489" t="s">
        <v>445</v>
      </c>
      <c r="C6" s="470"/>
      <c r="D6" s="570" t="str">
        <f>Indicadores!A24</f>
        <v>Cumplimiento de las actividades de acompañamiento en el ejercicio misional del ministerio.</v>
      </c>
      <c r="E6" s="731"/>
      <c r="F6" s="489" t="s">
        <v>446</v>
      </c>
      <c r="G6" s="470"/>
      <c r="H6" s="572" t="e">
        <f>Indicadores!#REF!</f>
        <v>#REF!</v>
      </c>
      <c r="I6" s="731"/>
    </row>
    <row r="7" spans="2:9" ht="45" customHeight="1">
      <c r="B7" s="489" t="s">
        <v>447</v>
      </c>
      <c r="C7" s="470"/>
      <c r="D7" s="477" t="str">
        <f>Indicadores!G24</f>
        <v>(Actividades de acompañamiento ejecutadas / Actividades de acompañamiento planificadas)x100</v>
      </c>
      <c r="E7" s="488"/>
      <c r="F7" s="489" t="s">
        <v>448</v>
      </c>
      <c r="G7" s="470"/>
      <c r="H7" s="477" t="str">
        <f>Indicadores!C24</f>
        <v>Medir el cumplimiento  de las actividades de  acompañamiento en el ejercicio misional del ministerio</v>
      </c>
      <c r="I7" s="488"/>
    </row>
    <row r="8" spans="2:9" ht="42" customHeight="1">
      <c r="B8" s="297" t="s">
        <v>449</v>
      </c>
      <c r="C8" s="35" t="str">
        <f>Indicadores!P24</f>
        <v>Semestral</v>
      </c>
      <c r="D8" s="297" t="s">
        <v>450</v>
      </c>
      <c r="E8" s="36" t="str">
        <f>Indicadores!R24</f>
        <v>Áreas Técnicas del ministerio</v>
      </c>
      <c r="F8" s="297" t="s">
        <v>67</v>
      </c>
      <c r="G8" s="37" t="str">
        <f>Indicadores!H24</f>
        <v>Porcentaje</v>
      </c>
      <c r="H8" s="490" t="s">
        <v>451</v>
      </c>
      <c r="I8" s="616" t="str">
        <f>Indicadores!O24</f>
        <v xml:space="preserve">Hacia arriba </v>
      </c>
    </row>
    <row r="9" spans="2:9" ht="33.75" customHeight="1">
      <c r="B9" s="297" t="s">
        <v>420</v>
      </c>
      <c r="C9" s="27">
        <f>Indicadores!N24</f>
        <v>0.8</v>
      </c>
      <c r="D9" s="28" t="s">
        <v>422</v>
      </c>
      <c r="E9" s="27">
        <f>'TABLERO DE MANDO'!F25</f>
        <v>0.68</v>
      </c>
      <c r="F9" s="29" t="s">
        <v>423</v>
      </c>
      <c r="G9" s="27">
        <f>'TABLERO DE MANDO'!G25</f>
        <v>0.72000000000000008</v>
      </c>
      <c r="H9" s="734"/>
      <c r="I9" s="832"/>
    </row>
    <row r="10" spans="2:9" ht="13.5" customHeight="1">
      <c r="B10" s="93"/>
      <c r="C10" s="30"/>
      <c r="D10" s="45"/>
      <c r="E10" s="45"/>
      <c r="F10" s="30"/>
      <c r="G10" s="30"/>
      <c r="H10" s="30"/>
      <c r="I10" s="90"/>
    </row>
    <row r="11" spans="2:9" ht="21.75" customHeight="1">
      <c r="B11" s="299" t="s">
        <v>452</v>
      </c>
      <c r="C11" s="298" t="s">
        <v>453</v>
      </c>
      <c r="D11" s="45" t="str">
        <f>D9</f>
        <v>LIMITE INSATISFACTORIO</v>
      </c>
      <c r="E11" s="45" t="str">
        <f>F9</f>
        <v>LIMITE SATISFACTORIO</v>
      </c>
      <c r="F11" s="30"/>
      <c r="G11" s="30"/>
      <c r="H11" s="30"/>
      <c r="I11" s="90"/>
    </row>
    <row r="12" spans="2:9" ht="13.5" customHeight="1">
      <c r="B12" s="39" t="s">
        <v>426</v>
      </c>
      <c r="C12" s="34"/>
      <c r="D12" s="33">
        <f t="shared" ref="D12:D23" si="0">+$E$9</f>
        <v>0.68</v>
      </c>
      <c r="E12" s="33">
        <f t="shared" ref="E12:E23" si="1">+$G$9</f>
        <v>0.72000000000000008</v>
      </c>
      <c r="F12" s="30"/>
      <c r="G12" s="30"/>
      <c r="H12" s="30"/>
      <c r="I12" s="91"/>
    </row>
    <row r="13" spans="2:9" ht="13.5" customHeight="1">
      <c r="B13" s="39" t="s">
        <v>427</v>
      </c>
      <c r="C13" s="34"/>
      <c r="D13" s="33">
        <f t="shared" si="0"/>
        <v>0.68</v>
      </c>
      <c r="E13" s="33">
        <f t="shared" si="1"/>
        <v>0.72000000000000008</v>
      </c>
      <c r="F13" s="30"/>
      <c r="G13" s="30"/>
      <c r="H13" s="30"/>
      <c r="I13" s="91"/>
    </row>
    <row r="14" spans="2:9" ht="13.5" customHeight="1">
      <c r="B14" s="39" t="s">
        <v>428</v>
      </c>
      <c r="C14" s="34"/>
      <c r="D14" s="33">
        <f t="shared" si="0"/>
        <v>0.68</v>
      </c>
      <c r="E14" s="33">
        <f>+$G$9</f>
        <v>0.72000000000000008</v>
      </c>
      <c r="F14" s="30"/>
      <c r="G14" s="30"/>
      <c r="H14" s="30"/>
      <c r="I14" s="91"/>
    </row>
    <row r="15" spans="2:9" ht="13.5" customHeight="1">
      <c r="B15" s="39" t="s">
        <v>429</v>
      </c>
      <c r="C15" s="34"/>
      <c r="D15" s="33">
        <f t="shared" si="0"/>
        <v>0.68</v>
      </c>
      <c r="E15" s="33">
        <f t="shared" si="1"/>
        <v>0.72000000000000008</v>
      </c>
      <c r="F15" s="30"/>
      <c r="G15" s="30"/>
      <c r="H15" s="30"/>
      <c r="I15" s="91"/>
    </row>
    <row r="16" spans="2:9" ht="13.5" customHeight="1">
      <c r="B16" s="39" t="s">
        <v>430</v>
      </c>
      <c r="C16" s="34"/>
      <c r="D16" s="33">
        <f t="shared" si="0"/>
        <v>0.68</v>
      </c>
      <c r="E16" s="33">
        <f t="shared" si="1"/>
        <v>0.72000000000000008</v>
      </c>
      <c r="F16" s="30"/>
      <c r="G16" s="30"/>
      <c r="H16" s="30"/>
      <c r="I16" s="91"/>
    </row>
    <row r="17" spans="1:10" ht="13.5" customHeight="1">
      <c r="B17" s="39" t="s">
        <v>431</v>
      </c>
      <c r="C17" s="34">
        <v>0.87</v>
      </c>
      <c r="D17" s="33">
        <f t="shared" si="0"/>
        <v>0.68</v>
      </c>
      <c r="E17" s="33">
        <f t="shared" si="1"/>
        <v>0.72000000000000008</v>
      </c>
      <c r="F17" s="30"/>
      <c r="G17" s="30"/>
      <c r="H17" s="30"/>
      <c r="I17" s="91"/>
    </row>
    <row r="18" spans="1:10" ht="13.5" customHeight="1">
      <c r="B18" s="39" t="s">
        <v>432</v>
      </c>
      <c r="C18" s="34"/>
      <c r="D18" s="33">
        <f t="shared" si="0"/>
        <v>0.68</v>
      </c>
      <c r="E18" s="33">
        <f t="shared" si="1"/>
        <v>0.72000000000000008</v>
      </c>
      <c r="F18" s="30"/>
      <c r="G18" s="30"/>
      <c r="H18" s="30"/>
      <c r="I18" s="91"/>
    </row>
    <row r="19" spans="1:10" ht="13.5" customHeight="1">
      <c r="B19" s="39" t="s">
        <v>433</v>
      </c>
      <c r="C19" s="34"/>
      <c r="D19" s="33">
        <f t="shared" si="0"/>
        <v>0.68</v>
      </c>
      <c r="E19" s="33">
        <f t="shared" si="1"/>
        <v>0.72000000000000008</v>
      </c>
      <c r="F19" s="30"/>
      <c r="G19" s="30"/>
      <c r="H19" s="30"/>
      <c r="I19" s="91"/>
    </row>
    <row r="20" spans="1:10" ht="13.5" customHeight="1">
      <c r="B20" s="39" t="s">
        <v>434</v>
      </c>
      <c r="C20" s="34"/>
      <c r="D20" s="33">
        <f t="shared" si="0"/>
        <v>0.68</v>
      </c>
      <c r="E20" s="33">
        <f t="shared" si="1"/>
        <v>0.72000000000000008</v>
      </c>
      <c r="F20" s="30"/>
      <c r="G20" s="30"/>
      <c r="H20" s="30"/>
      <c r="I20" s="91"/>
    </row>
    <row r="21" spans="1:10" ht="13.5" customHeight="1">
      <c r="B21" s="39" t="s">
        <v>435</v>
      </c>
      <c r="C21" s="34"/>
      <c r="D21" s="33">
        <f t="shared" si="0"/>
        <v>0.68</v>
      </c>
      <c r="E21" s="33">
        <f t="shared" si="1"/>
        <v>0.72000000000000008</v>
      </c>
      <c r="F21" s="30"/>
      <c r="G21" s="30"/>
      <c r="H21" s="30"/>
      <c r="I21" s="91"/>
    </row>
    <row r="22" spans="1:10" ht="13.5" customHeight="1">
      <c r="B22" s="39" t="s">
        <v>436</v>
      </c>
      <c r="C22" s="114"/>
      <c r="D22" s="33">
        <f t="shared" si="0"/>
        <v>0.68</v>
      </c>
      <c r="E22" s="33">
        <f t="shared" si="1"/>
        <v>0.72000000000000008</v>
      </c>
      <c r="F22" s="30"/>
      <c r="G22" s="30"/>
      <c r="H22" s="30"/>
      <c r="I22" s="91"/>
    </row>
    <row r="23" spans="1:10" ht="13.5" customHeight="1">
      <c r="B23" s="289" t="s">
        <v>437</v>
      </c>
      <c r="C23" s="34">
        <f>((64/63)+1+0.8824+1+0.87+1)/6</f>
        <v>0.96137883597883589</v>
      </c>
      <c r="D23" s="132">
        <f t="shared" si="0"/>
        <v>0.68</v>
      </c>
      <c r="E23" s="33">
        <f t="shared" si="1"/>
        <v>0.72000000000000008</v>
      </c>
      <c r="F23" s="30"/>
      <c r="G23" s="30"/>
      <c r="H23" s="30"/>
      <c r="I23" s="91"/>
    </row>
    <row r="24" spans="1:10" ht="13.5" customHeight="1">
      <c r="B24" s="39"/>
      <c r="C24" s="291"/>
      <c r="D24" s="33"/>
      <c r="E24" s="33"/>
      <c r="F24" s="30"/>
      <c r="G24" s="30"/>
      <c r="H24" s="30"/>
      <c r="I24" s="91"/>
    </row>
    <row r="25" spans="1:10" ht="13.5" customHeight="1">
      <c r="B25" s="93"/>
      <c r="C25" s="30"/>
      <c r="D25" s="30"/>
      <c r="E25" s="30"/>
      <c r="F25" s="30"/>
      <c r="G25" s="30"/>
      <c r="H25" s="30"/>
      <c r="I25" s="91"/>
    </row>
    <row r="26" spans="1:10" ht="13.5" customHeight="1">
      <c r="B26" s="93"/>
      <c r="C26" s="30"/>
      <c r="D26" s="30"/>
      <c r="E26" s="30"/>
      <c r="F26" s="30"/>
      <c r="G26" s="30"/>
      <c r="H26" s="30"/>
      <c r="I26" s="91"/>
    </row>
    <row r="27" spans="1:10" ht="13.5" customHeight="1">
      <c r="B27" s="93"/>
      <c r="C27" s="30"/>
      <c r="D27" s="30"/>
      <c r="E27" s="30"/>
      <c r="F27" s="30"/>
      <c r="G27" s="30"/>
      <c r="H27" s="30"/>
      <c r="I27" s="91"/>
    </row>
    <row r="28" spans="1:10" ht="13.5" customHeight="1">
      <c r="B28" s="93"/>
      <c r="C28" s="30"/>
      <c r="D28" s="30"/>
      <c r="E28" s="30"/>
      <c r="F28" s="30"/>
      <c r="G28" s="30"/>
      <c r="H28" s="30"/>
      <c r="I28" s="91"/>
    </row>
    <row r="29" spans="1:10" ht="15.75" customHeight="1">
      <c r="B29" s="618" t="s">
        <v>454</v>
      </c>
      <c r="C29" s="506"/>
      <c r="D29" s="506"/>
      <c r="E29" s="506"/>
      <c r="F29" s="506"/>
      <c r="G29" s="506"/>
      <c r="H29" s="506"/>
      <c r="I29" s="507"/>
    </row>
    <row r="30" spans="1:10" ht="13.5" customHeight="1">
      <c r="B30" s="850"/>
      <c r="C30" s="768"/>
      <c r="D30" s="768"/>
      <c r="E30" s="768"/>
      <c r="F30" s="768"/>
      <c r="G30" s="768"/>
      <c r="H30" s="768"/>
      <c r="I30" s="488"/>
    </row>
    <row r="31" spans="1:10" ht="13.5" customHeight="1">
      <c r="B31" s="500" t="s">
        <v>455</v>
      </c>
      <c r="C31" s="498"/>
      <c r="D31" s="498"/>
      <c r="E31" s="499"/>
      <c r="F31" s="500" t="s">
        <v>456</v>
      </c>
      <c r="G31" s="498"/>
      <c r="H31" s="498"/>
      <c r="I31" s="499"/>
    </row>
    <row r="32" spans="1:10" ht="22.5" customHeight="1">
      <c r="A32" s="373"/>
      <c r="B32" s="737" t="s">
        <v>569</v>
      </c>
      <c r="C32" s="851"/>
      <c r="D32" s="851"/>
      <c r="E32" s="851"/>
      <c r="F32" s="579"/>
      <c r="G32" s="579"/>
      <c r="H32" s="579"/>
      <c r="I32" s="579"/>
      <c r="J32" s="373"/>
    </row>
    <row r="33" spans="1:10" ht="57.75" customHeight="1">
      <c r="A33" s="373"/>
      <c r="B33" s="851"/>
      <c r="C33" s="852"/>
      <c r="D33" s="852"/>
      <c r="E33" s="851"/>
      <c r="F33" s="579"/>
      <c r="G33" s="579"/>
      <c r="H33" s="579"/>
      <c r="I33" s="579"/>
      <c r="J33" s="373"/>
    </row>
    <row r="34" spans="1:10" ht="21.75" customHeight="1">
      <c r="A34" s="373"/>
      <c r="B34" s="851"/>
      <c r="C34" s="852"/>
      <c r="D34" s="852"/>
      <c r="E34" s="851"/>
      <c r="F34" s="579"/>
      <c r="G34" s="579"/>
      <c r="H34" s="579"/>
      <c r="I34" s="579"/>
      <c r="J34" s="373"/>
    </row>
    <row r="35" spans="1:10" ht="84" customHeight="1">
      <c r="A35" s="373"/>
      <c r="B35" s="858" t="s">
        <v>570</v>
      </c>
      <c r="C35" s="851"/>
      <c r="D35" s="851"/>
      <c r="E35" s="851"/>
      <c r="F35" s="579"/>
      <c r="G35" s="579"/>
      <c r="H35" s="579"/>
      <c r="I35" s="579"/>
      <c r="J35" s="373"/>
    </row>
    <row r="36" spans="1:10" ht="84" customHeight="1">
      <c r="A36" s="373"/>
      <c r="B36" s="851"/>
      <c r="C36" s="852"/>
      <c r="D36" s="852"/>
      <c r="E36" s="851"/>
      <c r="F36" s="579"/>
      <c r="G36" s="579"/>
      <c r="H36" s="579"/>
      <c r="I36" s="579"/>
      <c r="J36" s="373"/>
    </row>
    <row r="37" spans="1:10" ht="84" customHeight="1">
      <c r="A37" s="373"/>
      <c r="B37" s="851"/>
      <c r="C37" s="852"/>
      <c r="D37" s="852"/>
      <c r="E37" s="851"/>
      <c r="F37" s="579"/>
      <c r="G37" s="579"/>
      <c r="H37" s="579"/>
      <c r="I37" s="579"/>
      <c r="J37" s="373"/>
    </row>
    <row r="38" spans="1:10" ht="15" customHeight="1">
      <c r="B38" s="373"/>
      <c r="C38" s="373"/>
      <c r="D38" s="373"/>
      <c r="E38" s="373"/>
      <c r="F38" s="373"/>
      <c r="G38" s="373"/>
      <c r="H38" s="373"/>
      <c r="I38" s="373"/>
    </row>
    <row r="41" spans="1:10" ht="15" customHeight="1">
      <c r="E41" s="407"/>
    </row>
    <row r="42" spans="1:10" ht="15" customHeight="1">
      <c r="D42" s="408"/>
    </row>
    <row r="44" spans="1:10" ht="15" customHeight="1">
      <c r="D44" s="407"/>
    </row>
  </sheetData>
  <mergeCells count="27">
    <mergeCell ref="B35:E37"/>
    <mergeCell ref="F35:I37"/>
    <mergeCell ref="B32:E34"/>
    <mergeCell ref="F32:I34"/>
    <mergeCell ref="B30:I30"/>
    <mergeCell ref="F31:I31"/>
    <mergeCell ref="B7:C7"/>
    <mergeCell ref="H7:I7"/>
    <mergeCell ref="B31:E31"/>
    <mergeCell ref="D7:E7"/>
    <mergeCell ref="F7:G7"/>
    <mergeCell ref="H8:H9"/>
    <mergeCell ref="I8:I9"/>
    <mergeCell ref="B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tabColor rgb="FF368321"/>
  </sheetPr>
  <dimension ref="A1:J40"/>
  <sheetViews>
    <sheetView topLeftCell="B2" workbookViewId="0">
      <selection activeCell="K7" sqref="K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10" width="11.5546875" customWidth="1"/>
    <col min="11" max="11" width="8.77734375" customWidth="1"/>
    <col min="12" max="12" width="17.33203125" customWidth="1"/>
    <col min="13" max="31" width="11.5546875" customWidth="1"/>
  </cols>
  <sheetData>
    <row r="1" spans="1:10" ht="24.75" customHeight="1">
      <c r="A1" s="373"/>
      <c r="B1" s="445" t="s">
        <v>471</v>
      </c>
      <c r="C1" s="446"/>
      <c r="D1" s="449" t="s">
        <v>439</v>
      </c>
      <c r="E1" s="450"/>
      <c r="F1" s="450"/>
      <c r="G1" s="450"/>
      <c r="H1" s="451"/>
      <c r="I1" s="452"/>
      <c r="J1" s="373"/>
    </row>
    <row r="2" spans="1:10" ht="17.25" customHeight="1">
      <c r="A2" s="373"/>
      <c r="B2" s="447"/>
      <c r="C2" s="448"/>
      <c r="D2" s="454" t="s">
        <v>472</v>
      </c>
      <c r="E2" s="455"/>
      <c r="F2" s="455"/>
      <c r="G2" s="455"/>
      <c r="H2" s="456"/>
      <c r="I2" s="453"/>
      <c r="J2" s="373"/>
    </row>
    <row r="3" spans="1:10" ht="13.5" customHeight="1">
      <c r="A3" s="373"/>
      <c r="B3" s="859" t="s">
        <v>473</v>
      </c>
      <c r="C3" s="607"/>
      <c r="D3" s="606" t="s">
        <v>474</v>
      </c>
      <c r="E3" s="608"/>
      <c r="F3" s="608"/>
      <c r="G3" s="608"/>
      <c r="H3" s="607"/>
      <c r="I3" s="439" t="s">
        <v>475</v>
      </c>
      <c r="J3" s="373"/>
    </row>
    <row r="4" spans="1:10" ht="13.5" customHeight="1">
      <c r="A4" s="373"/>
      <c r="B4" s="860"/>
      <c r="C4" s="462"/>
      <c r="D4" s="462"/>
      <c r="E4" s="462"/>
      <c r="F4" s="462"/>
      <c r="G4" s="462"/>
      <c r="H4" s="462"/>
      <c r="I4" s="831"/>
      <c r="J4" s="373"/>
    </row>
    <row r="5" spans="1:10" ht="22.5" customHeight="1">
      <c r="A5" s="373"/>
      <c r="B5" s="464" t="s">
        <v>444</v>
      </c>
      <c r="C5" s="770"/>
      <c r="D5" s="642" t="str">
        <f>Indicadores!F25</f>
        <v xml:space="preserve">Gestión del Desarrollo Sostenible (GDS) </v>
      </c>
      <c r="E5" s="643"/>
      <c r="F5" s="643"/>
      <c r="G5" s="643"/>
      <c r="H5" s="643"/>
      <c r="I5" s="644"/>
      <c r="J5" s="373"/>
    </row>
    <row r="6" spans="1:10" ht="34.5" customHeight="1">
      <c r="A6" s="373"/>
      <c r="B6" s="469" t="s">
        <v>445</v>
      </c>
      <c r="C6" s="470"/>
      <c r="D6" s="570" t="str">
        <f>Indicadores!A25</f>
        <v>Percepción  de las actividades de acompañamiento en el ejercicio misional del ministerio</v>
      </c>
      <c r="E6" s="731"/>
      <c r="F6" s="489" t="s">
        <v>446</v>
      </c>
      <c r="G6" s="470"/>
      <c r="H6" s="572" t="e">
        <f>Indicadores!#REF!</f>
        <v>#REF!</v>
      </c>
      <c r="I6" s="644"/>
      <c r="J6" s="373"/>
    </row>
    <row r="7" spans="1:10" ht="39.75" customHeight="1">
      <c r="A7" s="373"/>
      <c r="B7" s="469" t="s">
        <v>447</v>
      </c>
      <c r="C7" s="470"/>
      <c r="D7" s="477" t="str">
        <f>Indicadores!G25</f>
        <v>(Aspectos evaluados con grado de satisfacción esperado/ total de aspectos evaluados en las encuestas) X 100%</v>
      </c>
      <c r="E7" s="488"/>
      <c r="F7" s="489" t="s">
        <v>448</v>
      </c>
      <c r="G7" s="470"/>
      <c r="H7" s="477" t="str">
        <f>Indicadores!C25</f>
        <v xml:space="preserve">Medir la percepción de los participantes en las actividades de acompañamiento en el ejercicio misional del ministerio
</v>
      </c>
      <c r="I7" s="478"/>
      <c r="J7" s="373"/>
    </row>
    <row r="8" spans="1:10" ht="42" customHeight="1">
      <c r="A8" s="373"/>
      <c r="B8" s="415" t="s">
        <v>449</v>
      </c>
      <c r="C8" s="35" t="str">
        <f>Indicadores!P25</f>
        <v>Semestral</v>
      </c>
      <c r="D8" s="297" t="s">
        <v>450</v>
      </c>
      <c r="E8" s="36" t="str">
        <f>Indicadores!R25</f>
        <v>Áreas Técnicas del ministerio</v>
      </c>
      <c r="F8" s="297" t="s">
        <v>67</v>
      </c>
      <c r="G8" s="37" t="str">
        <f>Indicadores!H25</f>
        <v>Porcentaje</v>
      </c>
      <c r="H8" s="490" t="s">
        <v>451</v>
      </c>
      <c r="I8" s="492" t="str">
        <f>Indicadores!O25</f>
        <v xml:space="preserve">Hacia arriba </v>
      </c>
      <c r="J8" s="373"/>
    </row>
    <row r="9" spans="1:10" ht="33.75" customHeight="1">
      <c r="A9" s="373"/>
      <c r="B9" s="416" t="s">
        <v>420</v>
      </c>
      <c r="C9" s="27">
        <f>Indicadores!N25</f>
        <v>0.75</v>
      </c>
      <c r="D9" s="417" t="s">
        <v>422</v>
      </c>
      <c r="E9" s="27">
        <f>'TABLERO DE MANDO'!F26</f>
        <v>0.63749999999999996</v>
      </c>
      <c r="F9" s="418" t="s">
        <v>423</v>
      </c>
      <c r="G9" s="27">
        <f>'TABLERO DE MANDO'!G26</f>
        <v>0.67500000000000004</v>
      </c>
      <c r="H9" s="491"/>
      <c r="I9" s="493"/>
      <c r="J9" s="373"/>
    </row>
    <row r="10" spans="1:10" ht="13.5" customHeight="1">
      <c r="B10" s="93"/>
      <c r="C10" s="127"/>
      <c r="D10" s="422"/>
      <c r="E10" s="422"/>
      <c r="F10" s="127"/>
      <c r="G10" s="127"/>
      <c r="H10" s="127"/>
      <c r="I10" s="91"/>
    </row>
    <row r="11" spans="1:10" ht="23.25" customHeight="1">
      <c r="B11" s="299" t="s">
        <v>452</v>
      </c>
      <c r="C11" s="298" t="s">
        <v>453</v>
      </c>
      <c r="D11" s="45" t="str">
        <f>D9</f>
        <v>LIMITE INSATISFACTORIO</v>
      </c>
      <c r="E11" s="45" t="str">
        <f>F9</f>
        <v>LIMITE SATISFACTORIO</v>
      </c>
      <c r="F11" s="30"/>
      <c r="G11" s="30"/>
      <c r="H11" s="30"/>
      <c r="I11" s="90"/>
    </row>
    <row r="12" spans="1:10" ht="13.5" customHeight="1">
      <c r="B12" s="39" t="s">
        <v>426</v>
      </c>
      <c r="C12" s="34"/>
      <c r="D12" s="33">
        <f t="shared" ref="D12:D23" si="0">+$E$9</f>
        <v>0.63749999999999996</v>
      </c>
      <c r="E12" s="33">
        <f t="shared" ref="E12:E23" si="1">+$G$9</f>
        <v>0.67500000000000004</v>
      </c>
      <c r="F12" s="30"/>
      <c r="G12" s="30"/>
      <c r="H12" s="30"/>
      <c r="I12" s="91"/>
    </row>
    <row r="13" spans="1:10" ht="13.5" customHeight="1">
      <c r="B13" s="39" t="s">
        <v>427</v>
      </c>
      <c r="C13" s="34"/>
      <c r="D13" s="33">
        <f t="shared" si="0"/>
        <v>0.63749999999999996</v>
      </c>
      <c r="E13" s="33">
        <f t="shared" si="1"/>
        <v>0.67500000000000004</v>
      </c>
      <c r="F13" s="30"/>
      <c r="G13" s="30"/>
      <c r="H13" s="30"/>
      <c r="I13" s="91"/>
      <c r="J13" s="373"/>
    </row>
    <row r="14" spans="1:10" ht="13.5" customHeight="1">
      <c r="B14" s="39" t="s">
        <v>428</v>
      </c>
      <c r="C14" s="34"/>
      <c r="D14" s="33">
        <f t="shared" si="0"/>
        <v>0.63749999999999996</v>
      </c>
      <c r="E14" s="33">
        <f t="shared" si="1"/>
        <v>0.67500000000000004</v>
      </c>
      <c r="F14" s="30"/>
      <c r="G14" s="30"/>
      <c r="H14" s="30"/>
      <c r="I14" s="91"/>
      <c r="J14" s="373"/>
    </row>
    <row r="15" spans="1:10" ht="13.5" customHeight="1">
      <c r="B15" s="39" t="s">
        <v>429</v>
      </c>
      <c r="C15" s="34"/>
      <c r="D15" s="33">
        <f t="shared" si="0"/>
        <v>0.63749999999999996</v>
      </c>
      <c r="E15" s="33">
        <f t="shared" si="1"/>
        <v>0.67500000000000004</v>
      </c>
      <c r="F15" s="30"/>
      <c r="G15" s="30"/>
      <c r="H15" s="30"/>
      <c r="I15" s="91"/>
    </row>
    <row r="16" spans="1:10" ht="13.5" customHeight="1">
      <c r="B16" s="39" t="s">
        <v>430</v>
      </c>
      <c r="C16" s="34"/>
      <c r="D16" s="33">
        <f t="shared" si="0"/>
        <v>0.63749999999999996</v>
      </c>
      <c r="E16" s="33">
        <f t="shared" si="1"/>
        <v>0.67500000000000004</v>
      </c>
      <c r="F16" s="30"/>
      <c r="G16" s="30"/>
      <c r="H16" s="30"/>
      <c r="I16" s="91"/>
    </row>
    <row r="17" spans="1:10" ht="13.5" customHeight="1">
      <c r="B17" s="39" t="s">
        <v>431</v>
      </c>
      <c r="C17" s="434">
        <v>0.85599999999999998</v>
      </c>
      <c r="D17" s="33">
        <f t="shared" si="0"/>
        <v>0.63749999999999996</v>
      </c>
      <c r="E17" s="33">
        <f t="shared" si="1"/>
        <v>0.67500000000000004</v>
      </c>
      <c r="F17" s="30"/>
      <c r="G17" s="30"/>
      <c r="H17" s="30"/>
      <c r="I17" s="91"/>
    </row>
    <row r="18" spans="1:10" ht="13.5" customHeight="1">
      <c r="B18" s="39" t="s">
        <v>432</v>
      </c>
      <c r="C18" s="34"/>
      <c r="D18" s="33">
        <f t="shared" si="0"/>
        <v>0.63749999999999996</v>
      </c>
      <c r="E18" s="33">
        <f t="shared" si="1"/>
        <v>0.67500000000000004</v>
      </c>
      <c r="F18" s="30"/>
      <c r="G18" s="30"/>
      <c r="H18" s="30"/>
      <c r="I18" s="91"/>
    </row>
    <row r="19" spans="1:10" ht="13.5" customHeight="1">
      <c r="B19" s="39" t="s">
        <v>433</v>
      </c>
      <c r="C19" s="34"/>
      <c r="D19" s="33">
        <f t="shared" si="0"/>
        <v>0.63749999999999996</v>
      </c>
      <c r="E19" s="33">
        <f t="shared" si="1"/>
        <v>0.67500000000000004</v>
      </c>
      <c r="F19" s="30"/>
      <c r="G19" s="30"/>
      <c r="H19" s="30"/>
      <c r="I19" s="91"/>
    </row>
    <row r="20" spans="1:10" ht="13.5" customHeight="1">
      <c r="B20" s="39" t="s">
        <v>434</v>
      </c>
      <c r="C20" s="34"/>
      <c r="D20" s="33">
        <f t="shared" si="0"/>
        <v>0.63749999999999996</v>
      </c>
      <c r="E20" s="33">
        <f t="shared" si="1"/>
        <v>0.67500000000000004</v>
      </c>
      <c r="F20" s="30"/>
      <c r="G20" s="30"/>
      <c r="H20" s="30"/>
      <c r="I20" s="91"/>
    </row>
    <row r="21" spans="1:10" ht="13.5" customHeight="1">
      <c r="B21" s="39" t="s">
        <v>435</v>
      </c>
      <c r="C21" s="34"/>
      <c r="D21" s="33">
        <f t="shared" si="0"/>
        <v>0.63749999999999996</v>
      </c>
      <c r="E21" s="33">
        <f t="shared" si="1"/>
        <v>0.67500000000000004</v>
      </c>
      <c r="F21" s="30"/>
      <c r="G21" s="30"/>
      <c r="H21" s="30"/>
      <c r="I21" s="91"/>
    </row>
    <row r="22" spans="1:10" ht="13.5" customHeight="1">
      <c r="B22" s="39" t="s">
        <v>436</v>
      </c>
      <c r="C22" s="34"/>
      <c r="D22" s="33">
        <f t="shared" si="0"/>
        <v>0.63749999999999996</v>
      </c>
      <c r="E22" s="33">
        <f t="shared" si="1"/>
        <v>0.67500000000000004</v>
      </c>
      <c r="F22" s="30"/>
      <c r="G22" s="30"/>
      <c r="H22" s="30"/>
      <c r="I22" s="91"/>
    </row>
    <row r="23" spans="1:10" ht="13.5" customHeight="1">
      <c r="B23" s="39" t="s">
        <v>437</v>
      </c>
      <c r="C23" s="434">
        <f>(0.9541+1+0.96+0.83+0.9084+0.989+0.9023)/7</f>
        <v>0.93482857142857145</v>
      </c>
      <c r="D23" s="33">
        <f t="shared" si="0"/>
        <v>0.63749999999999996</v>
      </c>
      <c r="E23" s="33">
        <f t="shared" si="1"/>
        <v>0.67500000000000004</v>
      </c>
      <c r="F23" s="30"/>
      <c r="G23" s="30"/>
      <c r="H23" s="30"/>
      <c r="I23" s="91"/>
    </row>
    <row r="24" spans="1:10" ht="13.5" customHeight="1">
      <c r="B24" s="39"/>
      <c r="C24" s="34"/>
      <c r="D24" s="33"/>
      <c r="E24" s="33"/>
      <c r="F24" s="30"/>
      <c r="G24" s="30"/>
      <c r="H24" s="30"/>
      <c r="I24" s="91"/>
    </row>
    <row r="25" spans="1:10" ht="13.5" customHeight="1">
      <c r="B25" s="93"/>
      <c r="C25" s="30"/>
      <c r="D25" s="30"/>
      <c r="E25" s="30"/>
      <c r="F25" s="30"/>
      <c r="G25" s="30"/>
      <c r="H25" s="30"/>
      <c r="I25" s="91"/>
    </row>
    <row r="26" spans="1:10" ht="13.5" customHeight="1">
      <c r="B26" s="93"/>
      <c r="C26" s="30"/>
      <c r="D26" s="30"/>
      <c r="E26" s="30"/>
      <c r="F26" s="30"/>
      <c r="G26" s="30"/>
      <c r="H26" s="30"/>
      <c r="I26" s="91"/>
    </row>
    <row r="27" spans="1:10" ht="13.5" customHeight="1">
      <c r="B27" s="93"/>
      <c r="C27" s="30"/>
      <c r="D27" s="30"/>
      <c r="E27" s="30"/>
      <c r="F27" s="30"/>
      <c r="G27" s="30"/>
      <c r="H27" s="30"/>
      <c r="I27" s="91"/>
    </row>
    <row r="28" spans="1:10" ht="13.5" customHeight="1">
      <c r="B28" s="93"/>
      <c r="C28" s="127"/>
      <c r="D28" s="127"/>
      <c r="E28" s="127"/>
      <c r="F28" s="127"/>
      <c r="G28" s="127"/>
      <c r="H28" s="127"/>
      <c r="I28" s="91"/>
    </row>
    <row r="29" spans="1:10" ht="15.75" customHeight="1">
      <c r="A29" s="373"/>
      <c r="B29" s="870" t="s">
        <v>454</v>
      </c>
      <c r="C29" s="871"/>
      <c r="D29" s="871"/>
      <c r="E29" s="871"/>
      <c r="F29" s="871"/>
      <c r="G29" s="871"/>
      <c r="H29" s="871"/>
      <c r="I29" s="872"/>
      <c r="J29" s="373"/>
    </row>
    <row r="30" spans="1:10" ht="13.5" customHeight="1">
      <c r="B30" s="873"/>
      <c r="C30" s="504"/>
      <c r="D30" s="504"/>
      <c r="E30" s="504"/>
      <c r="F30" s="504"/>
      <c r="G30" s="504"/>
      <c r="H30" s="504"/>
      <c r="I30" s="472"/>
    </row>
    <row r="31" spans="1:10" ht="13.5" customHeight="1">
      <c r="B31" s="500" t="s">
        <v>455</v>
      </c>
      <c r="C31" s="498"/>
      <c r="D31" s="498"/>
      <c r="E31" s="499"/>
      <c r="F31" s="500" t="s">
        <v>456</v>
      </c>
      <c r="G31" s="498"/>
      <c r="H31" s="498"/>
      <c r="I31" s="499"/>
    </row>
    <row r="32" spans="1:10" s="426" customFormat="1" ht="57.75" customHeight="1">
      <c r="A32" s="442"/>
      <c r="B32" s="737" t="s">
        <v>571</v>
      </c>
      <c r="C32" s="851"/>
      <c r="D32" s="851"/>
      <c r="E32" s="851"/>
      <c r="F32" s="853"/>
      <c r="G32" s="868"/>
      <c r="H32" s="868"/>
      <c r="I32" s="868"/>
      <c r="J32" s="442"/>
    </row>
    <row r="33" spans="1:10" s="426" customFormat="1" ht="57.75" customHeight="1">
      <c r="A33" s="442"/>
      <c r="B33" s="851"/>
      <c r="C33" s="852"/>
      <c r="D33" s="852"/>
      <c r="E33" s="851"/>
      <c r="F33" s="868"/>
      <c r="G33" s="868"/>
      <c r="H33" s="868"/>
      <c r="I33" s="868"/>
      <c r="J33" s="442"/>
    </row>
    <row r="34" spans="1:10" s="426" customFormat="1" ht="57.75" customHeight="1">
      <c r="A34" s="442"/>
      <c r="B34" s="851"/>
      <c r="C34" s="852"/>
      <c r="D34" s="852"/>
      <c r="E34" s="851"/>
      <c r="F34" s="869"/>
      <c r="G34" s="869"/>
      <c r="H34" s="869"/>
      <c r="I34" s="869"/>
      <c r="J34" s="442"/>
    </row>
    <row r="35" spans="1:10" s="426" customFormat="1" ht="87.75" customHeight="1">
      <c r="A35" s="443"/>
      <c r="B35" s="861" t="s">
        <v>572</v>
      </c>
      <c r="C35" s="862"/>
      <c r="D35" s="862"/>
      <c r="E35" s="862"/>
      <c r="F35" s="867"/>
      <c r="G35" s="867"/>
      <c r="H35" s="867"/>
      <c r="I35" s="867"/>
      <c r="J35" s="442"/>
    </row>
    <row r="36" spans="1:10" s="426" customFormat="1" ht="87.75" customHeight="1">
      <c r="A36" s="443"/>
      <c r="B36" s="863"/>
      <c r="C36" s="864"/>
      <c r="D36" s="864"/>
      <c r="E36" s="864"/>
      <c r="F36" s="867"/>
      <c r="G36" s="867"/>
      <c r="H36" s="867"/>
      <c r="I36" s="867"/>
      <c r="J36" s="442"/>
    </row>
    <row r="37" spans="1:10" s="426" customFormat="1" ht="87.75" customHeight="1">
      <c r="A37" s="443"/>
      <c r="B37" s="865"/>
      <c r="C37" s="866"/>
      <c r="D37" s="866"/>
      <c r="E37" s="866"/>
      <c r="F37" s="867"/>
      <c r="G37" s="867"/>
      <c r="H37" s="867"/>
      <c r="I37" s="867"/>
      <c r="J37" s="442"/>
    </row>
    <row r="38" spans="1:10" s="426" customFormat="1" ht="15" customHeight="1">
      <c r="A38" s="443"/>
      <c r="B38" s="443"/>
      <c r="C38" s="443"/>
      <c r="D38" s="443"/>
      <c r="E38" s="443"/>
      <c r="F38" s="442"/>
      <c r="G38" s="442"/>
      <c r="H38" s="442"/>
      <c r="I38" s="442"/>
      <c r="J38" s="443"/>
    </row>
    <row r="39" spans="1:10" s="426" customFormat="1" ht="15" customHeight="1">
      <c r="A39" s="443"/>
      <c r="B39" s="443"/>
      <c r="C39" s="443"/>
      <c r="D39" s="443"/>
      <c r="E39" s="443"/>
      <c r="F39" s="443"/>
      <c r="G39" s="443"/>
      <c r="H39" s="443"/>
      <c r="I39" s="443"/>
      <c r="J39" s="443"/>
    </row>
    <row r="40" spans="1:10" s="426" customFormat="1" ht="15" customHeight="1">
      <c r="A40" s="443"/>
      <c r="B40" s="443"/>
      <c r="C40" s="443"/>
      <c r="D40" s="443"/>
      <c r="E40" s="443"/>
      <c r="F40" s="443"/>
      <c r="G40" s="443"/>
      <c r="H40" s="443"/>
      <c r="I40" s="443"/>
      <c r="J40" s="443"/>
    </row>
  </sheetData>
  <mergeCells count="27">
    <mergeCell ref="B35:E37"/>
    <mergeCell ref="F35:I37"/>
    <mergeCell ref="B7:C7"/>
    <mergeCell ref="H7:I7"/>
    <mergeCell ref="B31:E31"/>
    <mergeCell ref="B32:E34"/>
    <mergeCell ref="F32:I34"/>
    <mergeCell ref="D7:E7"/>
    <mergeCell ref="F7:G7"/>
    <mergeCell ref="H8:H9"/>
    <mergeCell ref="I8:I9"/>
    <mergeCell ref="B29:I29"/>
    <mergeCell ref="B30:I30"/>
    <mergeCell ref="F31:I31"/>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tabColor rgb="FFFF9900"/>
  </sheetPr>
  <dimension ref="A1:J54"/>
  <sheetViews>
    <sheetView workbookViewId="0">
      <selection activeCell="C21" sqref="C21"/>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3.25" customHeight="1">
      <c r="B1" s="502" t="s">
        <v>471</v>
      </c>
      <c r="C1" s="599"/>
      <c r="D1" s="601" t="s">
        <v>439</v>
      </c>
      <c r="E1" s="602"/>
      <c r="F1" s="602"/>
      <c r="G1" s="602"/>
      <c r="H1" s="603"/>
      <c r="I1" s="604"/>
    </row>
    <row r="2" spans="1:10" ht="19.5" customHeight="1">
      <c r="B2" s="600"/>
      <c r="C2" s="448"/>
      <c r="D2" s="454" t="s">
        <v>472</v>
      </c>
      <c r="E2" s="455"/>
      <c r="F2" s="455"/>
      <c r="G2" s="455"/>
      <c r="H2" s="456"/>
      <c r="I2" s="605"/>
    </row>
    <row r="3" spans="1:10" ht="13.5" customHeight="1">
      <c r="B3" s="746" t="s">
        <v>473</v>
      </c>
      <c r="C3" s="874"/>
      <c r="D3" s="746" t="s">
        <v>474</v>
      </c>
      <c r="E3" s="875"/>
      <c r="F3" s="875"/>
      <c r="G3" s="875"/>
      <c r="H3" s="874"/>
      <c r="I3" s="409" t="s">
        <v>475</v>
      </c>
    </row>
    <row r="4" spans="1:10" ht="15.75" customHeight="1">
      <c r="A4" s="373"/>
      <c r="B4" s="464" t="s">
        <v>444</v>
      </c>
      <c r="C4" s="770"/>
      <c r="D4" s="642" t="str">
        <f>Indicadores!F26</f>
        <v>Servicio al ciudadano (SCD)</v>
      </c>
      <c r="E4" s="643"/>
      <c r="F4" s="643"/>
      <c r="G4" s="643"/>
      <c r="H4" s="643"/>
      <c r="I4" s="644"/>
      <c r="J4" s="373"/>
    </row>
    <row r="5" spans="1:10" ht="21.75" customHeight="1">
      <c r="A5" s="373"/>
      <c r="B5" s="469" t="s">
        <v>445</v>
      </c>
      <c r="C5" s="470"/>
      <c r="D5" s="570" t="str">
        <f>Indicadores!A26</f>
        <v>Cumplimiento legal en los términos de respuesta a PQRSD</v>
      </c>
      <c r="E5" s="731"/>
      <c r="F5" s="489" t="s">
        <v>446</v>
      </c>
      <c r="G5" s="470"/>
      <c r="H5" s="572" t="e">
        <f>Indicadores!#REF!</f>
        <v>#REF!</v>
      </c>
      <c r="I5" s="644"/>
      <c r="J5" s="373"/>
    </row>
    <row r="6" spans="1:10" ht="39" customHeight="1">
      <c r="A6" s="373"/>
      <c r="B6" s="469" t="s">
        <v>447</v>
      </c>
      <c r="C6" s="470"/>
      <c r="D6" s="477" t="str">
        <f>Indicadores!G26</f>
        <v>(Número de peticiones atendidas en término de Ley /  Número total de peticiones - Número de peticiones en gestión)) *100</v>
      </c>
      <c r="E6" s="488"/>
      <c r="F6" s="489" t="s">
        <v>448</v>
      </c>
      <c r="G6" s="470"/>
      <c r="H6" s="477" t="str">
        <f>Indicadores!C26</f>
        <v>Medición de la oportunidad en la respuesta a las peticiones recibidas</v>
      </c>
      <c r="I6" s="478"/>
      <c r="J6" s="373"/>
    </row>
    <row r="7" spans="1:10" ht="33.75" customHeight="1">
      <c r="A7" s="373"/>
      <c r="B7" s="415" t="s">
        <v>449</v>
      </c>
      <c r="C7" s="35" t="str">
        <f>Indicadores!P26</f>
        <v>Trimestral</v>
      </c>
      <c r="D7" s="297" t="s">
        <v>450</v>
      </c>
      <c r="E7" s="36" t="str">
        <f>Indicadores!R26</f>
        <v>1. Sistema de registro del centro de contacto al ciudadano
2. Instrumento de reporte de gestión de peticiones
3. Sistema de Información de Gestión Documental del Ministerio</v>
      </c>
      <c r="F7" s="297" t="s">
        <v>67</v>
      </c>
      <c r="G7" s="37" t="str">
        <f>Indicadores!H26</f>
        <v>Porcentaje</v>
      </c>
      <c r="H7" s="490" t="s">
        <v>451</v>
      </c>
      <c r="I7" s="492" t="str">
        <f>Indicadores!O26</f>
        <v>Hacia arriba</v>
      </c>
      <c r="J7" s="373"/>
    </row>
    <row r="8" spans="1:10" ht="28.5" customHeight="1">
      <c r="A8" s="373"/>
      <c r="B8" s="416" t="s">
        <v>420</v>
      </c>
      <c r="C8" s="27">
        <f>Indicadores!N26</f>
        <v>0.95</v>
      </c>
      <c r="D8" s="417" t="s">
        <v>422</v>
      </c>
      <c r="E8" s="27">
        <f>+'TABLERO DE MANDO'!F27</f>
        <v>0.8075</v>
      </c>
      <c r="F8" s="418" t="s">
        <v>423</v>
      </c>
      <c r="G8" s="27">
        <f>+'TABLERO DE MANDO'!G27</f>
        <v>0.85499999999999998</v>
      </c>
      <c r="H8" s="491"/>
      <c r="I8" s="493"/>
      <c r="J8" s="373"/>
    </row>
    <row r="9" spans="1:10" ht="35.25" customHeight="1">
      <c r="B9" s="427" t="s">
        <v>452</v>
      </c>
      <c r="C9" s="428" t="s">
        <v>453</v>
      </c>
      <c r="D9" s="129" t="s">
        <v>422</v>
      </c>
      <c r="E9" s="129" t="s">
        <v>423</v>
      </c>
      <c r="F9" s="127"/>
      <c r="G9" s="127"/>
      <c r="H9" s="127"/>
      <c r="I9" s="130"/>
    </row>
    <row r="10" spans="1:10" ht="13.5" customHeight="1">
      <c r="B10" s="280" t="s">
        <v>426</v>
      </c>
      <c r="C10" s="119"/>
      <c r="D10" s="296">
        <v>0.64</v>
      </c>
      <c r="E10" s="296">
        <v>0.68</v>
      </c>
      <c r="F10" s="127"/>
      <c r="G10" s="127"/>
      <c r="H10" s="127"/>
      <c r="I10" s="130"/>
    </row>
    <row r="11" spans="1:10" ht="13.5" customHeight="1">
      <c r="B11" s="280" t="s">
        <v>427</v>
      </c>
      <c r="C11" s="119"/>
      <c r="D11" s="296">
        <v>0.64</v>
      </c>
      <c r="E11" s="296">
        <v>0.68</v>
      </c>
      <c r="F11" s="127"/>
      <c r="G11" s="127"/>
      <c r="H11" s="127"/>
      <c r="I11" s="130"/>
    </row>
    <row r="12" spans="1:10" ht="13.5" customHeight="1">
      <c r="B12" s="280" t="s">
        <v>428</v>
      </c>
      <c r="C12" s="286">
        <v>0.7</v>
      </c>
      <c r="D12" s="296">
        <v>0.64</v>
      </c>
      <c r="E12" s="296">
        <v>0.68</v>
      </c>
      <c r="F12" s="127"/>
      <c r="G12" s="127"/>
      <c r="H12" s="127"/>
      <c r="I12" s="130"/>
    </row>
    <row r="13" spans="1:10" ht="13.5" customHeight="1">
      <c r="B13" s="280" t="s">
        <v>429</v>
      </c>
      <c r="C13" s="119"/>
      <c r="D13" s="296">
        <v>0.64</v>
      </c>
      <c r="E13" s="296">
        <v>0.68</v>
      </c>
      <c r="F13" s="127"/>
      <c r="G13" s="127"/>
      <c r="H13" s="127"/>
      <c r="I13" s="130"/>
    </row>
    <row r="14" spans="1:10" ht="13.5" customHeight="1">
      <c r="B14" s="280" t="s">
        <v>430</v>
      </c>
      <c r="C14" s="119"/>
      <c r="D14" s="296">
        <v>0.64</v>
      </c>
      <c r="E14" s="296">
        <v>0.68</v>
      </c>
      <c r="F14" s="127"/>
      <c r="G14" s="127"/>
      <c r="H14" s="127"/>
      <c r="I14" s="130"/>
    </row>
    <row r="15" spans="1:10" ht="13.5" customHeight="1">
      <c r="B15" s="280" t="s">
        <v>431</v>
      </c>
      <c r="C15" s="286">
        <v>0.7</v>
      </c>
      <c r="D15" s="296">
        <v>0.64</v>
      </c>
      <c r="E15" s="296">
        <v>0.68</v>
      </c>
      <c r="F15" s="127"/>
      <c r="G15" s="127"/>
      <c r="H15" s="127"/>
      <c r="I15" s="130"/>
    </row>
    <row r="16" spans="1:10" ht="13.5" customHeight="1">
      <c r="B16" s="280" t="s">
        <v>432</v>
      </c>
      <c r="C16" s="34"/>
      <c r="D16" s="296">
        <v>0.64</v>
      </c>
      <c r="E16" s="296">
        <v>0.68</v>
      </c>
      <c r="F16" s="127"/>
      <c r="G16" s="127"/>
      <c r="H16" s="127"/>
      <c r="I16" s="130"/>
    </row>
    <row r="17" spans="1:10" ht="13.5" customHeight="1">
      <c r="B17" s="280" t="s">
        <v>433</v>
      </c>
      <c r="C17" s="119"/>
      <c r="D17" s="296">
        <v>0.64</v>
      </c>
      <c r="E17" s="296">
        <v>0.68</v>
      </c>
      <c r="F17" s="127"/>
      <c r="G17" s="127"/>
      <c r="H17" s="127"/>
      <c r="I17" s="130"/>
    </row>
    <row r="18" spans="1:10" ht="13.5" customHeight="1">
      <c r="B18" s="280" t="s">
        <v>434</v>
      </c>
      <c r="C18" s="286">
        <v>0.71</v>
      </c>
      <c r="D18" s="296">
        <v>0.64</v>
      </c>
      <c r="E18" s="296">
        <v>0.68</v>
      </c>
      <c r="F18" s="127"/>
      <c r="G18" s="127"/>
      <c r="H18" s="127"/>
      <c r="I18" s="130"/>
    </row>
    <row r="19" spans="1:10" ht="13.5" customHeight="1">
      <c r="B19" s="280" t="s">
        <v>435</v>
      </c>
      <c r="C19" s="119"/>
      <c r="D19" s="132">
        <v>0.64</v>
      </c>
      <c r="E19" s="132">
        <v>0.68</v>
      </c>
      <c r="F19" s="127"/>
      <c r="G19" s="127"/>
      <c r="H19" s="127"/>
      <c r="I19" s="130"/>
    </row>
    <row r="20" spans="1:10" ht="13.5" customHeight="1">
      <c r="B20" s="280" t="s">
        <v>436</v>
      </c>
      <c r="C20" s="119"/>
      <c r="D20" s="132">
        <v>0.64</v>
      </c>
      <c r="E20" s="132">
        <v>0.68</v>
      </c>
      <c r="F20" s="127"/>
      <c r="G20" s="127"/>
      <c r="H20" s="127"/>
      <c r="I20" s="130"/>
    </row>
    <row r="21" spans="1:10" ht="13.5" customHeight="1">
      <c r="B21" s="280" t="s">
        <v>437</v>
      </c>
      <c r="C21" s="286">
        <v>0.79</v>
      </c>
      <c r="D21" s="132">
        <v>0.64</v>
      </c>
      <c r="E21" s="132">
        <v>0.68</v>
      </c>
      <c r="F21" s="127"/>
      <c r="G21" s="127"/>
      <c r="H21" s="127"/>
      <c r="I21" s="130"/>
    </row>
    <row r="22" spans="1:10" ht="13.5" customHeight="1">
      <c r="B22" s="280"/>
      <c r="C22" s="119"/>
      <c r="D22" s="229"/>
      <c r="E22" s="229"/>
      <c r="F22" s="127"/>
      <c r="G22" s="127"/>
      <c r="H22" s="127"/>
      <c r="I22" s="130"/>
    </row>
    <row r="23" spans="1:10" ht="13.5" customHeight="1">
      <c r="B23" s="280"/>
      <c r="C23" s="119"/>
      <c r="D23" s="127"/>
      <c r="E23" s="127"/>
      <c r="F23" s="127"/>
      <c r="G23" s="127"/>
      <c r="H23" s="127"/>
      <c r="I23" s="130"/>
    </row>
    <row r="24" spans="1:10" ht="13.5" customHeight="1">
      <c r="B24" s="126"/>
      <c r="C24" s="127"/>
      <c r="D24" s="127"/>
      <c r="E24" s="127"/>
      <c r="F24" s="127"/>
      <c r="G24" s="127"/>
      <c r="H24" s="127"/>
      <c r="I24" s="130"/>
    </row>
    <row r="25" spans="1:10" ht="13.5" customHeight="1">
      <c r="B25" s="126"/>
      <c r="C25" s="127"/>
      <c r="D25" s="127"/>
      <c r="E25" s="127"/>
      <c r="F25" s="127"/>
      <c r="G25" s="127"/>
      <c r="H25" s="127"/>
      <c r="I25" s="130"/>
    </row>
    <row r="26" spans="1:10" ht="13.5" customHeight="1">
      <c r="B26" s="126"/>
      <c r="C26" s="127"/>
      <c r="D26" s="127"/>
      <c r="E26" s="127"/>
      <c r="F26" s="127"/>
      <c r="G26" s="127"/>
      <c r="H26" s="127"/>
      <c r="I26" s="130"/>
    </row>
    <row r="27" spans="1:10" ht="15.75" customHeight="1" thickBot="1">
      <c r="B27" s="142"/>
      <c r="C27" s="143"/>
      <c r="D27" s="143"/>
      <c r="E27" s="143"/>
      <c r="F27" s="143"/>
      <c r="G27" s="143"/>
      <c r="H27" s="143"/>
      <c r="I27" s="144"/>
    </row>
    <row r="28" spans="1:10" ht="13.5" customHeight="1">
      <c r="B28" s="877" t="s">
        <v>454</v>
      </c>
      <c r="C28" s="878"/>
      <c r="D28" s="878"/>
      <c r="E28" s="878"/>
      <c r="F28" s="878"/>
      <c r="G28" s="878"/>
      <c r="H28" s="878"/>
      <c r="I28" s="879"/>
    </row>
    <row r="29" spans="1:10" ht="13.5" customHeight="1">
      <c r="B29" s="876"/>
      <c r="C29" s="768"/>
      <c r="D29" s="768"/>
      <c r="E29" s="768"/>
      <c r="F29" s="768"/>
      <c r="G29" s="768"/>
      <c r="H29" s="768"/>
      <c r="I29" s="733"/>
    </row>
    <row r="30" spans="1:10" ht="13.5" customHeight="1">
      <c r="B30" s="497" t="s">
        <v>455</v>
      </c>
      <c r="C30" s="498"/>
      <c r="D30" s="498"/>
      <c r="E30" s="499"/>
      <c r="F30" s="500" t="s">
        <v>456</v>
      </c>
      <c r="G30" s="498"/>
      <c r="H30" s="498"/>
      <c r="I30" s="501"/>
    </row>
    <row r="31" spans="1:10" ht="15" customHeight="1">
      <c r="A31" s="373"/>
      <c r="B31" s="737" t="s">
        <v>573</v>
      </c>
      <c r="C31" s="851"/>
      <c r="D31" s="851"/>
      <c r="E31" s="851"/>
      <c r="F31" s="737" t="s">
        <v>574</v>
      </c>
      <c r="G31" s="851"/>
      <c r="H31" s="851"/>
      <c r="I31" s="851"/>
      <c r="J31" s="373"/>
    </row>
    <row r="32" spans="1:10" ht="15" customHeight="1">
      <c r="A32" s="373"/>
      <c r="B32" s="851"/>
      <c r="C32" s="852"/>
      <c r="D32" s="852"/>
      <c r="E32" s="851"/>
      <c r="F32" s="851"/>
      <c r="G32" s="852"/>
      <c r="H32" s="852"/>
      <c r="I32" s="851"/>
      <c r="J32" s="373"/>
    </row>
    <row r="33" spans="1:10" ht="15" customHeight="1">
      <c r="A33" s="373"/>
      <c r="B33" s="851"/>
      <c r="C33" s="852"/>
      <c r="D33" s="852"/>
      <c r="E33" s="851"/>
      <c r="F33" s="851"/>
      <c r="G33" s="852"/>
      <c r="H33" s="852"/>
      <c r="I33" s="851"/>
      <c r="J33" s="373"/>
    </row>
    <row r="34" spans="1:10" ht="15" customHeight="1">
      <c r="A34" s="373"/>
      <c r="B34" s="851"/>
      <c r="C34" s="852"/>
      <c r="D34" s="852"/>
      <c r="E34" s="851"/>
      <c r="F34" s="851"/>
      <c r="G34" s="852"/>
      <c r="H34" s="852"/>
      <c r="I34" s="851"/>
      <c r="J34" s="373"/>
    </row>
    <row r="35" spans="1:10" ht="15" customHeight="1">
      <c r="A35" s="373"/>
      <c r="B35" s="851"/>
      <c r="C35" s="852"/>
      <c r="D35" s="852"/>
      <c r="E35" s="851"/>
      <c r="F35" s="851"/>
      <c r="G35" s="852"/>
      <c r="H35" s="852"/>
      <c r="I35" s="851"/>
      <c r="J35" s="373"/>
    </row>
    <row r="36" spans="1:10" ht="13.5" customHeight="1">
      <c r="A36" s="373"/>
      <c r="B36" s="851"/>
      <c r="C36" s="852"/>
      <c r="D36" s="852"/>
      <c r="E36" s="851"/>
      <c r="F36" s="851"/>
      <c r="G36" s="852"/>
      <c r="H36" s="852"/>
      <c r="I36" s="851"/>
      <c r="J36" s="373"/>
    </row>
    <row r="37" spans="1:10" ht="13.5" customHeight="1">
      <c r="A37" s="373"/>
      <c r="B37" s="851"/>
      <c r="C37" s="852"/>
      <c r="D37" s="852"/>
      <c r="E37" s="851"/>
      <c r="F37" s="851"/>
      <c r="G37" s="852"/>
      <c r="H37" s="852"/>
      <c r="I37" s="851"/>
      <c r="J37" s="373"/>
    </row>
    <row r="38" spans="1:10" ht="42.75" customHeight="1">
      <c r="A38" s="373"/>
      <c r="B38" s="851"/>
      <c r="C38" s="852"/>
      <c r="D38" s="852"/>
      <c r="E38" s="851"/>
      <c r="F38" s="851"/>
      <c r="G38" s="852"/>
      <c r="H38" s="852"/>
      <c r="I38" s="851"/>
      <c r="J38" s="373"/>
    </row>
    <row r="39" spans="1:10" ht="15" customHeight="1">
      <c r="A39" s="373"/>
      <c r="B39" s="737" t="s">
        <v>575</v>
      </c>
      <c r="C39" s="737"/>
      <c r="D39" s="737"/>
      <c r="E39" s="737"/>
      <c r="F39" s="737" t="s">
        <v>576</v>
      </c>
      <c r="G39" s="737"/>
      <c r="H39" s="737"/>
      <c r="I39" s="737"/>
      <c r="J39" s="373"/>
    </row>
    <row r="40" spans="1:10" ht="15" customHeight="1">
      <c r="A40" s="373"/>
      <c r="B40" s="737"/>
      <c r="C40" s="737"/>
      <c r="D40" s="737"/>
      <c r="E40" s="737"/>
      <c r="F40" s="737"/>
      <c r="G40" s="737"/>
      <c r="H40" s="737"/>
      <c r="I40" s="737"/>
      <c r="J40" s="373"/>
    </row>
    <row r="41" spans="1:10" ht="15" customHeight="1">
      <c r="A41" s="373"/>
      <c r="B41" s="737"/>
      <c r="C41" s="737"/>
      <c r="D41" s="737"/>
      <c r="E41" s="737"/>
      <c r="F41" s="737"/>
      <c r="G41" s="737"/>
      <c r="H41" s="737"/>
      <c r="I41" s="737"/>
      <c r="J41" s="373"/>
    </row>
    <row r="42" spans="1:10" ht="15" customHeight="1">
      <c r="A42" s="373"/>
      <c r="B42" s="737"/>
      <c r="C42" s="737"/>
      <c r="D42" s="737"/>
      <c r="E42" s="737"/>
      <c r="F42" s="737"/>
      <c r="G42" s="737"/>
      <c r="H42" s="737"/>
      <c r="I42" s="737"/>
      <c r="J42" s="373"/>
    </row>
    <row r="43" spans="1:10" ht="15" customHeight="1">
      <c r="A43" s="373"/>
      <c r="B43" s="737"/>
      <c r="C43" s="737"/>
      <c r="D43" s="737"/>
      <c r="E43" s="737"/>
      <c r="F43" s="737"/>
      <c r="G43" s="737"/>
      <c r="H43" s="737"/>
      <c r="I43" s="737"/>
      <c r="J43" s="373"/>
    </row>
    <row r="44" spans="1:10" ht="15" customHeight="1">
      <c r="A44" s="373"/>
      <c r="B44" s="737"/>
      <c r="C44" s="737"/>
      <c r="D44" s="737"/>
      <c r="E44" s="737"/>
      <c r="F44" s="737"/>
      <c r="G44" s="737"/>
      <c r="H44" s="737"/>
      <c r="I44" s="737"/>
      <c r="J44" s="373"/>
    </row>
    <row r="45" spans="1:10" ht="15" customHeight="1">
      <c r="A45" s="373"/>
      <c r="B45" s="737"/>
      <c r="C45" s="737"/>
      <c r="D45" s="737"/>
      <c r="E45" s="737"/>
      <c r="F45" s="737"/>
      <c r="G45" s="737"/>
      <c r="H45" s="737"/>
      <c r="I45" s="737"/>
      <c r="J45" s="373"/>
    </row>
    <row r="46" spans="1:10" ht="15" customHeight="1">
      <c r="A46" s="373"/>
      <c r="B46" s="880"/>
      <c r="C46" s="880"/>
      <c r="D46" s="880"/>
      <c r="E46" s="880"/>
      <c r="F46" s="880"/>
      <c r="G46" s="880"/>
      <c r="H46" s="880"/>
      <c r="I46" s="880"/>
      <c r="J46" s="373"/>
    </row>
    <row r="47" spans="1:10" ht="15" customHeight="1">
      <c r="A47" s="373"/>
      <c r="B47" s="763" t="s">
        <v>577</v>
      </c>
      <c r="C47" s="763"/>
      <c r="D47" s="763"/>
      <c r="E47" s="766"/>
      <c r="F47" s="737" t="s">
        <v>578</v>
      </c>
      <c r="G47" s="737"/>
      <c r="H47" s="737"/>
      <c r="I47" s="737"/>
      <c r="J47" s="373"/>
    </row>
    <row r="48" spans="1:10" ht="15" customHeight="1">
      <c r="A48" s="373"/>
      <c r="B48" s="763"/>
      <c r="C48" s="763"/>
      <c r="D48" s="763"/>
      <c r="E48" s="766"/>
      <c r="F48" s="737"/>
      <c r="G48" s="737"/>
      <c r="H48" s="737"/>
      <c r="I48" s="737"/>
      <c r="J48" s="373"/>
    </row>
    <row r="49" spans="1:10" ht="15" customHeight="1">
      <c r="A49" s="373"/>
      <c r="B49" s="763"/>
      <c r="C49" s="763"/>
      <c r="D49" s="763"/>
      <c r="E49" s="766"/>
      <c r="F49" s="737"/>
      <c r="G49" s="737"/>
      <c r="H49" s="737"/>
      <c r="I49" s="737"/>
      <c r="J49" s="373"/>
    </row>
    <row r="50" spans="1:10" ht="15" customHeight="1">
      <c r="A50" s="373"/>
      <c r="B50" s="763"/>
      <c r="C50" s="763"/>
      <c r="D50" s="763"/>
      <c r="E50" s="766"/>
      <c r="F50" s="737"/>
      <c r="G50" s="737"/>
      <c r="H50" s="737"/>
      <c r="I50" s="737"/>
      <c r="J50" s="373"/>
    </row>
    <row r="51" spans="1:10" ht="15" customHeight="1">
      <c r="A51" s="373"/>
      <c r="B51" s="763"/>
      <c r="C51" s="763"/>
      <c r="D51" s="763"/>
      <c r="E51" s="766"/>
      <c r="F51" s="737"/>
      <c r="G51" s="737"/>
      <c r="H51" s="737"/>
      <c r="I51" s="737"/>
      <c r="J51" s="373"/>
    </row>
    <row r="52" spans="1:10" ht="15" customHeight="1">
      <c r="A52" s="373"/>
      <c r="B52" s="763"/>
      <c r="C52" s="763"/>
      <c r="D52" s="763"/>
      <c r="E52" s="766"/>
      <c r="F52" s="737"/>
      <c r="G52" s="737"/>
      <c r="H52" s="737"/>
      <c r="I52" s="737"/>
      <c r="J52" s="373"/>
    </row>
    <row r="53" spans="1:10" ht="15" customHeight="1">
      <c r="A53" s="373"/>
      <c r="B53" s="763"/>
      <c r="C53" s="763"/>
      <c r="D53" s="763"/>
      <c r="E53" s="766"/>
      <c r="F53" s="737"/>
      <c r="G53" s="737"/>
      <c r="H53" s="737"/>
      <c r="I53" s="737"/>
      <c r="J53" s="373"/>
    </row>
    <row r="54" spans="1:10" ht="15" customHeight="1">
      <c r="A54" s="373"/>
      <c r="B54" s="763"/>
      <c r="C54" s="763"/>
      <c r="D54" s="763"/>
      <c r="E54" s="766"/>
      <c r="F54" s="737"/>
      <c r="G54" s="737"/>
      <c r="H54" s="737"/>
      <c r="I54" s="737"/>
      <c r="J54" s="373"/>
    </row>
  </sheetData>
  <mergeCells count="28">
    <mergeCell ref="B39:E46"/>
    <mergeCell ref="F39:I46"/>
    <mergeCell ref="B31:E38"/>
    <mergeCell ref="F31:I38"/>
    <mergeCell ref="B30:E30"/>
    <mergeCell ref="F30:I30"/>
    <mergeCell ref="B29:I29"/>
    <mergeCell ref="H7:H8"/>
    <mergeCell ref="I7:I8"/>
    <mergeCell ref="B28:I28"/>
    <mergeCell ref="H6:I6"/>
    <mergeCell ref="B6:C6"/>
    <mergeCell ref="B47:E54"/>
    <mergeCell ref="F47:I54"/>
    <mergeCell ref="B1:C2"/>
    <mergeCell ref="D1:H1"/>
    <mergeCell ref="I1:I2"/>
    <mergeCell ref="D2:H2"/>
    <mergeCell ref="B3:C3"/>
    <mergeCell ref="D3:H3"/>
    <mergeCell ref="D6:E6"/>
    <mergeCell ref="F6:G6"/>
    <mergeCell ref="B4:C4"/>
    <mergeCell ref="D4:I4"/>
    <mergeCell ref="B5:C5"/>
    <mergeCell ref="D5:E5"/>
    <mergeCell ref="F5:G5"/>
    <mergeCell ref="H5:I5"/>
  </mergeCells>
  <pageMargins left="0.7" right="0.7" top="0.75" bottom="0.75" header="0" footer="0"/>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tabColor rgb="FFFF9900"/>
  </sheetPr>
  <dimension ref="A1:J44"/>
  <sheetViews>
    <sheetView zoomScale="70" zoomScaleNormal="70" workbookViewId="0">
      <selection activeCell="M21" sqref="M21"/>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30" customHeight="1">
      <c r="B1" s="502" t="s">
        <v>471</v>
      </c>
      <c r="C1" s="599"/>
      <c r="D1" s="601" t="s">
        <v>439</v>
      </c>
      <c r="E1" s="602"/>
      <c r="F1" s="602"/>
      <c r="G1" s="602"/>
      <c r="H1" s="603"/>
      <c r="I1" s="604"/>
    </row>
    <row r="2" spans="1:10" ht="13.5" customHeight="1">
      <c r="B2" s="600"/>
      <c r="C2" s="448"/>
      <c r="D2" s="454" t="s">
        <v>472</v>
      </c>
      <c r="E2" s="455"/>
      <c r="F2" s="455"/>
      <c r="G2" s="455"/>
      <c r="H2" s="456"/>
      <c r="I2" s="605"/>
    </row>
    <row r="3" spans="1:10" ht="13.5" customHeight="1">
      <c r="B3" s="746" t="s">
        <v>473</v>
      </c>
      <c r="C3" s="874"/>
      <c r="D3" s="746" t="s">
        <v>474</v>
      </c>
      <c r="E3" s="875"/>
      <c r="F3" s="875"/>
      <c r="G3" s="875"/>
      <c r="H3" s="874"/>
      <c r="I3" s="409" t="s">
        <v>475</v>
      </c>
    </row>
    <row r="4" spans="1:10" ht="22.5" customHeight="1">
      <c r="A4" s="373"/>
      <c r="B4" s="464" t="s">
        <v>444</v>
      </c>
      <c r="C4" s="770"/>
      <c r="D4" s="566" t="str">
        <f>Indicadores!F27</f>
        <v>Servicio al ciudadano (SCD)</v>
      </c>
      <c r="E4" s="771"/>
      <c r="F4" s="643"/>
      <c r="G4" s="643"/>
      <c r="H4" s="771"/>
      <c r="I4" s="829"/>
      <c r="J4" s="373"/>
    </row>
    <row r="5" spans="1:10" ht="34.5" customHeight="1">
      <c r="A5" s="373"/>
      <c r="B5" s="469" t="s">
        <v>445</v>
      </c>
      <c r="C5" s="510"/>
      <c r="D5" s="799" t="str">
        <f>Indicadores!A27</f>
        <v>Satisfacción en la atención de canales de primer contacto</v>
      </c>
      <c r="E5" s="578"/>
      <c r="F5" s="774" t="s">
        <v>446</v>
      </c>
      <c r="G5" s="510"/>
      <c r="H5" s="881" t="e">
        <f>Indicadores!#REF!</f>
        <v>#REF!</v>
      </c>
      <c r="I5" s="478"/>
      <c r="J5" s="373"/>
    </row>
    <row r="6" spans="1:10" ht="39.75" customHeight="1">
      <c r="A6" s="373"/>
      <c r="B6" s="469" t="s">
        <v>447</v>
      </c>
      <c r="C6" s="470"/>
      <c r="D6" s="471" t="str">
        <f>Indicadores!G27</f>
        <v>(Número de encuestas con percepción favorable / Número de encuestas realizadas) x 100</v>
      </c>
      <c r="E6" s="472"/>
      <c r="F6" s="489" t="s">
        <v>448</v>
      </c>
      <c r="G6" s="470"/>
      <c r="H6" s="471" t="str">
        <f>Indicadores!C27</f>
        <v>Medir la percepción de los usuarios que usan los canales de atención de primer contacto</v>
      </c>
      <c r="I6" s="476"/>
      <c r="J6" s="373"/>
    </row>
    <row r="7" spans="1:10" ht="42" customHeight="1">
      <c r="A7" s="373"/>
      <c r="B7" s="415" t="s">
        <v>449</v>
      </c>
      <c r="C7" s="35" t="str">
        <f>Indicadores!P27</f>
        <v>Trimestral</v>
      </c>
      <c r="D7" s="297" t="s">
        <v>450</v>
      </c>
      <c r="E7" s="36" t="str">
        <f>Indicadores!R27</f>
        <v>Encuestas de Percepción</v>
      </c>
      <c r="F7" s="297" t="s">
        <v>67</v>
      </c>
      <c r="G7" s="37" t="str">
        <f>Indicadores!H27</f>
        <v>Porcentaje</v>
      </c>
      <c r="H7" s="490" t="s">
        <v>451</v>
      </c>
      <c r="I7" s="492" t="str">
        <f>Indicadores!O27</f>
        <v>Hacia arriba</v>
      </c>
      <c r="J7" s="373"/>
    </row>
    <row r="8" spans="1:10" ht="33.75" customHeight="1">
      <c r="A8" s="373"/>
      <c r="B8" s="416" t="s">
        <v>420</v>
      </c>
      <c r="C8" s="27">
        <f>Indicadores!N27</f>
        <v>0.75</v>
      </c>
      <c r="D8" s="417" t="s">
        <v>422</v>
      </c>
      <c r="E8" s="27">
        <f>'TABLERO DE MANDO'!F28</f>
        <v>0.63749999999999996</v>
      </c>
      <c r="F8" s="418" t="s">
        <v>423</v>
      </c>
      <c r="G8" s="27">
        <f>'TABLERO DE MANDO'!G28</f>
        <v>0.67500000000000004</v>
      </c>
      <c r="H8" s="491"/>
      <c r="I8" s="493"/>
      <c r="J8" s="373"/>
    </row>
    <row r="9" spans="1:10" ht="13.5" customHeight="1">
      <c r="B9" s="93"/>
      <c r="C9" s="127"/>
      <c r="D9" s="422"/>
      <c r="E9" s="422"/>
      <c r="F9" s="127"/>
      <c r="G9" s="127"/>
      <c r="H9" s="127"/>
      <c r="I9" s="91"/>
    </row>
    <row r="10" spans="1:10" ht="13.5" customHeight="1">
      <c r="B10" s="299" t="s">
        <v>452</v>
      </c>
      <c r="C10" s="298" t="s">
        <v>453</v>
      </c>
      <c r="D10" s="45" t="str">
        <f>D8</f>
        <v>LIMITE INSATISFACTORIO</v>
      </c>
      <c r="E10" s="45" t="str">
        <f>F8</f>
        <v>LIMITE SATISFACTORIO</v>
      </c>
      <c r="F10" s="30"/>
      <c r="G10" s="30"/>
      <c r="H10" s="30"/>
      <c r="I10" s="90"/>
    </row>
    <row r="11" spans="1:10" ht="13.5" customHeight="1">
      <c r="B11" s="39" t="s">
        <v>426</v>
      </c>
      <c r="C11" s="34"/>
      <c r="D11" s="33">
        <f t="shared" ref="D11:D22" si="0">+$E$8</f>
        <v>0.63749999999999996</v>
      </c>
      <c r="E11" s="33">
        <f t="shared" ref="E11:E22" si="1">+$G$8</f>
        <v>0.67500000000000004</v>
      </c>
      <c r="F11" s="30"/>
      <c r="G11" s="30"/>
      <c r="H11" s="30"/>
      <c r="I11" s="91"/>
    </row>
    <row r="12" spans="1:10" ht="13.5" customHeight="1">
      <c r="B12" s="39" t="s">
        <v>427</v>
      </c>
      <c r="C12" s="34"/>
      <c r="D12" s="33">
        <f t="shared" si="0"/>
        <v>0.63749999999999996</v>
      </c>
      <c r="E12" s="33">
        <f t="shared" si="1"/>
        <v>0.67500000000000004</v>
      </c>
      <c r="F12" s="30"/>
      <c r="G12" s="30"/>
      <c r="H12" s="30"/>
      <c r="I12" s="91"/>
    </row>
    <row r="13" spans="1:10" ht="13.5" customHeight="1">
      <c r="B13" s="39" t="s">
        <v>428</v>
      </c>
      <c r="C13" s="34">
        <v>1</v>
      </c>
      <c r="D13" s="33">
        <f t="shared" si="0"/>
        <v>0.63749999999999996</v>
      </c>
      <c r="E13" s="33">
        <f t="shared" si="1"/>
        <v>0.67500000000000004</v>
      </c>
      <c r="F13" s="30"/>
      <c r="G13" s="30"/>
      <c r="H13" s="30"/>
      <c r="I13" s="91"/>
    </row>
    <row r="14" spans="1:10" ht="13.5" customHeight="1">
      <c r="B14" s="39" t="s">
        <v>429</v>
      </c>
      <c r="C14" s="34"/>
      <c r="D14" s="33">
        <f t="shared" si="0"/>
        <v>0.63749999999999996</v>
      </c>
      <c r="E14" s="33">
        <f t="shared" si="1"/>
        <v>0.67500000000000004</v>
      </c>
      <c r="F14" s="30"/>
      <c r="G14" s="30"/>
      <c r="H14" s="30"/>
      <c r="I14" s="91"/>
    </row>
    <row r="15" spans="1:10" ht="13.5" customHeight="1">
      <c r="B15" s="39" t="s">
        <v>430</v>
      </c>
      <c r="C15" s="34"/>
      <c r="D15" s="33">
        <f t="shared" si="0"/>
        <v>0.63749999999999996</v>
      </c>
      <c r="E15" s="33">
        <f t="shared" si="1"/>
        <v>0.67500000000000004</v>
      </c>
      <c r="F15" s="30"/>
      <c r="G15" s="30"/>
      <c r="H15" s="30"/>
      <c r="I15" s="91"/>
    </row>
    <row r="16" spans="1:10" ht="13.5" customHeight="1">
      <c r="B16" s="39" t="s">
        <v>431</v>
      </c>
      <c r="C16" s="34">
        <v>0.91</v>
      </c>
      <c r="D16" s="33">
        <f t="shared" si="0"/>
        <v>0.63749999999999996</v>
      </c>
      <c r="E16" s="33">
        <f t="shared" si="1"/>
        <v>0.67500000000000004</v>
      </c>
      <c r="F16" s="30"/>
      <c r="G16" s="30"/>
      <c r="H16" s="30"/>
      <c r="I16" s="91"/>
    </row>
    <row r="17" spans="2:9" ht="13.5" customHeight="1">
      <c r="B17" s="39" t="s">
        <v>432</v>
      </c>
      <c r="C17" s="34"/>
      <c r="D17" s="33">
        <f t="shared" si="0"/>
        <v>0.63749999999999996</v>
      </c>
      <c r="E17" s="33">
        <f t="shared" si="1"/>
        <v>0.67500000000000004</v>
      </c>
      <c r="F17" s="30"/>
      <c r="G17" s="30"/>
      <c r="H17" s="30"/>
      <c r="I17" s="91"/>
    </row>
    <row r="18" spans="2:9" ht="13.5" customHeight="1">
      <c r="B18" s="39" t="s">
        <v>433</v>
      </c>
      <c r="C18" s="34"/>
      <c r="D18" s="33">
        <f t="shared" si="0"/>
        <v>0.63749999999999996</v>
      </c>
      <c r="E18" s="33">
        <f t="shared" si="1"/>
        <v>0.67500000000000004</v>
      </c>
      <c r="F18" s="30"/>
      <c r="G18" s="30"/>
      <c r="H18" s="30"/>
      <c r="I18" s="91"/>
    </row>
    <row r="19" spans="2:9" ht="13.5" customHeight="1">
      <c r="B19" s="39" t="s">
        <v>434</v>
      </c>
      <c r="C19" s="34">
        <v>0.97</v>
      </c>
      <c r="D19" s="33">
        <f t="shared" si="0"/>
        <v>0.63749999999999996</v>
      </c>
      <c r="E19" s="33">
        <f t="shared" si="1"/>
        <v>0.67500000000000004</v>
      </c>
      <c r="F19" s="30"/>
      <c r="G19" s="30"/>
      <c r="H19" s="30"/>
      <c r="I19" s="91"/>
    </row>
    <row r="20" spans="2:9" ht="13.5" customHeight="1">
      <c r="B20" s="39" t="s">
        <v>435</v>
      </c>
      <c r="C20" s="34"/>
      <c r="D20" s="33">
        <f t="shared" si="0"/>
        <v>0.63749999999999996</v>
      </c>
      <c r="E20" s="33">
        <f t="shared" si="1"/>
        <v>0.67500000000000004</v>
      </c>
      <c r="F20" s="30"/>
      <c r="G20" s="30"/>
      <c r="H20" s="30"/>
      <c r="I20" s="91"/>
    </row>
    <row r="21" spans="2:9" ht="13.5" customHeight="1">
      <c r="B21" s="39" t="s">
        <v>436</v>
      </c>
      <c r="C21" s="34"/>
      <c r="D21" s="33">
        <f t="shared" si="0"/>
        <v>0.63749999999999996</v>
      </c>
      <c r="E21" s="33">
        <f t="shared" si="1"/>
        <v>0.67500000000000004</v>
      </c>
      <c r="F21" s="30"/>
      <c r="G21" s="30"/>
      <c r="H21" s="30"/>
      <c r="I21" s="91"/>
    </row>
    <row r="22" spans="2:9" ht="13.5" customHeight="1">
      <c r="B22" s="39" t="s">
        <v>437</v>
      </c>
      <c r="C22" s="34">
        <v>0.92</v>
      </c>
      <c r="D22" s="33">
        <f t="shared" si="0"/>
        <v>0.63749999999999996</v>
      </c>
      <c r="E22" s="33">
        <f t="shared" si="1"/>
        <v>0.67500000000000004</v>
      </c>
      <c r="F22" s="30"/>
      <c r="G22" s="30"/>
      <c r="H22" s="30"/>
      <c r="I22" s="91"/>
    </row>
    <row r="23" spans="2:9" ht="13.5" customHeight="1">
      <c r="B23" s="39"/>
      <c r="C23" s="34"/>
      <c r="D23" s="33"/>
      <c r="E23" s="33"/>
      <c r="F23" s="30"/>
      <c r="G23" s="30"/>
      <c r="H23" s="30"/>
      <c r="I23" s="91"/>
    </row>
    <row r="24" spans="2:9" ht="13.5" customHeight="1">
      <c r="B24" s="93"/>
      <c r="C24" s="30"/>
      <c r="D24" s="30"/>
      <c r="E24" s="30"/>
      <c r="F24" s="30"/>
      <c r="G24" s="30"/>
      <c r="H24" s="30"/>
      <c r="I24" s="91"/>
    </row>
    <row r="25" spans="2:9" ht="13.5" customHeight="1">
      <c r="B25" s="93"/>
      <c r="C25" s="30"/>
      <c r="D25" s="30"/>
      <c r="E25" s="30"/>
      <c r="F25" s="30"/>
      <c r="G25" s="30"/>
      <c r="H25" s="30"/>
      <c r="I25" s="91"/>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5.75" customHeight="1">
      <c r="B28" s="618" t="s">
        <v>454</v>
      </c>
      <c r="C28" s="506"/>
      <c r="D28" s="506"/>
      <c r="E28" s="506"/>
      <c r="F28" s="506"/>
      <c r="G28" s="506"/>
      <c r="H28" s="506"/>
      <c r="I28" s="507"/>
    </row>
    <row r="29" spans="2:9" ht="13.5" customHeight="1">
      <c r="B29" s="850"/>
      <c r="C29" s="768"/>
      <c r="D29" s="768"/>
      <c r="E29" s="768"/>
      <c r="F29" s="768"/>
      <c r="G29" s="768"/>
      <c r="H29" s="768"/>
      <c r="I29" s="488"/>
    </row>
    <row r="30" spans="2:9" ht="13.5" customHeight="1">
      <c r="B30" s="500" t="s">
        <v>552</v>
      </c>
      <c r="C30" s="498"/>
      <c r="D30" s="498"/>
      <c r="E30" s="499"/>
      <c r="F30" s="500" t="s">
        <v>456</v>
      </c>
      <c r="G30" s="498"/>
      <c r="H30" s="498"/>
      <c r="I30" s="499"/>
    </row>
    <row r="31" spans="2:9" ht="13.5" customHeight="1">
      <c r="B31" s="882" t="s">
        <v>579</v>
      </c>
      <c r="C31" s="883"/>
      <c r="D31" s="883"/>
      <c r="E31" s="883"/>
      <c r="F31" s="888"/>
      <c r="G31" s="883"/>
      <c r="H31" s="883"/>
      <c r="I31" s="884"/>
    </row>
    <row r="32" spans="2:9" ht="13.5" customHeight="1">
      <c r="B32" s="884"/>
      <c r="C32" s="883"/>
      <c r="D32" s="883"/>
      <c r="E32" s="883"/>
      <c r="F32" s="883"/>
      <c r="G32" s="883"/>
      <c r="H32" s="883"/>
      <c r="I32" s="884"/>
    </row>
    <row r="33" spans="2:9" ht="15" customHeight="1">
      <c r="B33" s="884"/>
      <c r="C33" s="883"/>
      <c r="D33" s="883"/>
      <c r="E33" s="883"/>
      <c r="F33" s="883"/>
      <c r="G33" s="883"/>
      <c r="H33" s="883"/>
      <c r="I33" s="884"/>
    </row>
    <row r="34" spans="2:9" ht="39" customHeight="1">
      <c r="B34" s="884"/>
      <c r="C34" s="883"/>
      <c r="D34" s="883"/>
      <c r="E34" s="883"/>
      <c r="F34" s="883"/>
      <c r="G34" s="883"/>
      <c r="H34" s="883"/>
      <c r="I34" s="884"/>
    </row>
    <row r="35" spans="2:9" ht="72" customHeight="1">
      <c r="B35" s="884"/>
      <c r="C35" s="884"/>
      <c r="D35" s="884"/>
      <c r="E35" s="884"/>
      <c r="F35" s="884"/>
      <c r="G35" s="884"/>
      <c r="H35" s="884"/>
      <c r="I35" s="884"/>
    </row>
    <row r="36" spans="2:9" ht="15" customHeight="1">
      <c r="B36" s="882" t="s">
        <v>580</v>
      </c>
      <c r="C36" s="883"/>
      <c r="D36" s="883"/>
      <c r="E36" s="883"/>
      <c r="F36" s="885" t="s">
        <v>581</v>
      </c>
      <c r="G36" s="886"/>
      <c r="H36" s="886"/>
      <c r="I36" s="886"/>
    </row>
    <row r="37" spans="2:9" ht="15" customHeight="1">
      <c r="B37" s="884"/>
      <c r="C37" s="883"/>
      <c r="D37" s="883"/>
      <c r="E37" s="883"/>
      <c r="F37" s="887"/>
      <c r="G37" s="886"/>
      <c r="H37" s="886"/>
      <c r="I37" s="886"/>
    </row>
    <row r="38" spans="2:9" ht="15" customHeight="1">
      <c r="B38" s="884"/>
      <c r="C38" s="883"/>
      <c r="D38" s="883"/>
      <c r="E38" s="883"/>
      <c r="F38" s="887"/>
      <c r="G38" s="886"/>
      <c r="H38" s="886"/>
      <c r="I38" s="886"/>
    </row>
    <row r="39" spans="2:9" ht="15" customHeight="1">
      <c r="B39" s="884"/>
      <c r="C39" s="883"/>
      <c r="D39" s="883"/>
      <c r="E39" s="883"/>
      <c r="F39" s="887"/>
      <c r="G39" s="886"/>
      <c r="H39" s="886"/>
      <c r="I39" s="886"/>
    </row>
    <row r="40" spans="2:9" ht="15" customHeight="1">
      <c r="B40" s="884"/>
      <c r="C40" s="884"/>
      <c r="D40" s="884"/>
      <c r="E40" s="884"/>
      <c r="F40" s="887"/>
      <c r="G40" s="887"/>
      <c r="H40" s="887"/>
      <c r="I40" s="887"/>
    </row>
    <row r="41" spans="2:9" ht="15" customHeight="1">
      <c r="B41" s="882" t="s">
        <v>582</v>
      </c>
      <c r="C41" s="883"/>
      <c r="D41" s="883"/>
      <c r="E41" s="883"/>
      <c r="F41" s="885"/>
      <c r="G41" s="886"/>
      <c r="H41" s="886"/>
      <c r="I41" s="886"/>
    </row>
    <row r="42" spans="2:9" ht="15" customHeight="1">
      <c r="B42" s="884"/>
      <c r="C42" s="883"/>
      <c r="D42" s="883"/>
      <c r="E42" s="883"/>
      <c r="F42" s="887"/>
      <c r="G42" s="886"/>
      <c r="H42" s="886"/>
      <c r="I42" s="886"/>
    </row>
    <row r="43" spans="2:9" ht="15" customHeight="1">
      <c r="B43" s="884"/>
      <c r="C43" s="883"/>
      <c r="D43" s="883"/>
      <c r="E43" s="883"/>
      <c r="F43" s="887"/>
      <c r="G43" s="886"/>
      <c r="H43" s="886"/>
      <c r="I43" s="886"/>
    </row>
    <row r="44" spans="2:9" ht="23.25" customHeight="1">
      <c r="B44" s="884"/>
      <c r="C44" s="883"/>
      <c r="D44" s="883"/>
      <c r="E44" s="883"/>
      <c r="F44" s="887"/>
      <c r="G44" s="886"/>
      <c r="H44" s="886"/>
      <c r="I44" s="886"/>
    </row>
  </sheetData>
  <mergeCells count="28">
    <mergeCell ref="B36:E40"/>
    <mergeCell ref="B41:E44"/>
    <mergeCell ref="F36:I40"/>
    <mergeCell ref="F41:I44"/>
    <mergeCell ref="B30:E30"/>
    <mergeCell ref="B31:E35"/>
    <mergeCell ref="F31:I35"/>
    <mergeCell ref="D6:E6"/>
    <mergeCell ref="F6:G6"/>
    <mergeCell ref="H7:H8"/>
    <mergeCell ref="I7:I8"/>
    <mergeCell ref="B28:I28"/>
    <mergeCell ref="B29:I29"/>
    <mergeCell ref="F30:I30"/>
    <mergeCell ref="B1:C2"/>
    <mergeCell ref="D1:H1"/>
    <mergeCell ref="I1:I2"/>
    <mergeCell ref="D2:H2"/>
    <mergeCell ref="B3:C3"/>
    <mergeCell ref="D3:H3"/>
    <mergeCell ref="B4:C4"/>
    <mergeCell ref="D4:I4"/>
    <mergeCell ref="B5:C5"/>
    <mergeCell ref="D5:E5"/>
    <mergeCell ref="F5:G5"/>
    <mergeCell ref="H5:I5"/>
    <mergeCell ref="B6:C6"/>
    <mergeCell ref="H6:I6"/>
  </mergeCells>
  <pageMargins left="0.7" right="0.7" top="0.75" bottom="0.75" header="0" footer="0"/>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rgb="FFFF9900"/>
  </sheetPr>
  <dimension ref="A1:J44"/>
  <sheetViews>
    <sheetView workbookViewId="0">
      <selection activeCell="J31" sqref="J31"/>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 customHeight="1">
      <c r="B1" s="502" t="s">
        <v>471</v>
      </c>
      <c r="C1" s="599"/>
      <c r="D1" s="601" t="s">
        <v>439</v>
      </c>
      <c r="E1" s="602"/>
      <c r="F1" s="602"/>
      <c r="G1" s="602"/>
      <c r="H1" s="603"/>
      <c r="I1" s="604"/>
    </row>
    <row r="2" spans="1:10" ht="18" customHeight="1">
      <c r="B2" s="600"/>
      <c r="C2" s="448"/>
      <c r="D2" s="454" t="s">
        <v>472</v>
      </c>
      <c r="E2" s="455"/>
      <c r="F2" s="455"/>
      <c r="G2" s="455"/>
      <c r="H2" s="456"/>
      <c r="I2" s="605"/>
    </row>
    <row r="3" spans="1:10" ht="13.5" customHeight="1">
      <c r="B3" s="606" t="s">
        <v>473</v>
      </c>
      <c r="C3" s="607"/>
      <c r="D3" s="606" t="s">
        <v>474</v>
      </c>
      <c r="E3" s="608"/>
      <c r="F3" s="608"/>
      <c r="G3" s="608"/>
      <c r="H3" s="607"/>
      <c r="I3" s="43" t="s">
        <v>475</v>
      </c>
    </row>
    <row r="4" spans="1:10" ht="17.25" customHeight="1">
      <c r="A4" s="373"/>
      <c r="B4" s="464" t="s">
        <v>444</v>
      </c>
      <c r="C4" s="770"/>
      <c r="D4" s="566" t="str">
        <f>Indicadores!F28</f>
        <v>Servicio al ciudadano (SCD)</v>
      </c>
      <c r="E4" s="771"/>
      <c r="F4" s="643"/>
      <c r="G4" s="643"/>
      <c r="H4" s="643"/>
      <c r="I4" s="644"/>
      <c r="J4" s="373"/>
    </row>
    <row r="5" spans="1:10" ht="26.25" customHeight="1">
      <c r="A5" s="373"/>
      <c r="B5" s="469" t="s">
        <v>445</v>
      </c>
      <c r="C5" s="510"/>
      <c r="D5" s="889" t="s">
        <v>184</v>
      </c>
      <c r="E5" s="890"/>
      <c r="F5" s="891" t="s">
        <v>446</v>
      </c>
      <c r="G5" s="892"/>
      <c r="H5" s="893" t="s">
        <v>177</v>
      </c>
      <c r="I5" s="894"/>
      <c r="J5" s="373"/>
    </row>
    <row r="6" spans="1:10" ht="37.5" customHeight="1">
      <c r="A6" s="373"/>
      <c r="B6" s="469" t="s">
        <v>447</v>
      </c>
      <c r="C6" s="470"/>
      <c r="D6" s="471" t="str">
        <f>Indicadores!G28</f>
        <v>(Número de evaluaciones de apropiación del protocolo satisfactorias / Número de evaluaciones de apropiación realizadas) X 100</v>
      </c>
      <c r="E6" s="472"/>
      <c r="F6" s="489" t="s">
        <v>448</v>
      </c>
      <c r="G6" s="470"/>
      <c r="H6" s="475" t="str">
        <f>Indicadores!C28</f>
        <v>Medir el porcentaje de apropiación del Protocolo de Atención al Ciudadano por parte de los servidores de MinAmbiente</v>
      </c>
      <c r="I6" s="476"/>
      <c r="J6" s="373"/>
    </row>
    <row r="7" spans="1:10" ht="27.75" customHeight="1">
      <c r="A7" s="373"/>
      <c r="B7" s="415" t="s">
        <v>449</v>
      </c>
      <c r="C7" s="35" t="str">
        <f>Indicadores!P28</f>
        <v>Trimestral</v>
      </c>
      <c r="D7" s="297" t="s">
        <v>450</v>
      </c>
      <c r="E7" s="36" t="str">
        <f>Indicadores!R28</f>
        <v>Encuestas de Apropiación</v>
      </c>
      <c r="F7" s="297" t="s">
        <v>67</v>
      </c>
      <c r="G7" s="37" t="str">
        <f>Indicadores!H28</f>
        <v>Porcentaje</v>
      </c>
      <c r="H7" s="490" t="s">
        <v>451</v>
      </c>
      <c r="I7" s="492" t="str">
        <f>Indicadores!O27</f>
        <v>Hacia arriba</v>
      </c>
      <c r="J7" s="373"/>
    </row>
    <row r="8" spans="1:10" ht="33.75" customHeight="1">
      <c r="A8" s="373"/>
      <c r="B8" s="416" t="s">
        <v>420</v>
      </c>
      <c r="C8" s="429">
        <f>Indicadores!N28</f>
        <v>0.7</v>
      </c>
      <c r="D8" s="417" t="s">
        <v>422</v>
      </c>
      <c r="E8" s="430">
        <f>'TABLERO DE MANDO'!F29</f>
        <v>0.59499999999999997</v>
      </c>
      <c r="F8" s="418" t="s">
        <v>423</v>
      </c>
      <c r="G8" s="431">
        <f>'TABLERO DE MANDO'!G29</f>
        <v>0.63</v>
      </c>
      <c r="H8" s="491"/>
      <c r="I8" s="493"/>
      <c r="J8" s="373"/>
    </row>
    <row r="9" spans="1:10" ht="31.5" customHeight="1">
      <c r="B9" s="432" t="s">
        <v>452</v>
      </c>
      <c r="C9" s="432" t="s">
        <v>453</v>
      </c>
      <c r="D9" s="422" t="str">
        <f>D8</f>
        <v>LIMITE INSATISFACTORIO</v>
      </c>
      <c r="E9" s="422" t="str">
        <f>F8</f>
        <v>LIMITE SATISFACTORIO</v>
      </c>
      <c r="F9" s="127"/>
      <c r="G9" s="127"/>
      <c r="H9" s="127"/>
      <c r="I9" s="91"/>
    </row>
    <row r="10" spans="1:10" ht="13.5" customHeight="1">
      <c r="B10" s="39" t="s">
        <v>426</v>
      </c>
      <c r="C10" s="34"/>
      <c r="D10" s="46">
        <f t="shared" ref="D10:D21" si="0">+$E$8</f>
        <v>0.59499999999999997</v>
      </c>
      <c r="E10" s="46">
        <f t="shared" ref="E10:E21" si="1">+$G$8</f>
        <v>0.63</v>
      </c>
      <c r="F10" s="30"/>
      <c r="G10" s="30"/>
      <c r="H10" s="30"/>
      <c r="I10" s="90"/>
    </row>
    <row r="11" spans="1:10" ht="13.5" customHeight="1">
      <c r="B11" s="39" t="s">
        <v>427</v>
      </c>
      <c r="C11" s="34"/>
      <c r="D11" s="33">
        <f t="shared" si="0"/>
        <v>0.59499999999999997</v>
      </c>
      <c r="E11" s="33">
        <f t="shared" si="1"/>
        <v>0.63</v>
      </c>
      <c r="F11" s="30"/>
      <c r="G11" s="30"/>
      <c r="H11" s="30"/>
      <c r="I11" s="91"/>
    </row>
    <row r="12" spans="1:10" ht="13.5" customHeight="1">
      <c r="B12" s="39" t="s">
        <v>428</v>
      </c>
      <c r="C12" s="34">
        <v>1</v>
      </c>
      <c r="D12" s="33">
        <f t="shared" si="0"/>
        <v>0.59499999999999997</v>
      </c>
      <c r="E12" s="33">
        <f t="shared" si="1"/>
        <v>0.63</v>
      </c>
      <c r="F12" s="30"/>
      <c r="G12" s="30"/>
      <c r="H12" s="30"/>
      <c r="I12" s="91"/>
    </row>
    <row r="13" spans="1:10" ht="13.5" customHeight="1">
      <c r="B13" s="39" t="s">
        <v>429</v>
      </c>
      <c r="C13" s="34"/>
      <c r="D13" s="33">
        <f t="shared" si="0"/>
        <v>0.59499999999999997</v>
      </c>
      <c r="E13" s="33">
        <f t="shared" si="1"/>
        <v>0.63</v>
      </c>
      <c r="F13" s="30"/>
      <c r="G13" s="30"/>
      <c r="H13" s="30"/>
      <c r="I13" s="91"/>
    </row>
    <row r="14" spans="1:10" ht="13.5" customHeight="1">
      <c r="B14" s="39" t="s">
        <v>430</v>
      </c>
      <c r="C14" s="34"/>
      <c r="D14" s="33">
        <f t="shared" si="0"/>
        <v>0.59499999999999997</v>
      </c>
      <c r="E14" s="33">
        <f t="shared" si="1"/>
        <v>0.63</v>
      </c>
      <c r="F14" s="30"/>
      <c r="G14" s="30"/>
      <c r="H14" s="30"/>
      <c r="I14" s="91"/>
    </row>
    <row r="15" spans="1:10" ht="13.5" customHeight="1">
      <c r="B15" s="39" t="s">
        <v>431</v>
      </c>
      <c r="C15" s="34">
        <v>0.97</v>
      </c>
      <c r="D15" s="33">
        <f t="shared" si="0"/>
        <v>0.59499999999999997</v>
      </c>
      <c r="E15" s="33">
        <f t="shared" si="1"/>
        <v>0.63</v>
      </c>
      <c r="F15" s="30"/>
      <c r="G15" s="30"/>
      <c r="H15" s="30"/>
      <c r="I15" s="91"/>
    </row>
    <row r="16" spans="1:10" ht="13.5" customHeight="1">
      <c r="B16" s="39" t="s">
        <v>432</v>
      </c>
      <c r="C16" s="34"/>
      <c r="D16" s="33">
        <f t="shared" si="0"/>
        <v>0.59499999999999997</v>
      </c>
      <c r="E16" s="33">
        <f t="shared" si="1"/>
        <v>0.63</v>
      </c>
      <c r="F16" s="30"/>
      <c r="G16" s="30"/>
      <c r="H16" s="30"/>
      <c r="I16" s="91"/>
    </row>
    <row r="17" spans="1:10" ht="13.5" customHeight="1">
      <c r="B17" s="39" t="s">
        <v>433</v>
      </c>
      <c r="C17" s="34"/>
      <c r="D17" s="33">
        <f t="shared" si="0"/>
        <v>0.59499999999999997</v>
      </c>
      <c r="E17" s="33">
        <f t="shared" si="1"/>
        <v>0.63</v>
      </c>
      <c r="F17" s="30"/>
      <c r="G17" s="30"/>
      <c r="H17" s="30"/>
      <c r="I17" s="91"/>
    </row>
    <row r="18" spans="1:10" ht="13.5" customHeight="1">
      <c r="B18" s="39" t="s">
        <v>434</v>
      </c>
      <c r="C18" s="34">
        <v>0.75</v>
      </c>
      <c r="D18" s="33">
        <f t="shared" si="0"/>
        <v>0.59499999999999997</v>
      </c>
      <c r="E18" s="33">
        <f t="shared" si="1"/>
        <v>0.63</v>
      </c>
      <c r="F18" s="30"/>
      <c r="G18" s="30"/>
      <c r="H18" s="30"/>
      <c r="I18" s="91"/>
    </row>
    <row r="19" spans="1:10" ht="13.5" customHeight="1">
      <c r="B19" s="39" t="s">
        <v>435</v>
      </c>
      <c r="C19" s="34"/>
      <c r="D19" s="33">
        <f t="shared" si="0"/>
        <v>0.59499999999999997</v>
      </c>
      <c r="E19" s="33">
        <f t="shared" si="1"/>
        <v>0.63</v>
      </c>
      <c r="F19" s="30"/>
      <c r="G19" s="30"/>
      <c r="H19" s="30"/>
      <c r="I19" s="91"/>
    </row>
    <row r="20" spans="1:10" ht="13.5" customHeight="1">
      <c r="B20" s="39" t="s">
        <v>436</v>
      </c>
      <c r="C20" s="34"/>
      <c r="D20" s="33">
        <f t="shared" si="0"/>
        <v>0.59499999999999997</v>
      </c>
      <c r="E20" s="33">
        <f t="shared" si="1"/>
        <v>0.63</v>
      </c>
      <c r="F20" s="30"/>
      <c r="G20" s="30"/>
      <c r="H20" s="30"/>
      <c r="I20" s="91"/>
    </row>
    <row r="21" spans="1:10" ht="13.5" customHeight="1">
      <c r="B21" s="39" t="s">
        <v>437</v>
      </c>
      <c r="C21" s="34">
        <v>0.7</v>
      </c>
      <c r="D21" s="33">
        <f t="shared" si="0"/>
        <v>0.59499999999999997</v>
      </c>
      <c r="E21" s="33">
        <f t="shared" si="1"/>
        <v>0.63</v>
      </c>
      <c r="F21" s="30"/>
      <c r="G21" s="30"/>
      <c r="H21" s="30"/>
      <c r="I21" s="91"/>
    </row>
    <row r="22" spans="1:10" ht="13.5" customHeight="1">
      <c r="B22" s="39"/>
      <c r="C22" s="34"/>
      <c r="D22" s="33"/>
      <c r="E22" s="33"/>
      <c r="F22" s="30"/>
      <c r="G22" s="30"/>
      <c r="H22" s="30"/>
      <c r="I22" s="91"/>
    </row>
    <row r="23" spans="1:10" ht="13.5" customHeight="1">
      <c r="B23" s="39"/>
      <c r="C23" s="34"/>
      <c r="D23" s="33"/>
      <c r="E23" s="33"/>
      <c r="F23" s="30"/>
      <c r="G23" s="30"/>
      <c r="H23" s="30"/>
      <c r="I23" s="91"/>
    </row>
    <row r="24" spans="1:10" ht="13.5" customHeight="1">
      <c r="B24" s="93"/>
      <c r="C24" s="30"/>
      <c r="D24" s="30"/>
      <c r="E24" s="30"/>
      <c r="F24" s="30"/>
      <c r="G24" s="30"/>
      <c r="H24" s="30"/>
      <c r="I24" s="91"/>
    </row>
    <row r="25" spans="1:10" ht="13.5" customHeight="1">
      <c r="B25" s="93"/>
      <c r="C25" s="30"/>
      <c r="D25" s="30"/>
      <c r="E25" s="30"/>
      <c r="F25" s="30"/>
      <c r="G25" s="30"/>
      <c r="H25" s="30"/>
      <c r="I25" s="91"/>
    </row>
    <row r="26" spans="1:10" ht="13.5" customHeight="1">
      <c r="B26" s="618" t="s">
        <v>454</v>
      </c>
      <c r="C26" s="506"/>
      <c r="D26" s="506"/>
      <c r="E26" s="506"/>
      <c r="F26" s="506"/>
      <c r="G26" s="506"/>
      <c r="H26" s="506"/>
      <c r="I26" s="507"/>
    </row>
    <row r="27" spans="1:10" ht="13.5" customHeight="1">
      <c r="B27" s="850"/>
      <c r="C27" s="768"/>
      <c r="D27" s="768"/>
      <c r="E27" s="768"/>
      <c r="F27" s="768"/>
      <c r="G27" s="768"/>
      <c r="H27" s="768"/>
      <c r="I27" s="488"/>
    </row>
    <row r="28" spans="1:10" ht="15" customHeight="1">
      <c r="B28" s="500" t="s">
        <v>455</v>
      </c>
      <c r="C28" s="498"/>
      <c r="D28" s="498"/>
      <c r="E28" s="499"/>
      <c r="F28" s="500" t="s">
        <v>456</v>
      </c>
      <c r="G28" s="498"/>
      <c r="H28" s="498"/>
      <c r="I28" s="499"/>
    </row>
    <row r="29" spans="1:10" ht="15" customHeight="1">
      <c r="A29" s="373"/>
      <c r="B29" s="763" t="s">
        <v>583</v>
      </c>
      <c r="C29" s="578"/>
      <c r="D29" s="578"/>
      <c r="E29" s="900"/>
      <c r="F29" s="902"/>
      <c r="G29" s="903"/>
      <c r="H29" s="903"/>
      <c r="I29" s="903"/>
      <c r="J29" s="373"/>
    </row>
    <row r="30" spans="1:10" ht="15" customHeight="1">
      <c r="A30" s="373"/>
      <c r="B30" s="578"/>
      <c r="C30" s="579"/>
      <c r="D30" s="579"/>
      <c r="E30" s="900"/>
      <c r="F30" s="903"/>
      <c r="G30" s="903"/>
      <c r="H30" s="903"/>
      <c r="I30" s="903"/>
      <c r="J30" s="373"/>
    </row>
    <row r="31" spans="1:10" ht="15" customHeight="1">
      <c r="A31" s="373"/>
      <c r="B31" s="578"/>
      <c r="C31" s="579"/>
      <c r="D31" s="579"/>
      <c r="E31" s="900"/>
      <c r="F31" s="903"/>
      <c r="G31" s="903"/>
      <c r="H31" s="903"/>
      <c r="I31" s="903"/>
      <c r="J31" s="373"/>
    </row>
    <row r="32" spans="1:10" ht="15" customHeight="1">
      <c r="A32" s="373"/>
      <c r="B32" s="578"/>
      <c r="C32" s="579"/>
      <c r="D32" s="579"/>
      <c r="E32" s="900"/>
      <c r="F32" s="903"/>
      <c r="G32" s="903"/>
      <c r="H32" s="903"/>
      <c r="I32" s="903"/>
      <c r="J32" s="373"/>
    </row>
    <row r="33" spans="1:10" ht="64.5" customHeight="1">
      <c r="A33" s="373"/>
      <c r="B33" s="580"/>
      <c r="C33" s="581"/>
      <c r="D33" s="581"/>
      <c r="E33" s="901"/>
      <c r="F33" s="904"/>
      <c r="G33" s="904"/>
      <c r="H33" s="904"/>
      <c r="I33" s="904"/>
      <c r="J33" s="373"/>
    </row>
    <row r="34" spans="1:10" ht="15" customHeight="1">
      <c r="A34" s="373"/>
      <c r="B34" s="737" t="s">
        <v>584</v>
      </c>
      <c r="C34" s="895"/>
      <c r="D34" s="895"/>
      <c r="E34" s="895"/>
      <c r="F34" s="737" t="s">
        <v>585</v>
      </c>
      <c r="G34" s="895"/>
      <c r="H34" s="895"/>
      <c r="I34" s="895"/>
      <c r="J34" s="373"/>
    </row>
    <row r="35" spans="1:10" ht="15" customHeight="1">
      <c r="A35" s="373"/>
      <c r="B35" s="895"/>
      <c r="C35" s="897"/>
      <c r="D35" s="897"/>
      <c r="E35" s="895"/>
      <c r="F35" s="895"/>
      <c r="G35" s="897"/>
      <c r="H35" s="897"/>
      <c r="I35" s="895"/>
      <c r="J35" s="373"/>
    </row>
    <row r="36" spans="1:10" ht="15" customHeight="1">
      <c r="A36" s="373"/>
      <c r="B36" s="895"/>
      <c r="C36" s="897"/>
      <c r="D36" s="897"/>
      <c r="E36" s="895"/>
      <c r="F36" s="895"/>
      <c r="G36" s="897"/>
      <c r="H36" s="897"/>
      <c r="I36" s="895"/>
      <c r="J36" s="373"/>
    </row>
    <row r="37" spans="1:10" ht="15" customHeight="1">
      <c r="A37" s="373"/>
      <c r="B37" s="895"/>
      <c r="C37" s="897"/>
      <c r="D37" s="897"/>
      <c r="E37" s="895"/>
      <c r="F37" s="895"/>
      <c r="G37" s="897"/>
      <c r="H37" s="897"/>
      <c r="I37" s="895"/>
      <c r="J37" s="373"/>
    </row>
    <row r="38" spans="1:10" ht="15" customHeight="1">
      <c r="A38" s="373"/>
      <c r="B38" s="898"/>
      <c r="C38" s="899"/>
      <c r="D38" s="899"/>
      <c r="E38" s="898"/>
      <c r="F38" s="898"/>
      <c r="G38" s="899"/>
      <c r="H38" s="899"/>
      <c r="I38" s="898"/>
      <c r="J38" s="373"/>
    </row>
    <row r="39" spans="1:10" ht="15" customHeight="1">
      <c r="A39" s="373"/>
      <c r="B39" s="737" t="s">
        <v>586</v>
      </c>
      <c r="C39" s="895"/>
      <c r="D39" s="895"/>
      <c r="E39" s="896"/>
      <c r="F39" s="737" t="s">
        <v>587</v>
      </c>
      <c r="G39" s="895"/>
      <c r="H39" s="895"/>
      <c r="I39" s="895"/>
      <c r="J39" s="373"/>
    </row>
    <row r="40" spans="1:10" ht="15" customHeight="1">
      <c r="A40" s="373"/>
      <c r="B40" s="895"/>
      <c r="C40" s="897"/>
      <c r="D40" s="897"/>
      <c r="E40" s="896"/>
      <c r="F40" s="895"/>
      <c r="G40" s="897"/>
      <c r="H40" s="897"/>
      <c r="I40" s="895"/>
      <c r="J40" s="373"/>
    </row>
    <row r="41" spans="1:10" ht="15" customHeight="1">
      <c r="A41" s="373"/>
      <c r="B41" s="895"/>
      <c r="C41" s="897"/>
      <c r="D41" s="897"/>
      <c r="E41" s="896"/>
      <c r="F41" s="895"/>
      <c r="G41" s="897"/>
      <c r="H41" s="897"/>
      <c r="I41" s="895"/>
      <c r="J41" s="373"/>
    </row>
    <row r="42" spans="1:10" ht="15" customHeight="1">
      <c r="A42" s="373"/>
      <c r="B42" s="895"/>
      <c r="C42" s="897"/>
      <c r="D42" s="897"/>
      <c r="E42" s="896"/>
      <c r="F42" s="895"/>
      <c r="G42" s="897"/>
      <c r="H42" s="897"/>
      <c r="I42" s="895"/>
      <c r="J42" s="373"/>
    </row>
    <row r="43" spans="1:10" ht="15" customHeight="1">
      <c r="A43" s="373"/>
      <c r="B43" s="895"/>
      <c r="C43" s="897"/>
      <c r="D43" s="897"/>
      <c r="E43" s="896"/>
      <c r="F43" s="895"/>
      <c r="G43" s="897"/>
      <c r="H43" s="897"/>
      <c r="I43" s="895"/>
      <c r="J43" s="373"/>
    </row>
    <row r="44" spans="1:10" ht="15" customHeight="1">
      <c r="B44" s="373"/>
      <c r="C44" s="373"/>
      <c r="D44" s="373"/>
      <c r="E44" s="373"/>
      <c r="F44" s="373"/>
      <c r="G44" s="373"/>
      <c r="H44" s="373"/>
      <c r="I44" s="373"/>
    </row>
  </sheetData>
  <mergeCells count="28">
    <mergeCell ref="B39:E43"/>
    <mergeCell ref="F39:I43"/>
    <mergeCell ref="B28:E28"/>
    <mergeCell ref="F28:I28"/>
    <mergeCell ref="B6:C6"/>
    <mergeCell ref="D6:E6"/>
    <mergeCell ref="F6:G6"/>
    <mergeCell ref="H6:I6"/>
    <mergeCell ref="B26:I26"/>
    <mergeCell ref="B27:I27"/>
    <mergeCell ref="H7:H8"/>
    <mergeCell ref="I7:I8"/>
    <mergeCell ref="F34:I38"/>
    <mergeCell ref="B34:E38"/>
    <mergeCell ref="B29:E33"/>
    <mergeCell ref="F29:I33"/>
    <mergeCell ref="B1:C2"/>
    <mergeCell ref="D1:H1"/>
    <mergeCell ref="I1:I2"/>
    <mergeCell ref="D2:H2"/>
    <mergeCell ref="B3:C3"/>
    <mergeCell ref="D3:H3"/>
    <mergeCell ref="B4:C4"/>
    <mergeCell ref="D4:I4"/>
    <mergeCell ref="B5:C5"/>
    <mergeCell ref="D5:E5"/>
    <mergeCell ref="F5:G5"/>
    <mergeCell ref="H5:I5"/>
  </mergeCells>
  <pageMargins left="0.7" right="0.7" top="0.75" bottom="0.75" header="0" footer="0"/>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rgb="FFFF9900"/>
  </sheetPr>
  <dimension ref="A1:J45"/>
  <sheetViews>
    <sheetView topLeftCell="A4" workbookViewId="0">
      <selection activeCell="B36" sqref="B36:E39"/>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15" customHeight="1">
      <c r="B1" s="502" t="s">
        <v>471</v>
      </c>
      <c r="C1" s="599"/>
      <c r="D1" s="601" t="s">
        <v>439</v>
      </c>
      <c r="E1" s="602"/>
      <c r="F1" s="602"/>
      <c r="G1" s="602"/>
      <c r="H1" s="603"/>
      <c r="I1" s="604"/>
    </row>
    <row r="2" spans="1:10" ht="29.25" customHeight="1">
      <c r="B2" s="600"/>
      <c r="C2" s="448"/>
      <c r="D2" s="454" t="s">
        <v>472</v>
      </c>
      <c r="E2" s="455"/>
      <c r="F2" s="455"/>
      <c r="G2" s="455"/>
      <c r="H2" s="456"/>
      <c r="I2" s="605"/>
    </row>
    <row r="3" spans="1:10" ht="13.5" customHeight="1">
      <c r="B3" s="606" t="s">
        <v>473</v>
      </c>
      <c r="C3" s="607"/>
      <c r="D3" s="606" t="s">
        <v>474</v>
      </c>
      <c r="E3" s="608"/>
      <c r="F3" s="608"/>
      <c r="G3" s="608"/>
      <c r="H3" s="607"/>
      <c r="I3" s="43" t="s">
        <v>475</v>
      </c>
    </row>
    <row r="4" spans="1:10" ht="18.75" customHeight="1">
      <c r="A4" s="373"/>
      <c r="B4" s="905" t="s">
        <v>444</v>
      </c>
      <c r="C4" s="770"/>
      <c r="D4" s="566" t="str">
        <f>Indicadores!F29</f>
        <v>Servicio al ciudadano (SCD)</v>
      </c>
      <c r="E4" s="771"/>
      <c r="F4" s="643"/>
      <c r="G4" s="643"/>
      <c r="H4" s="643"/>
      <c r="I4" s="644"/>
      <c r="J4" s="373"/>
    </row>
    <row r="5" spans="1:10" ht="28.5" customHeight="1">
      <c r="A5" s="373"/>
      <c r="B5" s="469" t="s">
        <v>445</v>
      </c>
      <c r="C5" s="510"/>
      <c r="D5" s="889" t="s">
        <v>189</v>
      </c>
      <c r="E5" s="890"/>
      <c r="F5" s="891" t="s">
        <v>446</v>
      </c>
      <c r="G5" s="892"/>
      <c r="H5" s="893" t="s">
        <v>177</v>
      </c>
      <c r="I5" s="894"/>
      <c r="J5" s="373"/>
    </row>
    <row r="6" spans="1:10" ht="36.75" customHeight="1">
      <c r="A6" s="373"/>
      <c r="B6" s="469" t="s">
        <v>447</v>
      </c>
      <c r="C6" s="470"/>
      <c r="D6" s="471" t="str">
        <f>Indicadores!G29</f>
        <v>(Número de procesos de participación, Innovación, comunicación y trasparencia desarrollados por la UCGA  / Número de procesos proyectados) X 100</v>
      </c>
      <c r="E6" s="472"/>
      <c r="F6" s="489" t="s">
        <v>448</v>
      </c>
      <c r="G6" s="470"/>
      <c r="H6" s="475" t="str">
        <f>Indicadores!C29</f>
        <v>Medir la eficiencia de la Unidad en cuanto al desarrollo y gestión de procesos de participación, Innovación, comunicación y transparencia</v>
      </c>
      <c r="I6" s="476"/>
      <c r="J6" s="373"/>
    </row>
    <row r="7" spans="1:10" ht="48" customHeight="1">
      <c r="A7" s="373"/>
      <c r="B7" s="415" t="s">
        <v>449</v>
      </c>
      <c r="C7" s="35" t="str">
        <f>Indicadores!P29</f>
        <v>Trimestral</v>
      </c>
      <c r="D7" s="297" t="s">
        <v>450</v>
      </c>
      <c r="E7" s="36" t="str">
        <f>Indicadores!R29</f>
        <v>Matriz de registro de proceso UCGA</v>
      </c>
      <c r="F7" s="297" t="s">
        <v>67</v>
      </c>
      <c r="G7" s="37" t="str">
        <f>Indicadores!H29</f>
        <v>Porcentaje</v>
      </c>
      <c r="H7" s="912" t="s">
        <v>451</v>
      </c>
      <c r="I7" s="913"/>
      <c r="J7" s="373"/>
    </row>
    <row r="8" spans="1:10" ht="33.75" customHeight="1">
      <c r="A8" s="373"/>
      <c r="B8" s="416" t="s">
        <v>420</v>
      </c>
      <c r="C8" s="429">
        <f>Indicadores!N29</f>
        <v>0.8</v>
      </c>
      <c r="D8" s="417" t="s">
        <v>422</v>
      </c>
      <c r="E8" s="430">
        <f>'TABLERO DE MANDO'!F30</f>
        <v>0.68</v>
      </c>
      <c r="F8" s="418" t="s">
        <v>423</v>
      </c>
      <c r="G8" s="431">
        <f>'TABLERO DE MANDO'!G30</f>
        <v>0.72000000000000008</v>
      </c>
      <c r="H8" s="491"/>
      <c r="I8" s="849"/>
      <c r="J8" s="373"/>
    </row>
    <row r="9" spans="1:10" ht="24.75" customHeight="1">
      <c r="B9" s="93"/>
      <c r="C9" s="433"/>
      <c r="D9" s="422"/>
      <c r="E9" s="422"/>
      <c r="F9" s="127"/>
      <c r="G9" s="127"/>
      <c r="H9" s="127"/>
      <c r="I9" s="91"/>
    </row>
    <row r="10" spans="1:10" ht="24.75" customHeight="1">
      <c r="B10" s="331" t="s">
        <v>452</v>
      </c>
      <c r="C10" s="332" t="s">
        <v>453</v>
      </c>
      <c r="D10" s="45" t="str">
        <f>D8</f>
        <v>LIMITE INSATISFACTORIO</v>
      </c>
      <c r="E10" s="45" t="str">
        <f>F8</f>
        <v>LIMITE SATISFACTORIO</v>
      </c>
      <c r="F10" s="30"/>
      <c r="G10" s="30"/>
      <c r="H10" s="30"/>
      <c r="I10" s="90"/>
    </row>
    <row r="11" spans="1:10" ht="13.5" customHeight="1">
      <c r="B11" s="122" t="s">
        <v>426</v>
      </c>
      <c r="C11" s="119"/>
      <c r="D11" s="46">
        <f t="shared" ref="D11:D22" si="0">+$E$8</f>
        <v>0.68</v>
      </c>
      <c r="E11" s="46">
        <f t="shared" ref="E11:E22" si="1">+$G$8</f>
        <v>0.72000000000000008</v>
      </c>
      <c r="F11" s="30"/>
      <c r="G11" s="30"/>
      <c r="H11" s="30"/>
      <c r="I11" s="90"/>
    </row>
    <row r="12" spans="1:10" ht="13.5" customHeight="1">
      <c r="B12" s="122" t="s">
        <v>427</v>
      </c>
      <c r="C12" s="119"/>
      <c r="D12" s="33">
        <f t="shared" si="0"/>
        <v>0.68</v>
      </c>
      <c r="E12" s="33">
        <f t="shared" si="1"/>
        <v>0.72000000000000008</v>
      </c>
      <c r="F12" s="30"/>
      <c r="G12" s="30"/>
      <c r="H12" s="30"/>
      <c r="I12" s="91"/>
    </row>
    <row r="13" spans="1:10" ht="13.5" customHeight="1">
      <c r="B13" s="122" t="s">
        <v>428</v>
      </c>
      <c r="C13" s="34">
        <v>1</v>
      </c>
      <c r="D13" s="33">
        <f t="shared" si="0"/>
        <v>0.68</v>
      </c>
      <c r="E13" s="33">
        <f t="shared" si="1"/>
        <v>0.72000000000000008</v>
      </c>
      <c r="F13" s="30"/>
      <c r="G13" s="30"/>
      <c r="H13" s="30"/>
      <c r="I13" s="91"/>
    </row>
    <row r="14" spans="1:10" ht="13.5" customHeight="1">
      <c r="B14" s="122" t="s">
        <v>429</v>
      </c>
      <c r="C14" s="34"/>
      <c r="D14" s="33">
        <f t="shared" si="0"/>
        <v>0.68</v>
      </c>
      <c r="E14" s="33">
        <f t="shared" si="1"/>
        <v>0.72000000000000008</v>
      </c>
      <c r="F14" s="30"/>
      <c r="G14" s="30"/>
      <c r="H14" s="30"/>
      <c r="I14" s="91"/>
    </row>
    <row r="15" spans="1:10" ht="13.5" customHeight="1">
      <c r="B15" s="122" t="s">
        <v>430</v>
      </c>
      <c r="C15" s="34"/>
      <c r="D15" s="33">
        <f t="shared" si="0"/>
        <v>0.68</v>
      </c>
      <c r="E15" s="33">
        <f t="shared" si="1"/>
        <v>0.72000000000000008</v>
      </c>
      <c r="F15" s="30"/>
      <c r="G15" s="30"/>
      <c r="H15" s="30"/>
      <c r="I15" s="91"/>
    </row>
    <row r="16" spans="1:10" ht="13.5" customHeight="1">
      <c r="B16" s="122" t="s">
        <v>431</v>
      </c>
      <c r="C16" s="34">
        <v>1</v>
      </c>
      <c r="D16" s="33">
        <f t="shared" si="0"/>
        <v>0.68</v>
      </c>
      <c r="E16" s="33">
        <f t="shared" si="1"/>
        <v>0.72000000000000008</v>
      </c>
      <c r="F16" s="30"/>
      <c r="G16" s="30"/>
      <c r="H16" s="30"/>
      <c r="I16" s="91"/>
    </row>
    <row r="17" spans="1:10" ht="13.5" customHeight="1">
      <c r="B17" s="122" t="s">
        <v>432</v>
      </c>
      <c r="C17" s="119"/>
      <c r="D17" s="33">
        <f t="shared" si="0"/>
        <v>0.68</v>
      </c>
      <c r="E17" s="33">
        <f t="shared" si="1"/>
        <v>0.72000000000000008</v>
      </c>
      <c r="F17" s="30"/>
      <c r="G17" s="30"/>
      <c r="H17" s="30"/>
      <c r="I17" s="91"/>
    </row>
    <row r="18" spans="1:10" ht="13.5" customHeight="1">
      <c r="B18" s="122" t="s">
        <v>433</v>
      </c>
      <c r="C18" s="119"/>
      <c r="D18" s="33">
        <f t="shared" si="0"/>
        <v>0.68</v>
      </c>
      <c r="E18" s="33">
        <f t="shared" si="1"/>
        <v>0.72000000000000008</v>
      </c>
      <c r="F18" s="30"/>
      <c r="G18" s="30"/>
      <c r="H18" s="30"/>
      <c r="I18" s="91"/>
    </row>
    <row r="19" spans="1:10" ht="13.5" customHeight="1">
      <c r="B19" s="122" t="s">
        <v>434</v>
      </c>
      <c r="C19" s="119">
        <v>1</v>
      </c>
      <c r="D19" s="33">
        <f t="shared" si="0"/>
        <v>0.68</v>
      </c>
      <c r="E19" s="33">
        <f t="shared" si="1"/>
        <v>0.72000000000000008</v>
      </c>
      <c r="F19" s="30"/>
      <c r="G19" s="30"/>
      <c r="H19" s="30"/>
      <c r="I19" s="91"/>
    </row>
    <row r="20" spans="1:10" ht="13.5" customHeight="1">
      <c r="B20" s="122" t="s">
        <v>435</v>
      </c>
      <c r="C20" s="119"/>
      <c r="D20" s="33">
        <f t="shared" si="0"/>
        <v>0.68</v>
      </c>
      <c r="E20" s="33">
        <f t="shared" si="1"/>
        <v>0.72000000000000008</v>
      </c>
      <c r="F20" s="30"/>
      <c r="G20" s="30"/>
      <c r="H20" s="30"/>
      <c r="I20" s="91"/>
    </row>
    <row r="21" spans="1:10" ht="13.5" customHeight="1">
      <c r="B21" s="122" t="s">
        <v>436</v>
      </c>
      <c r="C21" s="119"/>
      <c r="D21" s="33">
        <f t="shared" si="0"/>
        <v>0.68</v>
      </c>
      <c r="E21" s="33">
        <f t="shared" si="1"/>
        <v>0.72000000000000008</v>
      </c>
      <c r="F21" s="30"/>
      <c r="G21" s="30"/>
      <c r="H21" s="30"/>
      <c r="I21" s="91"/>
    </row>
    <row r="22" spans="1:10" ht="13.5" customHeight="1">
      <c r="B22" s="122" t="s">
        <v>437</v>
      </c>
      <c r="C22" s="119">
        <v>1</v>
      </c>
      <c r="D22" s="33">
        <f t="shared" si="0"/>
        <v>0.68</v>
      </c>
      <c r="E22" s="33">
        <f t="shared" si="1"/>
        <v>0.72000000000000008</v>
      </c>
      <c r="F22" s="30"/>
      <c r="G22" s="30"/>
      <c r="H22" s="30"/>
      <c r="I22" s="91"/>
    </row>
    <row r="23" spans="1:10" ht="13.5" customHeight="1">
      <c r="B23" s="122"/>
      <c r="C23" s="119"/>
      <c r="D23" s="33"/>
      <c r="E23" s="33"/>
      <c r="F23" s="30"/>
      <c r="G23" s="30"/>
      <c r="H23" s="30"/>
      <c r="I23" s="91"/>
    </row>
    <row r="24" spans="1:10" ht="13.5" customHeight="1">
      <c r="B24" s="122"/>
      <c r="C24" s="119"/>
      <c r="D24" s="33"/>
      <c r="E24" s="33"/>
      <c r="F24" s="30"/>
      <c r="G24" s="30"/>
      <c r="H24" s="30"/>
      <c r="I24" s="91"/>
    </row>
    <row r="25" spans="1:10" ht="13.5" customHeight="1">
      <c r="B25" s="93"/>
      <c r="C25" s="30"/>
      <c r="D25" s="30"/>
      <c r="E25" s="30"/>
      <c r="F25" s="30"/>
      <c r="G25" s="30"/>
      <c r="H25" s="30"/>
      <c r="I25" s="91"/>
    </row>
    <row r="26" spans="1:10" ht="13.5" customHeight="1">
      <c r="B26" s="93"/>
      <c r="C26" s="30"/>
      <c r="D26" s="30"/>
      <c r="E26" s="30"/>
      <c r="F26" s="30"/>
      <c r="G26" s="30"/>
      <c r="H26" s="30"/>
      <c r="I26" s="91"/>
    </row>
    <row r="27" spans="1:10" ht="13.5" customHeight="1">
      <c r="B27" s="93"/>
      <c r="C27" s="30"/>
      <c r="D27" s="30"/>
      <c r="E27" s="30"/>
      <c r="F27" s="30"/>
      <c r="G27" s="30"/>
      <c r="H27" s="30"/>
      <c r="I27" s="91"/>
    </row>
    <row r="28" spans="1:10" ht="15.75" customHeight="1">
      <c r="B28" s="93"/>
      <c r="C28" s="30"/>
      <c r="D28" s="30"/>
      <c r="E28" s="30"/>
      <c r="F28" s="30"/>
      <c r="G28" s="30"/>
      <c r="H28" s="30"/>
      <c r="I28" s="91"/>
    </row>
    <row r="29" spans="1:10" ht="13.5" customHeight="1">
      <c r="B29" s="618" t="s">
        <v>454</v>
      </c>
      <c r="C29" s="506"/>
      <c r="D29" s="506"/>
      <c r="E29" s="506"/>
      <c r="F29" s="506"/>
      <c r="G29" s="506"/>
      <c r="H29" s="506"/>
      <c r="I29" s="507"/>
    </row>
    <row r="30" spans="1:10" ht="13.5" customHeight="1">
      <c r="B30" s="850"/>
      <c r="C30" s="768"/>
      <c r="D30" s="768"/>
      <c r="E30" s="768"/>
      <c r="F30" s="768"/>
      <c r="G30" s="768"/>
      <c r="H30" s="768"/>
      <c r="I30" s="488"/>
    </row>
    <row r="31" spans="1:10" ht="13.5" customHeight="1">
      <c r="B31" s="500" t="s">
        <v>455</v>
      </c>
      <c r="C31" s="498"/>
      <c r="D31" s="498"/>
      <c r="E31" s="499"/>
      <c r="F31" s="500" t="s">
        <v>456</v>
      </c>
      <c r="G31" s="498"/>
      <c r="H31" s="498"/>
      <c r="I31" s="499"/>
    </row>
    <row r="32" spans="1:10" ht="15" customHeight="1">
      <c r="A32" s="373"/>
      <c r="B32" s="551" t="s">
        <v>588</v>
      </c>
      <c r="C32" s="552"/>
      <c r="D32" s="552"/>
      <c r="E32" s="906"/>
      <c r="F32" s="909"/>
      <c r="G32" s="909"/>
      <c r="H32" s="909"/>
      <c r="I32" s="910"/>
      <c r="J32" s="373"/>
    </row>
    <row r="33" spans="1:10" ht="15" customHeight="1">
      <c r="A33" s="373"/>
      <c r="B33" s="554"/>
      <c r="C33" s="555"/>
      <c r="D33" s="555"/>
      <c r="E33" s="907"/>
      <c r="F33" s="883"/>
      <c r="G33" s="883"/>
      <c r="H33" s="883"/>
      <c r="I33" s="911"/>
      <c r="J33" s="373"/>
    </row>
    <row r="34" spans="1:10" ht="15" customHeight="1">
      <c r="A34" s="373"/>
      <c r="B34" s="554"/>
      <c r="C34" s="555"/>
      <c r="D34" s="555"/>
      <c r="E34" s="907"/>
      <c r="F34" s="883"/>
      <c r="G34" s="883"/>
      <c r="H34" s="883"/>
      <c r="I34" s="911"/>
      <c r="J34" s="373"/>
    </row>
    <row r="35" spans="1:10" ht="15" customHeight="1">
      <c r="A35" s="373"/>
      <c r="B35" s="557"/>
      <c r="C35" s="558"/>
      <c r="D35" s="558"/>
      <c r="E35" s="908"/>
      <c r="F35" s="883"/>
      <c r="G35" s="883"/>
      <c r="H35" s="883"/>
      <c r="I35" s="911"/>
      <c r="J35" s="373"/>
    </row>
    <row r="36" spans="1:10" ht="15" customHeight="1">
      <c r="A36" s="373"/>
      <c r="B36" s="551" t="s">
        <v>588</v>
      </c>
      <c r="C36" s="552"/>
      <c r="D36" s="552"/>
      <c r="E36" s="553"/>
      <c r="F36" s="763" t="s">
        <v>589</v>
      </c>
      <c r="G36" s="578"/>
      <c r="H36" s="578"/>
      <c r="I36" s="578"/>
      <c r="J36" s="373"/>
    </row>
    <row r="37" spans="1:10" ht="15" customHeight="1">
      <c r="A37" s="373"/>
      <c r="B37" s="554"/>
      <c r="C37" s="555"/>
      <c r="D37" s="555"/>
      <c r="E37" s="556"/>
      <c r="F37" s="578"/>
      <c r="G37" s="579"/>
      <c r="H37" s="579"/>
      <c r="I37" s="578"/>
      <c r="J37" s="373"/>
    </row>
    <row r="38" spans="1:10" ht="15" customHeight="1">
      <c r="A38" s="373"/>
      <c r="B38" s="554"/>
      <c r="C38" s="555"/>
      <c r="D38" s="555"/>
      <c r="E38" s="556"/>
      <c r="F38" s="578"/>
      <c r="G38" s="579"/>
      <c r="H38" s="579"/>
      <c r="I38" s="578"/>
      <c r="J38" s="373"/>
    </row>
    <row r="39" spans="1:10" ht="15" customHeight="1">
      <c r="A39" s="373"/>
      <c r="B39" s="554"/>
      <c r="C39" s="555"/>
      <c r="D39" s="555"/>
      <c r="E39" s="556"/>
      <c r="F39" s="580"/>
      <c r="G39" s="581"/>
      <c r="H39" s="581"/>
      <c r="I39" s="580"/>
      <c r="J39" s="373"/>
    </row>
    <row r="40" spans="1:10" ht="15" customHeight="1">
      <c r="A40" s="373"/>
      <c r="B40" s="763" t="s">
        <v>590</v>
      </c>
      <c r="C40" s="763"/>
      <c r="D40" s="763"/>
      <c r="E40" s="763"/>
      <c r="F40" s="654"/>
      <c r="G40" s="654"/>
      <c r="H40" s="654"/>
      <c r="I40" s="655"/>
      <c r="J40" s="373"/>
    </row>
    <row r="41" spans="1:10" ht="15" customHeight="1">
      <c r="A41" s="373"/>
      <c r="B41" s="763"/>
      <c r="C41" s="763"/>
      <c r="D41" s="763"/>
      <c r="E41" s="763"/>
      <c r="F41" s="657"/>
      <c r="G41" s="657"/>
      <c r="H41" s="657"/>
      <c r="I41" s="658"/>
      <c r="J41" s="373"/>
    </row>
    <row r="42" spans="1:10" ht="15" customHeight="1">
      <c r="A42" s="373"/>
      <c r="B42" s="763"/>
      <c r="C42" s="763"/>
      <c r="D42" s="763"/>
      <c r="E42" s="763"/>
      <c r="F42" s="657"/>
      <c r="G42" s="657"/>
      <c r="H42" s="657"/>
      <c r="I42" s="658"/>
      <c r="J42" s="373"/>
    </row>
    <row r="43" spans="1:10" ht="15" customHeight="1">
      <c r="A43" s="373"/>
      <c r="B43" s="763"/>
      <c r="C43" s="763"/>
      <c r="D43" s="763"/>
      <c r="E43" s="763"/>
      <c r="F43" s="657"/>
      <c r="G43" s="657"/>
      <c r="H43" s="657"/>
      <c r="I43" s="658"/>
      <c r="J43" s="373"/>
    </row>
    <row r="44" spans="1:10" ht="15" customHeight="1">
      <c r="A44" s="373"/>
      <c r="B44" s="555"/>
      <c r="C44" s="555"/>
      <c r="D44" s="555"/>
      <c r="E44" s="555"/>
      <c r="F44" s="373"/>
      <c r="G44" s="373"/>
      <c r="H44" s="373"/>
      <c r="I44" s="373"/>
      <c r="J44" s="373"/>
    </row>
    <row r="45" spans="1:10" ht="15" customHeight="1">
      <c r="B45" s="373"/>
      <c r="C45" s="373"/>
      <c r="D45" s="373"/>
      <c r="E45" s="373"/>
      <c r="F45" s="373"/>
      <c r="G45" s="373"/>
      <c r="H45" s="373"/>
      <c r="I45" s="373"/>
    </row>
  </sheetData>
  <mergeCells count="29">
    <mergeCell ref="B40:E43"/>
    <mergeCell ref="B44:E44"/>
    <mergeCell ref="F40:I43"/>
    <mergeCell ref="B6:C6"/>
    <mergeCell ref="D6:E6"/>
    <mergeCell ref="F6:G6"/>
    <mergeCell ref="B32:E35"/>
    <mergeCell ref="F32:I35"/>
    <mergeCell ref="B36:E39"/>
    <mergeCell ref="F36:I39"/>
    <mergeCell ref="B30:I30"/>
    <mergeCell ref="B31:E31"/>
    <mergeCell ref="F31:I31"/>
    <mergeCell ref="H6:I6"/>
    <mergeCell ref="H7:H8"/>
    <mergeCell ref="I7:I8"/>
    <mergeCell ref="B29:I29"/>
    <mergeCell ref="B4:C4"/>
    <mergeCell ref="D4:I4"/>
    <mergeCell ref="B5:C5"/>
    <mergeCell ref="H5:I5"/>
    <mergeCell ref="D5:E5"/>
    <mergeCell ref="F5:G5"/>
    <mergeCell ref="B1:C2"/>
    <mergeCell ref="D1:H1"/>
    <mergeCell ref="I1:I2"/>
    <mergeCell ref="D2:H2"/>
    <mergeCell ref="B3:C3"/>
    <mergeCell ref="D3:H3"/>
  </mergeCells>
  <pageMargins left="0.7" right="0.7" top="0.75" bottom="0.75" header="0" footer="0"/>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rgb="FFFF9900"/>
  </sheetPr>
  <dimension ref="A1:J48"/>
  <sheetViews>
    <sheetView workbookViewId="0">
      <selection activeCell="B44" sqref="B44:E4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502" t="s">
        <v>471</v>
      </c>
      <c r="C1" s="599"/>
      <c r="D1" s="601" t="s">
        <v>439</v>
      </c>
      <c r="E1" s="602"/>
      <c r="F1" s="602"/>
      <c r="G1" s="602"/>
      <c r="H1" s="603"/>
      <c r="I1" s="604"/>
    </row>
    <row r="2" spans="2:9" ht="30.7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7.5" customHeight="1">
      <c r="B4" s="915"/>
      <c r="C4" s="462"/>
      <c r="D4" s="462"/>
      <c r="E4" s="462"/>
      <c r="F4" s="462"/>
      <c r="G4" s="462"/>
      <c r="H4" s="462"/>
      <c r="I4" s="484"/>
    </row>
    <row r="5" spans="2:9" ht="14.25" customHeight="1">
      <c r="B5" s="916" t="s">
        <v>444</v>
      </c>
      <c r="C5" s="470"/>
      <c r="D5" s="767" t="str">
        <f>Indicadores!F32</f>
        <v>Gestión Financiera (GFI)</v>
      </c>
      <c r="E5" s="768"/>
      <c r="F5" s="768"/>
      <c r="G5" s="768"/>
      <c r="H5" s="768"/>
      <c r="I5" s="488"/>
    </row>
    <row r="6" spans="2:9" ht="25.5" customHeight="1">
      <c r="B6" s="489" t="s">
        <v>445</v>
      </c>
      <c r="C6" s="470"/>
      <c r="D6" s="471" t="str">
        <f>Indicadores!A30</f>
        <v xml:space="preserve">Pagos realizados de las obligaciones tramite </v>
      </c>
      <c r="E6" s="472"/>
      <c r="F6" s="917" t="s">
        <v>446</v>
      </c>
      <c r="G6" s="470"/>
      <c r="H6" s="572" t="e">
        <f>Indicadores!#REF!</f>
        <v>#REF!</v>
      </c>
      <c r="I6" s="731"/>
    </row>
    <row r="7" spans="2:9" ht="35.25" customHeight="1">
      <c r="B7" s="489" t="s">
        <v>447</v>
      </c>
      <c r="C7" s="470"/>
      <c r="D7" s="471" t="str">
        <f>Indicadores!G30</f>
        <v>(Número total de ordenes de pago / Número de obligaciones ) * 100</v>
      </c>
      <c r="E7" s="472"/>
      <c r="F7" s="489" t="s">
        <v>448</v>
      </c>
      <c r="G7" s="470"/>
      <c r="H7" s="471" t="str">
        <f>Indicadores!C30</f>
        <v>El indicador sirve para realizar el seguimiento a la eficiencia en el proceso de la gestión de pagos a las cuentas obligadas que tiene el Ministerio, FONAM y Regalías.</v>
      </c>
      <c r="I7" s="472"/>
    </row>
    <row r="8" spans="2:9" ht="27.75" customHeight="1">
      <c r="B8" s="297" t="s">
        <v>449</v>
      </c>
      <c r="C8" s="35" t="str">
        <f>Indicadores!P30</f>
        <v>Mensual</v>
      </c>
      <c r="D8" s="297" t="s">
        <v>450</v>
      </c>
      <c r="E8" s="36" t="str">
        <f>Indicadores!R30</f>
        <v>Proceso Gestión Financiera</v>
      </c>
      <c r="F8" s="297" t="s">
        <v>67</v>
      </c>
      <c r="G8" s="37" t="str">
        <f>Indicadores!H30</f>
        <v>Porcentaje</v>
      </c>
      <c r="H8" s="912" t="s">
        <v>451</v>
      </c>
      <c r="I8" s="616" t="str">
        <f>Indicadores!O30</f>
        <v>Hacia arriba</v>
      </c>
    </row>
    <row r="9" spans="2:9" ht="33.75" customHeight="1">
      <c r="B9" s="297" t="s">
        <v>420</v>
      </c>
      <c r="C9" s="35">
        <f>Indicadores!N30</f>
        <v>0.8</v>
      </c>
      <c r="D9" s="28" t="s">
        <v>422</v>
      </c>
      <c r="E9" s="37">
        <f>'TABLERO DE MANDO'!F31</f>
        <v>0.68</v>
      </c>
      <c r="F9" s="29" t="s">
        <v>423</v>
      </c>
      <c r="G9" s="37">
        <f>'TABLERO DE MANDO'!G31</f>
        <v>0.72000000000000008</v>
      </c>
      <c r="H9" s="734"/>
      <c r="I9" s="832"/>
    </row>
    <row r="10" spans="2:9" ht="13.5" customHeight="1">
      <c r="B10" s="47"/>
      <c r="C10" s="48"/>
      <c r="D10" s="48"/>
      <c r="E10" s="48"/>
      <c r="F10" s="48"/>
      <c r="G10" s="48"/>
      <c r="H10" s="48"/>
      <c r="I10" s="49"/>
    </row>
    <row r="11" spans="2:9" ht="24.75" customHeight="1">
      <c r="B11" s="333" t="s">
        <v>452</v>
      </c>
      <c r="C11" s="333" t="s">
        <v>453</v>
      </c>
      <c r="D11" s="32" t="str">
        <f>D9</f>
        <v>LIMITE INSATISFACTORIO</v>
      </c>
      <c r="E11" s="32" t="str">
        <f>F9</f>
        <v>LIMITE SATISFACTORIO</v>
      </c>
      <c r="F11" s="30"/>
      <c r="G11" s="30"/>
      <c r="H11" s="30"/>
      <c r="I11" s="98"/>
    </row>
    <row r="12" spans="2:9" ht="13.5" customHeight="1">
      <c r="B12" s="50" t="s">
        <v>426</v>
      </c>
      <c r="C12" s="279">
        <v>0.45</v>
      </c>
      <c r="D12" s="33">
        <f t="shared" ref="D12:D23" si="0">+$E$9</f>
        <v>0.68</v>
      </c>
      <c r="E12" s="33">
        <f t="shared" ref="E12:E23" si="1">+$G$9</f>
        <v>0.72000000000000008</v>
      </c>
      <c r="F12" s="30"/>
      <c r="G12" s="30"/>
      <c r="H12" s="30"/>
      <c r="I12" s="98"/>
    </row>
    <row r="13" spans="2:9" ht="13.5" customHeight="1">
      <c r="B13" s="50" t="s">
        <v>427</v>
      </c>
      <c r="C13" s="279">
        <v>0.91</v>
      </c>
      <c r="D13" s="33">
        <f t="shared" si="0"/>
        <v>0.68</v>
      </c>
      <c r="E13" s="33">
        <f t="shared" si="1"/>
        <v>0.72000000000000008</v>
      </c>
      <c r="F13" s="30"/>
      <c r="G13" s="30"/>
      <c r="H13" s="30"/>
      <c r="I13" s="98"/>
    </row>
    <row r="14" spans="2:9" ht="13.5" customHeight="1">
      <c r="B14" s="50" t="s">
        <v>428</v>
      </c>
      <c r="C14" s="279">
        <v>0.98</v>
      </c>
      <c r="D14" s="33">
        <f t="shared" si="0"/>
        <v>0.68</v>
      </c>
      <c r="E14" s="33">
        <f t="shared" si="1"/>
        <v>0.72000000000000008</v>
      </c>
      <c r="F14" s="30"/>
      <c r="G14" s="30"/>
      <c r="H14" s="30"/>
      <c r="I14" s="98"/>
    </row>
    <row r="15" spans="2:9" ht="13.5" customHeight="1">
      <c r="B15" s="50" t="s">
        <v>429</v>
      </c>
      <c r="C15" s="279">
        <v>0.98</v>
      </c>
      <c r="D15" s="33">
        <f t="shared" si="0"/>
        <v>0.68</v>
      </c>
      <c r="E15" s="33">
        <f t="shared" si="1"/>
        <v>0.72000000000000008</v>
      </c>
      <c r="F15" s="30"/>
      <c r="G15" s="30"/>
      <c r="H15" s="30"/>
      <c r="I15" s="98"/>
    </row>
    <row r="16" spans="2:9" ht="13.5" customHeight="1">
      <c r="B16" s="50" t="s">
        <v>430</v>
      </c>
      <c r="C16" s="279">
        <v>0.98</v>
      </c>
      <c r="D16" s="33">
        <f t="shared" si="0"/>
        <v>0.68</v>
      </c>
      <c r="E16" s="33">
        <f t="shared" si="1"/>
        <v>0.72000000000000008</v>
      </c>
      <c r="F16" s="30"/>
      <c r="G16" s="30"/>
      <c r="H16" s="30"/>
      <c r="I16" s="98"/>
    </row>
    <row r="17" spans="2:9" ht="13.5" customHeight="1">
      <c r="B17" s="50" t="s">
        <v>431</v>
      </c>
      <c r="C17" s="279">
        <v>0.95</v>
      </c>
      <c r="D17" s="33">
        <f t="shared" si="0"/>
        <v>0.68</v>
      </c>
      <c r="E17" s="33">
        <f t="shared" si="1"/>
        <v>0.72000000000000008</v>
      </c>
      <c r="F17" s="30"/>
      <c r="G17" s="30"/>
      <c r="H17" s="30"/>
      <c r="I17" s="98"/>
    </row>
    <row r="18" spans="2:9" ht="13.5" customHeight="1">
      <c r="B18" s="50" t="s">
        <v>432</v>
      </c>
      <c r="C18" s="279">
        <v>0.95</v>
      </c>
      <c r="D18" s="33">
        <f t="shared" si="0"/>
        <v>0.68</v>
      </c>
      <c r="E18" s="33">
        <f t="shared" si="1"/>
        <v>0.72000000000000008</v>
      </c>
      <c r="F18" s="30"/>
      <c r="G18" s="30"/>
      <c r="H18" s="30"/>
      <c r="I18" s="98"/>
    </row>
    <row r="19" spans="2:9" ht="13.5" customHeight="1">
      <c r="B19" s="50" t="s">
        <v>433</v>
      </c>
      <c r="C19" s="279">
        <v>0.91</v>
      </c>
      <c r="D19" s="33">
        <f t="shared" si="0"/>
        <v>0.68</v>
      </c>
      <c r="E19" s="33">
        <f t="shared" si="1"/>
        <v>0.72000000000000008</v>
      </c>
      <c r="F19" s="30"/>
      <c r="G19" s="30"/>
      <c r="H19" s="30"/>
      <c r="I19" s="98"/>
    </row>
    <row r="20" spans="2:9" ht="13.5" customHeight="1">
      <c r="B20" s="50" t="s">
        <v>434</v>
      </c>
      <c r="C20" s="279">
        <v>0.93</v>
      </c>
      <c r="D20" s="33">
        <f t="shared" si="0"/>
        <v>0.68</v>
      </c>
      <c r="E20" s="33">
        <f t="shared" si="1"/>
        <v>0.72000000000000008</v>
      </c>
      <c r="F20" s="30"/>
      <c r="G20" s="30"/>
      <c r="H20" s="30"/>
      <c r="I20" s="98"/>
    </row>
    <row r="21" spans="2:9" ht="13.5" customHeight="1">
      <c r="B21" s="50" t="s">
        <v>435</v>
      </c>
      <c r="C21" s="279">
        <v>0.89</v>
      </c>
      <c r="D21" s="33">
        <f t="shared" si="0"/>
        <v>0.68</v>
      </c>
      <c r="E21" s="33">
        <f t="shared" si="1"/>
        <v>0.72000000000000008</v>
      </c>
      <c r="F21" s="30"/>
      <c r="G21" s="30"/>
      <c r="H21" s="30"/>
      <c r="I21" s="98"/>
    </row>
    <row r="22" spans="2:9" ht="13.5" customHeight="1">
      <c r="B22" s="50" t="s">
        <v>436</v>
      </c>
      <c r="C22" s="279">
        <v>0.88</v>
      </c>
      <c r="D22" s="33">
        <f t="shared" si="0"/>
        <v>0.68</v>
      </c>
      <c r="E22" s="33">
        <f t="shared" si="1"/>
        <v>0.72000000000000008</v>
      </c>
      <c r="F22" s="30"/>
      <c r="G22" s="30"/>
      <c r="H22" s="30"/>
      <c r="I22" s="98"/>
    </row>
    <row r="23" spans="2:9" ht="13.5" customHeight="1">
      <c r="B23" s="50" t="s">
        <v>437</v>
      </c>
      <c r="C23" s="277">
        <v>0.98</v>
      </c>
      <c r="D23" s="33">
        <f t="shared" si="0"/>
        <v>0.68</v>
      </c>
      <c r="E23" s="33">
        <f t="shared" si="1"/>
        <v>0.72000000000000008</v>
      </c>
      <c r="F23" s="30"/>
      <c r="G23" s="30"/>
      <c r="H23" s="30"/>
      <c r="I23" s="98"/>
    </row>
    <row r="24" spans="2:9" ht="13.5" customHeight="1">
      <c r="B24" s="99"/>
      <c r="C24" s="30"/>
      <c r="D24" s="30"/>
      <c r="E24" s="30"/>
      <c r="F24" s="30"/>
      <c r="G24" s="30"/>
      <c r="H24" s="30"/>
      <c r="I24" s="98"/>
    </row>
    <row r="25" spans="2:9" ht="13.5" customHeight="1">
      <c r="B25" s="99"/>
      <c r="C25" s="30"/>
      <c r="D25" s="30"/>
      <c r="E25" s="30"/>
      <c r="F25" s="30"/>
      <c r="G25" s="30"/>
      <c r="H25" s="30"/>
      <c r="I25" s="98"/>
    </row>
    <row r="26" spans="2:9" ht="13.5" customHeight="1">
      <c r="B26" s="99"/>
      <c r="C26" s="30"/>
      <c r="D26" s="30"/>
      <c r="E26" s="30"/>
      <c r="F26" s="30"/>
      <c r="G26" s="30"/>
      <c r="H26" s="30"/>
      <c r="I26" s="98"/>
    </row>
    <row r="27" spans="2:9" ht="13.5" customHeight="1">
      <c r="B27" s="100"/>
      <c r="C27" s="101"/>
      <c r="D27" s="101"/>
      <c r="E27" s="101"/>
      <c r="F27" s="101"/>
      <c r="G27" s="101"/>
      <c r="H27" s="101"/>
      <c r="I27" s="102"/>
    </row>
    <row r="28" spans="2:9" ht="13.5" customHeight="1">
      <c r="B28" s="47"/>
      <c r="C28" s="48"/>
      <c r="D28" s="48"/>
      <c r="E28" s="48"/>
      <c r="F28" s="48"/>
      <c r="G28" s="48"/>
      <c r="H28" s="48"/>
      <c r="I28" s="49"/>
    </row>
    <row r="29" spans="2:9" ht="15.75" customHeight="1">
      <c r="B29" s="914" t="s">
        <v>454</v>
      </c>
      <c r="C29" s="512"/>
      <c r="D29" s="512"/>
      <c r="E29" s="512"/>
      <c r="F29" s="512"/>
      <c r="G29" s="512"/>
      <c r="H29" s="512"/>
      <c r="I29" s="513"/>
    </row>
    <row r="30" spans="2:9" ht="13.5" customHeight="1">
      <c r="B30" s="56"/>
      <c r="C30" s="92"/>
      <c r="D30" s="92"/>
      <c r="E30" s="92"/>
      <c r="F30" s="92"/>
      <c r="G30" s="92"/>
      <c r="H30" s="92"/>
      <c r="I30" s="103"/>
    </row>
    <row r="31" spans="2:9" ht="13.5" customHeight="1">
      <c r="B31" s="918" t="s">
        <v>455</v>
      </c>
      <c r="C31" s="510"/>
      <c r="D31" s="510"/>
      <c r="E31" s="470"/>
      <c r="F31" s="918" t="s">
        <v>456</v>
      </c>
      <c r="G31" s="510"/>
      <c r="H31" s="510"/>
      <c r="I31" s="470"/>
    </row>
    <row r="32" spans="2:9" ht="171.75" customHeight="1">
      <c r="B32" s="762" t="s">
        <v>591</v>
      </c>
      <c r="C32" s="763"/>
      <c r="D32" s="763"/>
      <c r="E32" s="763"/>
      <c r="F32" s="919" t="s">
        <v>470</v>
      </c>
      <c r="G32" s="920"/>
      <c r="H32" s="920"/>
      <c r="I32" s="921"/>
    </row>
    <row r="33" spans="1:10">
      <c r="B33" s="763"/>
      <c r="C33" s="763"/>
      <c r="D33" s="763"/>
      <c r="E33" s="763"/>
      <c r="F33" s="922"/>
      <c r="G33" s="923"/>
      <c r="H33" s="923"/>
      <c r="I33" s="924"/>
    </row>
    <row r="34" spans="1:10" ht="101.25" customHeight="1">
      <c r="B34" s="763"/>
      <c r="C34" s="763"/>
      <c r="D34" s="763"/>
      <c r="E34" s="763"/>
      <c r="F34" s="922"/>
      <c r="G34" s="923"/>
      <c r="H34" s="923"/>
      <c r="I34" s="924"/>
    </row>
    <row r="35" spans="1:10" ht="62.25" customHeight="1">
      <c r="B35" s="763"/>
      <c r="C35" s="763"/>
      <c r="D35" s="763"/>
      <c r="E35" s="763"/>
      <c r="F35" s="922"/>
      <c r="G35" s="923"/>
      <c r="H35" s="923"/>
      <c r="I35" s="924"/>
    </row>
    <row r="36" spans="1:10" ht="13.5" customHeight="1">
      <c r="B36" s="762" t="s">
        <v>592</v>
      </c>
      <c r="C36" s="763"/>
      <c r="D36" s="763"/>
      <c r="E36" s="763"/>
      <c r="F36" s="763" t="s">
        <v>593</v>
      </c>
      <c r="G36" s="763"/>
      <c r="H36" s="763"/>
      <c r="I36" s="763"/>
    </row>
    <row r="37" spans="1:10" ht="41.25" customHeight="1">
      <c r="B37" s="763"/>
      <c r="C37" s="763"/>
      <c r="D37" s="763"/>
      <c r="E37" s="763"/>
      <c r="F37" s="763"/>
      <c r="G37" s="763"/>
      <c r="H37" s="763"/>
      <c r="I37" s="763"/>
    </row>
    <row r="38" spans="1:10" ht="13.5" customHeight="1">
      <c r="B38" s="763"/>
      <c r="C38" s="763"/>
      <c r="D38" s="763"/>
      <c r="E38" s="763"/>
      <c r="F38" s="763"/>
      <c r="G38" s="763"/>
      <c r="H38" s="763"/>
      <c r="I38" s="763"/>
    </row>
    <row r="39" spans="1:10" ht="108.75" customHeight="1">
      <c r="B39" s="763"/>
      <c r="C39" s="763"/>
      <c r="D39" s="763"/>
      <c r="E39" s="763"/>
      <c r="F39" s="763"/>
      <c r="G39" s="763"/>
      <c r="H39" s="763"/>
      <c r="I39" s="763"/>
    </row>
    <row r="40" spans="1:10" ht="13.5" customHeight="1">
      <c r="B40" s="762" t="s">
        <v>594</v>
      </c>
      <c r="C40" s="763"/>
      <c r="D40" s="763"/>
      <c r="E40" s="763"/>
      <c r="F40" s="763" t="s">
        <v>593</v>
      </c>
      <c r="G40" s="763"/>
      <c r="H40" s="763"/>
      <c r="I40" s="763"/>
    </row>
    <row r="41" spans="1:10" ht="13.5" customHeight="1">
      <c r="B41" s="763"/>
      <c r="C41" s="763"/>
      <c r="D41" s="763"/>
      <c r="E41" s="763"/>
      <c r="F41" s="763"/>
      <c r="G41" s="763"/>
      <c r="H41" s="763"/>
      <c r="I41" s="763"/>
    </row>
    <row r="42" spans="1:10" ht="13.5" customHeight="1">
      <c r="B42" s="763"/>
      <c r="C42" s="763"/>
      <c r="D42" s="763"/>
      <c r="E42" s="763"/>
      <c r="F42" s="763"/>
      <c r="G42" s="763"/>
      <c r="H42" s="763"/>
      <c r="I42" s="763"/>
    </row>
    <row r="43" spans="1:10" ht="144.75" customHeight="1">
      <c r="B43" s="763"/>
      <c r="C43" s="763"/>
      <c r="D43" s="763"/>
      <c r="E43" s="763"/>
      <c r="F43" s="763"/>
      <c r="G43" s="763"/>
      <c r="H43" s="763"/>
      <c r="I43" s="763"/>
    </row>
    <row r="44" spans="1:10" ht="15" customHeight="1">
      <c r="A44" s="373"/>
      <c r="B44" s="763" t="s">
        <v>595</v>
      </c>
      <c r="C44" s="763"/>
      <c r="D44" s="763"/>
      <c r="E44" s="763"/>
      <c r="F44" s="763" t="s">
        <v>596</v>
      </c>
      <c r="G44" s="763"/>
      <c r="H44" s="763"/>
      <c r="I44" s="763"/>
      <c r="J44" s="373"/>
    </row>
    <row r="45" spans="1:10" ht="15" customHeight="1">
      <c r="A45" s="373"/>
      <c r="B45" s="763"/>
      <c r="C45" s="763"/>
      <c r="D45" s="763"/>
      <c r="E45" s="763"/>
      <c r="F45" s="763"/>
      <c r="G45" s="763"/>
      <c r="H45" s="763"/>
      <c r="I45" s="763"/>
      <c r="J45" s="373"/>
    </row>
    <row r="46" spans="1:10" ht="15" customHeight="1">
      <c r="A46" s="373"/>
      <c r="B46" s="763"/>
      <c r="C46" s="763"/>
      <c r="D46" s="763"/>
      <c r="E46" s="763"/>
      <c r="F46" s="763"/>
      <c r="G46" s="763"/>
      <c r="H46" s="763"/>
      <c r="I46" s="763"/>
      <c r="J46" s="373"/>
    </row>
    <row r="47" spans="1:10" ht="75.75" customHeight="1">
      <c r="A47" s="373"/>
      <c r="B47" s="763"/>
      <c r="C47" s="763"/>
      <c r="D47" s="763"/>
      <c r="E47" s="763"/>
      <c r="F47" s="763"/>
      <c r="G47" s="763"/>
      <c r="H47" s="763"/>
      <c r="I47" s="763"/>
      <c r="J47" s="373"/>
    </row>
    <row r="48" spans="1:10" ht="15" customHeight="1">
      <c r="B48" s="373"/>
      <c r="C48" s="373"/>
      <c r="D48" s="373"/>
      <c r="E48" s="373"/>
      <c r="F48" s="373"/>
      <c r="G48" s="373"/>
      <c r="H48" s="373"/>
      <c r="I48" s="373"/>
    </row>
  </sheetData>
  <mergeCells count="30">
    <mergeCell ref="B40:E43"/>
    <mergeCell ref="F40:I43"/>
    <mergeCell ref="B44:E47"/>
    <mergeCell ref="F44:I47"/>
    <mergeCell ref="B31:E31"/>
    <mergeCell ref="F31:I31"/>
    <mergeCell ref="F32:I35"/>
    <mergeCell ref="B36:E39"/>
    <mergeCell ref="F36:I39"/>
    <mergeCell ref="B32:E35"/>
    <mergeCell ref="B4:I4"/>
    <mergeCell ref="B5:C5"/>
    <mergeCell ref="D5:I5"/>
    <mergeCell ref="B6:C6"/>
    <mergeCell ref="D6:E6"/>
    <mergeCell ref="F6:G6"/>
    <mergeCell ref="H6:I6"/>
    <mergeCell ref="B1:C2"/>
    <mergeCell ref="D1:H1"/>
    <mergeCell ref="I1:I2"/>
    <mergeCell ref="D2:H2"/>
    <mergeCell ref="B3:C3"/>
    <mergeCell ref="D3:H3"/>
    <mergeCell ref="F7:G7"/>
    <mergeCell ref="H8:H9"/>
    <mergeCell ref="I8:I9"/>
    <mergeCell ref="B29:I29"/>
    <mergeCell ref="B7:C7"/>
    <mergeCell ref="H7:I7"/>
    <mergeCell ref="D7:E7"/>
  </mergeCells>
  <pageMargins left="0.7" right="0.7" top="0.75" bottom="0.75" header="0" footer="0"/>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rgb="FFFF9900"/>
  </sheetPr>
  <dimension ref="A1:J64"/>
  <sheetViews>
    <sheetView workbookViewId="0">
      <selection activeCell="L63" sqref="L63"/>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4" customHeight="1">
      <c r="B1" s="502" t="s">
        <v>471</v>
      </c>
      <c r="C1" s="599"/>
      <c r="D1" s="601" t="s">
        <v>439</v>
      </c>
      <c r="E1" s="602"/>
      <c r="F1" s="602"/>
      <c r="G1" s="602"/>
      <c r="H1" s="603"/>
      <c r="I1" s="604"/>
    </row>
    <row r="2" spans="2:9" ht="16.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915"/>
      <c r="C4" s="462"/>
      <c r="D4" s="462"/>
      <c r="E4" s="462"/>
      <c r="F4" s="462"/>
      <c r="G4" s="462"/>
      <c r="H4" s="462"/>
      <c r="I4" s="484"/>
    </row>
    <row r="5" spans="2:9" ht="14.25" customHeight="1">
      <c r="B5" s="916" t="s">
        <v>444</v>
      </c>
      <c r="C5" s="470"/>
      <c r="D5" s="767" t="str">
        <f>Indicadores!F32</f>
        <v>Gestión Financiera (GFI)</v>
      </c>
      <c r="E5" s="768"/>
      <c r="F5" s="768"/>
      <c r="G5" s="768"/>
      <c r="H5" s="768"/>
      <c r="I5" s="488"/>
    </row>
    <row r="6" spans="2:9" ht="25.5" customHeight="1">
      <c r="B6" s="489" t="s">
        <v>445</v>
      </c>
      <c r="C6" s="470"/>
      <c r="D6" s="471" t="str">
        <f>Indicadores!A32</f>
        <v>Seguimiento al flujo de cuentas tramitadas</v>
      </c>
      <c r="E6" s="472"/>
      <c r="F6" s="917" t="s">
        <v>446</v>
      </c>
      <c r="G6" s="470"/>
      <c r="H6" s="572" t="e">
        <f>Indicadores!#REF!</f>
        <v>#REF!</v>
      </c>
      <c r="I6" s="731"/>
    </row>
    <row r="7" spans="2:9" ht="35.25" customHeight="1">
      <c r="B7" s="489" t="s">
        <v>447</v>
      </c>
      <c r="C7" s="470"/>
      <c r="D7" s="471" t="str">
        <f>Indicadores!G32</f>
        <v>(Cuentas tramitadas / Cuentas recibidas) *100</v>
      </c>
      <c r="E7" s="472"/>
      <c r="F7" s="489" t="s">
        <v>448</v>
      </c>
      <c r="G7" s="470"/>
      <c r="H7" s="471" t="str">
        <f>Indicadores!C32</f>
        <v>El indicador sirve para realizar el seguimiento a la eficiencia en el proceso de la gestión de las cuentas tramitadas en el ministerio</v>
      </c>
      <c r="I7" s="472"/>
    </row>
    <row r="8" spans="2:9" ht="27.75" customHeight="1">
      <c r="B8" s="297" t="s">
        <v>449</v>
      </c>
      <c r="C8" s="35" t="str">
        <f>Indicadores!P32</f>
        <v>Mensual</v>
      </c>
      <c r="D8" s="297" t="s">
        <v>450</v>
      </c>
      <c r="E8" s="36" t="str">
        <f>Indicadores!R32</f>
        <v xml:space="preserve">Informe semanal de cuentas radicadas </v>
      </c>
      <c r="F8" s="297" t="s">
        <v>67</v>
      </c>
      <c r="G8" s="37" t="str">
        <f>Indicadores!H32</f>
        <v>Porcentaje</v>
      </c>
      <c r="H8" s="912" t="s">
        <v>451</v>
      </c>
      <c r="I8" s="616" t="str">
        <f>Indicadores!O32</f>
        <v>Hacia arriba</v>
      </c>
    </row>
    <row r="9" spans="2:9" ht="33.75" customHeight="1">
      <c r="B9" s="297" t="s">
        <v>420</v>
      </c>
      <c r="C9" s="35">
        <f>Indicadores!N32</f>
        <v>0.9</v>
      </c>
      <c r="D9" s="28" t="s">
        <v>422</v>
      </c>
      <c r="E9" s="37">
        <f>'TABLERO DE MANDO'!F33</f>
        <v>0.76500000000000001</v>
      </c>
      <c r="F9" s="29" t="s">
        <v>423</v>
      </c>
      <c r="G9" s="37">
        <f>'TABLERO DE MANDO'!G33</f>
        <v>0.81</v>
      </c>
      <c r="H9" s="734"/>
      <c r="I9" s="832"/>
    </row>
    <row r="10" spans="2:9" ht="13.5" customHeight="1">
      <c r="B10" s="47"/>
      <c r="C10" s="48"/>
      <c r="D10" s="48"/>
      <c r="E10" s="48"/>
      <c r="F10" s="48"/>
      <c r="G10" s="48"/>
      <c r="H10" s="48"/>
      <c r="I10" s="49"/>
    </row>
    <row r="11" spans="2:9" ht="24.75" customHeight="1">
      <c r="B11" s="333" t="s">
        <v>452</v>
      </c>
      <c r="C11" s="333" t="s">
        <v>453</v>
      </c>
      <c r="D11" s="32" t="str">
        <f>D9</f>
        <v>LIMITE INSATISFACTORIO</v>
      </c>
      <c r="E11" s="32" t="str">
        <f>F9</f>
        <v>LIMITE SATISFACTORIO</v>
      </c>
      <c r="F11" s="30"/>
      <c r="G11" s="30"/>
      <c r="H11" s="30"/>
      <c r="I11" s="98"/>
    </row>
    <row r="12" spans="2:9" ht="13.5" customHeight="1">
      <c r="B12" s="50" t="s">
        <v>426</v>
      </c>
      <c r="C12" s="277">
        <v>0.77</v>
      </c>
      <c r="D12" s="33">
        <f t="shared" ref="D12:D23" si="0">+$E$9</f>
        <v>0.76500000000000001</v>
      </c>
      <c r="E12" s="33">
        <f t="shared" ref="E12:E23" si="1">+$G$9</f>
        <v>0.81</v>
      </c>
      <c r="F12" s="30"/>
      <c r="G12" s="30"/>
      <c r="H12" s="30"/>
      <c r="I12" s="98"/>
    </row>
    <row r="13" spans="2:9" ht="13.5" customHeight="1">
      <c r="B13" s="50" t="s">
        <v>427</v>
      </c>
      <c r="C13" s="277">
        <v>0.79</v>
      </c>
      <c r="D13" s="33">
        <f t="shared" si="0"/>
        <v>0.76500000000000001</v>
      </c>
      <c r="E13" s="33">
        <f t="shared" si="1"/>
        <v>0.81</v>
      </c>
      <c r="F13" s="30"/>
      <c r="G13" s="30"/>
      <c r="H13" s="30"/>
      <c r="I13" s="98"/>
    </row>
    <row r="14" spans="2:9" ht="13.5" customHeight="1">
      <c r="B14" s="50" t="s">
        <v>428</v>
      </c>
      <c r="C14" s="277">
        <v>0.97</v>
      </c>
      <c r="D14" s="33">
        <f t="shared" si="0"/>
        <v>0.76500000000000001</v>
      </c>
      <c r="E14" s="33">
        <f t="shared" si="1"/>
        <v>0.81</v>
      </c>
      <c r="F14" s="30"/>
      <c r="G14" s="30"/>
      <c r="H14" s="30"/>
      <c r="I14" s="98"/>
    </row>
    <row r="15" spans="2:9" ht="13.5" customHeight="1">
      <c r="B15" s="50" t="s">
        <v>429</v>
      </c>
      <c r="C15" s="277">
        <v>0.98</v>
      </c>
      <c r="D15" s="33">
        <f t="shared" si="0"/>
        <v>0.76500000000000001</v>
      </c>
      <c r="E15" s="33">
        <f t="shared" si="1"/>
        <v>0.81</v>
      </c>
      <c r="F15" s="30"/>
      <c r="G15" s="30"/>
      <c r="H15" s="30"/>
      <c r="I15" s="98"/>
    </row>
    <row r="16" spans="2:9" ht="13.5" customHeight="1">
      <c r="B16" s="50" t="s">
        <v>430</v>
      </c>
      <c r="C16" s="277">
        <v>0.97</v>
      </c>
      <c r="D16" s="33">
        <f t="shared" si="0"/>
        <v>0.76500000000000001</v>
      </c>
      <c r="E16" s="33">
        <f t="shared" si="1"/>
        <v>0.81</v>
      </c>
      <c r="F16" s="30"/>
      <c r="G16" s="30"/>
      <c r="H16" s="30"/>
      <c r="I16" s="98"/>
    </row>
    <row r="17" spans="2:9" ht="13.5" customHeight="1">
      <c r="B17" s="50" t="s">
        <v>431</v>
      </c>
      <c r="C17" s="277">
        <v>0.97</v>
      </c>
      <c r="D17" s="33">
        <f t="shared" si="0"/>
        <v>0.76500000000000001</v>
      </c>
      <c r="E17" s="33">
        <f t="shared" si="1"/>
        <v>0.81</v>
      </c>
      <c r="F17" s="30"/>
      <c r="G17" s="30"/>
      <c r="H17" s="30"/>
      <c r="I17" s="98"/>
    </row>
    <row r="18" spans="2:9" ht="13.5" customHeight="1">
      <c r="B18" s="50" t="s">
        <v>432</v>
      </c>
      <c r="C18" s="277">
        <v>0.98</v>
      </c>
      <c r="D18" s="33">
        <f t="shared" si="0"/>
        <v>0.76500000000000001</v>
      </c>
      <c r="E18" s="33">
        <f t="shared" si="1"/>
        <v>0.81</v>
      </c>
      <c r="F18" s="30"/>
      <c r="G18" s="30"/>
      <c r="H18" s="30"/>
      <c r="I18" s="98"/>
    </row>
    <row r="19" spans="2:9" ht="13.5" customHeight="1">
      <c r="B19" s="50" t="s">
        <v>433</v>
      </c>
      <c r="C19" s="277">
        <v>0.97</v>
      </c>
      <c r="D19" s="33">
        <f t="shared" si="0"/>
        <v>0.76500000000000001</v>
      </c>
      <c r="E19" s="33">
        <f t="shared" si="1"/>
        <v>0.81</v>
      </c>
      <c r="F19" s="30"/>
      <c r="G19" s="30"/>
      <c r="H19" s="30"/>
      <c r="I19" s="98"/>
    </row>
    <row r="20" spans="2:9" ht="13.5" customHeight="1">
      <c r="B20" s="50" t="s">
        <v>434</v>
      </c>
      <c r="C20" s="277">
        <v>0.98</v>
      </c>
      <c r="D20" s="33">
        <f t="shared" si="0"/>
        <v>0.76500000000000001</v>
      </c>
      <c r="E20" s="33">
        <f t="shared" si="1"/>
        <v>0.81</v>
      </c>
      <c r="F20" s="30"/>
      <c r="G20" s="30"/>
      <c r="H20" s="30"/>
      <c r="I20" s="98"/>
    </row>
    <row r="21" spans="2:9" ht="13.5" customHeight="1">
      <c r="B21" s="50" t="s">
        <v>435</v>
      </c>
      <c r="C21" s="55">
        <v>0.93</v>
      </c>
      <c r="D21" s="33">
        <f t="shared" si="0"/>
        <v>0.76500000000000001</v>
      </c>
      <c r="E21" s="33">
        <f t="shared" si="1"/>
        <v>0.81</v>
      </c>
      <c r="F21" s="30"/>
      <c r="G21" s="30"/>
      <c r="H21" s="30"/>
      <c r="I21" s="98"/>
    </row>
    <row r="22" spans="2:9" ht="13.5" customHeight="1">
      <c r="B22" s="50" t="s">
        <v>436</v>
      </c>
      <c r="C22" s="55">
        <v>0.91</v>
      </c>
      <c r="D22" s="33">
        <f t="shared" si="0"/>
        <v>0.76500000000000001</v>
      </c>
      <c r="E22" s="33">
        <f t="shared" si="1"/>
        <v>0.81</v>
      </c>
      <c r="F22" s="30"/>
      <c r="G22" s="30"/>
      <c r="H22" s="30"/>
      <c r="I22" s="98"/>
    </row>
    <row r="23" spans="2:9" ht="13.5" customHeight="1">
      <c r="B23" s="50" t="s">
        <v>437</v>
      </c>
      <c r="C23" s="55">
        <v>0.98</v>
      </c>
      <c r="D23" s="33">
        <f t="shared" si="0"/>
        <v>0.76500000000000001</v>
      </c>
      <c r="E23" s="33">
        <f t="shared" si="1"/>
        <v>0.81</v>
      </c>
      <c r="F23" s="30"/>
      <c r="G23" s="30"/>
      <c r="H23" s="30"/>
      <c r="I23" s="98"/>
    </row>
    <row r="24" spans="2:9" ht="13.5" customHeight="1">
      <c r="B24" s="99"/>
      <c r="C24" s="30"/>
      <c r="D24" s="30"/>
      <c r="E24" s="30"/>
      <c r="F24" s="30"/>
      <c r="G24" s="30"/>
      <c r="H24" s="30"/>
      <c r="I24" s="98"/>
    </row>
    <row r="25" spans="2:9" ht="13.5" customHeight="1">
      <c r="B25" s="99"/>
      <c r="C25" s="30"/>
      <c r="D25" s="30"/>
      <c r="E25" s="30"/>
      <c r="F25" s="30"/>
      <c r="G25" s="30"/>
      <c r="H25" s="30"/>
      <c r="I25" s="98"/>
    </row>
    <row r="26" spans="2:9" ht="13.5" customHeight="1">
      <c r="B26" s="99"/>
      <c r="C26" s="30"/>
      <c r="D26" s="30"/>
      <c r="E26" s="30"/>
      <c r="F26" s="30"/>
      <c r="G26" s="30"/>
      <c r="H26" s="30"/>
      <c r="I26" s="98"/>
    </row>
    <row r="27" spans="2:9" ht="13.5" customHeight="1">
      <c r="B27" s="100"/>
      <c r="C27" s="101"/>
      <c r="D27" s="101"/>
      <c r="E27" s="101"/>
      <c r="F27" s="101"/>
      <c r="G27" s="101"/>
      <c r="H27" s="101"/>
      <c r="I27" s="102"/>
    </row>
    <row r="28" spans="2:9" ht="13.5" customHeight="1">
      <c r="B28" s="47"/>
      <c r="C28" s="48"/>
      <c r="D28" s="48"/>
      <c r="E28" s="48"/>
      <c r="F28" s="48"/>
      <c r="G28" s="48"/>
      <c r="H28" s="48"/>
      <c r="I28" s="49"/>
    </row>
    <row r="29" spans="2:9" ht="15.75" customHeight="1">
      <c r="B29" s="914" t="s">
        <v>454</v>
      </c>
      <c r="C29" s="512"/>
      <c r="D29" s="512"/>
      <c r="E29" s="512"/>
      <c r="F29" s="512"/>
      <c r="G29" s="512"/>
      <c r="H29" s="512"/>
      <c r="I29" s="513"/>
    </row>
    <row r="30" spans="2:9" ht="13.5" customHeight="1">
      <c r="B30" s="56"/>
      <c r="C30" s="92"/>
      <c r="D30" s="92"/>
      <c r="E30" s="92"/>
      <c r="F30" s="92"/>
      <c r="G30" s="92"/>
      <c r="H30" s="92"/>
      <c r="I30" s="103"/>
    </row>
    <row r="31" spans="2:9" ht="13.5" customHeight="1">
      <c r="B31" s="918" t="s">
        <v>455</v>
      </c>
      <c r="C31" s="510"/>
      <c r="D31" s="510"/>
      <c r="E31" s="470"/>
      <c r="F31" s="918" t="s">
        <v>456</v>
      </c>
      <c r="G31" s="510"/>
      <c r="H31" s="510"/>
      <c r="I31" s="470"/>
    </row>
    <row r="32" spans="2:9" ht="59.25" customHeight="1">
      <c r="B32" s="762" t="s">
        <v>597</v>
      </c>
      <c r="C32" s="763"/>
      <c r="D32" s="763"/>
      <c r="E32" s="763"/>
      <c r="F32" s="762" t="s">
        <v>598</v>
      </c>
      <c r="G32" s="763"/>
      <c r="H32" s="763"/>
      <c r="I32" s="763"/>
    </row>
    <row r="33" spans="2:9" ht="25.5" customHeight="1">
      <c r="B33" s="763"/>
      <c r="C33" s="763"/>
      <c r="D33" s="763"/>
      <c r="E33" s="763"/>
      <c r="F33" s="763"/>
      <c r="G33" s="763"/>
      <c r="H33" s="763"/>
      <c r="I33" s="763"/>
    </row>
    <row r="34" spans="2:9" ht="22.5" customHeight="1">
      <c r="B34" s="763"/>
      <c r="C34" s="763"/>
      <c r="D34" s="763"/>
      <c r="E34" s="763"/>
      <c r="F34" s="763"/>
      <c r="G34" s="763"/>
      <c r="H34" s="763"/>
      <c r="I34" s="763"/>
    </row>
    <row r="35" spans="2:9" ht="264" customHeight="1">
      <c r="B35" s="763"/>
      <c r="C35" s="763"/>
      <c r="D35" s="763"/>
      <c r="E35" s="763"/>
      <c r="F35" s="763"/>
      <c r="G35" s="763"/>
      <c r="H35" s="763"/>
      <c r="I35" s="763"/>
    </row>
    <row r="36" spans="2:9" ht="13.5" customHeight="1">
      <c r="B36" s="762" t="s">
        <v>599</v>
      </c>
      <c r="C36" s="763"/>
      <c r="D36" s="763"/>
      <c r="E36" s="763"/>
      <c r="F36" s="762" t="s">
        <v>600</v>
      </c>
      <c r="G36" s="763"/>
      <c r="H36" s="763"/>
      <c r="I36" s="763"/>
    </row>
    <row r="37" spans="2:9" ht="13.5" customHeight="1">
      <c r="B37" s="763"/>
      <c r="C37" s="763"/>
      <c r="D37" s="763"/>
      <c r="E37" s="763"/>
      <c r="F37" s="763"/>
      <c r="G37" s="763"/>
      <c r="H37" s="763"/>
      <c r="I37" s="763"/>
    </row>
    <row r="38" spans="2:9" ht="13.5" customHeight="1">
      <c r="B38" s="763"/>
      <c r="C38" s="763"/>
      <c r="D38" s="763"/>
      <c r="E38" s="763"/>
      <c r="F38" s="763"/>
      <c r="G38" s="763"/>
      <c r="H38" s="763"/>
      <c r="I38" s="763"/>
    </row>
    <row r="39" spans="2:9" ht="134.25" customHeight="1">
      <c r="B39" s="763"/>
      <c r="C39" s="763"/>
      <c r="D39" s="763"/>
      <c r="E39" s="763"/>
      <c r="F39" s="763"/>
      <c r="G39" s="763"/>
      <c r="H39" s="763"/>
      <c r="I39" s="763"/>
    </row>
    <row r="40" spans="2:9" ht="13.5" customHeight="1">
      <c r="B40" s="762" t="s">
        <v>601</v>
      </c>
      <c r="C40" s="763"/>
      <c r="D40" s="763"/>
      <c r="E40" s="763"/>
      <c r="F40" s="762" t="s">
        <v>602</v>
      </c>
      <c r="G40" s="763"/>
      <c r="H40" s="763"/>
      <c r="I40" s="763"/>
    </row>
    <row r="41" spans="2:9" ht="36" customHeight="1">
      <c r="B41" s="763"/>
      <c r="C41" s="763"/>
      <c r="D41" s="763"/>
      <c r="E41" s="763"/>
      <c r="F41" s="763"/>
      <c r="G41" s="763"/>
      <c r="H41" s="763"/>
      <c r="I41" s="763"/>
    </row>
    <row r="42" spans="2:9" ht="13.5" customHeight="1">
      <c r="B42" s="763"/>
      <c r="C42" s="763"/>
      <c r="D42" s="763"/>
      <c r="E42" s="763"/>
      <c r="F42" s="763"/>
      <c r="G42" s="763"/>
      <c r="H42" s="763"/>
      <c r="I42" s="763"/>
    </row>
    <row r="43" spans="2:9" ht="160.5" customHeight="1">
      <c r="B43" s="763"/>
      <c r="C43" s="763"/>
      <c r="D43" s="763"/>
      <c r="E43" s="763"/>
      <c r="F43" s="763"/>
      <c r="G43" s="763"/>
      <c r="H43" s="763"/>
      <c r="I43" s="763"/>
    </row>
    <row r="44" spans="2:9" ht="13.5" customHeight="1">
      <c r="B44" s="762" t="s">
        <v>603</v>
      </c>
      <c r="C44" s="763"/>
      <c r="D44" s="763"/>
      <c r="E44" s="763"/>
      <c r="F44" s="762" t="s">
        <v>602</v>
      </c>
      <c r="G44" s="763"/>
      <c r="H44" s="763"/>
      <c r="I44" s="763"/>
    </row>
    <row r="45" spans="2:9" ht="13.5" customHeight="1">
      <c r="B45" s="763"/>
      <c r="C45" s="763"/>
      <c r="D45" s="763"/>
      <c r="E45" s="763"/>
      <c r="F45" s="763"/>
      <c r="G45" s="763"/>
      <c r="H45" s="763"/>
      <c r="I45" s="763"/>
    </row>
    <row r="46" spans="2:9" ht="13.5" customHeight="1">
      <c r="B46" s="763"/>
      <c r="C46" s="763"/>
      <c r="D46" s="763"/>
      <c r="E46" s="763"/>
      <c r="F46" s="763"/>
      <c r="G46" s="763"/>
      <c r="H46" s="763"/>
      <c r="I46" s="763"/>
    </row>
    <row r="47" spans="2:9" ht="171.75" customHeight="1">
      <c r="B47" s="763"/>
      <c r="C47" s="763"/>
      <c r="D47" s="763"/>
      <c r="E47" s="763"/>
      <c r="F47" s="763"/>
      <c r="G47" s="763"/>
      <c r="H47" s="763"/>
      <c r="I47" s="763"/>
    </row>
    <row r="48" spans="2:9" ht="13.5" customHeight="1">
      <c r="B48" s="762" t="s">
        <v>604</v>
      </c>
      <c r="C48" s="763"/>
      <c r="D48" s="763"/>
      <c r="E48" s="763"/>
      <c r="F48" s="762" t="s">
        <v>602</v>
      </c>
      <c r="G48" s="763"/>
      <c r="H48" s="763"/>
      <c r="I48" s="763"/>
    </row>
    <row r="49" spans="1:10" ht="13.5" customHeight="1">
      <c r="B49" s="763"/>
      <c r="C49" s="763"/>
      <c r="D49" s="763"/>
      <c r="E49" s="763"/>
      <c r="F49" s="763"/>
      <c r="G49" s="763"/>
      <c r="H49" s="763"/>
      <c r="I49" s="763"/>
    </row>
    <row r="50" spans="1:10" ht="13.5" customHeight="1">
      <c r="B50" s="763"/>
      <c r="C50" s="763"/>
      <c r="D50" s="763"/>
      <c r="E50" s="763"/>
      <c r="F50" s="763"/>
      <c r="G50" s="763"/>
      <c r="H50" s="763"/>
      <c r="I50" s="763"/>
    </row>
    <row r="51" spans="1:10" ht="168.75" customHeight="1">
      <c r="B51" s="763"/>
      <c r="C51" s="763"/>
      <c r="D51" s="763"/>
      <c r="E51" s="763"/>
      <c r="F51" s="763"/>
      <c r="G51" s="763"/>
      <c r="H51" s="763"/>
      <c r="I51" s="763"/>
    </row>
    <row r="52" spans="1:10" ht="15" customHeight="1">
      <c r="A52" s="373"/>
      <c r="B52" s="762" t="s">
        <v>605</v>
      </c>
      <c r="C52" s="763"/>
      <c r="D52" s="763"/>
      <c r="E52" s="763"/>
      <c r="F52" s="762" t="s">
        <v>606</v>
      </c>
      <c r="G52" s="763"/>
      <c r="H52" s="763"/>
      <c r="I52" s="763"/>
      <c r="J52" s="373"/>
    </row>
    <row r="53" spans="1:10" ht="50.25" customHeight="1">
      <c r="A53" s="373"/>
      <c r="B53" s="763"/>
      <c r="C53" s="763"/>
      <c r="D53" s="763"/>
      <c r="E53" s="763"/>
      <c r="F53" s="763"/>
      <c r="G53" s="763"/>
      <c r="H53" s="763"/>
      <c r="I53" s="763"/>
      <c r="J53" s="373"/>
    </row>
    <row r="54" spans="1:10" ht="15" customHeight="1">
      <c r="A54" s="373"/>
      <c r="B54" s="763"/>
      <c r="C54" s="763"/>
      <c r="D54" s="763"/>
      <c r="E54" s="763"/>
      <c r="F54" s="763"/>
      <c r="G54" s="763"/>
      <c r="H54" s="763"/>
      <c r="I54" s="763"/>
      <c r="J54" s="373"/>
    </row>
    <row r="55" spans="1:10" ht="150.75" customHeight="1">
      <c r="A55" s="373"/>
      <c r="B55" s="763"/>
      <c r="C55" s="763"/>
      <c r="D55" s="763"/>
      <c r="E55" s="763"/>
      <c r="F55" s="763"/>
      <c r="G55" s="763"/>
      <c r="H55" s="763"/>
      <c r="I55" s="763"/>
      <c r="J55" s="373"/>
    </row>
    <row r="56" spans="1:10" ht="15" customHeight="1">
      <c r="B56" s="762" t="s">
        <v>607</v>
      </c>
      <c r="C56" s="763"/>
      <c r="D56" s="763"/>
      <c r="E56" s="763"/>
      <c r="F56" s="762" t="s">
        <v>606</v>
      </c>
      <c r="G56" s="763"/>
      <c r="H56" s="763"/>
      <c r="I56" s="763"/>
    </row>
    <row r="57" spans="1:10" ht="15" customHeight="1">
      <c r="B57" s="763"/>
      <c r="C57" s="763"/>
      <c r="D57" s="763"/>
      <c r="E57" s="763"/>
      <c r="F57" s="763"/>
      <c r="G57" s="763"/>
      <c r="H57" s="763"/>
      <c r="I57" s="763"/>
    </row>
    <row r="58" spans="1:10" ht="33.75" customHeight="1">
      <c r="B58" s="763"/>
      <c r="C58" s="763"/>
      <c r="D58" s="763"/>
      <c r="E58" s="763"/>
      <c r="F58" s="763"/>
      <c r="G58" s="763"/>
      <c r="H58" s="763"/>
      <c r="I58" s="763"/>
    </row>
    <row r="59" spans="1:10" ht="143.25" customHeight="1">
      <c r="B59" s="925"/>
      <c r="C59" s="925"/>
      <c r="D59" s="925"/>
      <c r="E59" s="925"/>
      <c r="F59" s="925"/>
      <c r="G59" s="925"/>
      <c r="H59" s="925"/>
      <c r="I59" s="925"/>
    </row>
    <row r="60" spans="1:10" ht="15" customHeight="1">
      <c r="A60" s="373"/>
      <c r="B60" s="762" t="s">
        <v>608</v>
      </c>
      <c r="C60" s="763"/>
      <c r="D60" s="763"/>
      <c r="E60" s="763"/>
      <c r="F60" s="762" t="s">
        <v>609</v>
      </c>
      <c r="G60" s="763"/>
      <c r="H60" s="763"/>
      <c r="I60" s="763"/>
      <c r="J60" s="373"/>
    </row>
    <row r="61" spans="1:10" ht="50.25" customHeight="1">
      <c r="A61" s="373"/>
      <c r="B61" s="763"/>
      <c r="C61" s="763"/>
      <c r="D61" s="763"/>
      <c r="E61" s="763"/>
      <c r="F61" s="763"/>
      <c r="G61" s="763"/>
      <c r="H61" s="763"/>
      <c r="I61" s="763"/>
      <c r="J61" s="373"/>
    </row>
    <row r="62" spans="1:10" ht="75.75" customHeight="1">
      <c r="A62" s="373"/>
      <c r="B62" s="763"/>
      <c r="C62" s="763"/>
      <c r="D62" s="763"/>
      <c r="E62" s="763"/>
      <c r="F62" s="763"/>
      <c r="G62" s="763"/>
      <c r="H62" s="763"/>
      <c r="I62" s="763"/>
      <c r="J62" s="373"/>
    </row>
    <row r="63" spans="1:10" ht="126.75" customHeight="1">
      <c r="A63" s="373"/>
      <c r="B63" s="763"/>
      <c r="C63" s="763"/>
      <c r="D63" s="763"/>
      <c r="E63" s="763"/>
      <c r="F63" s="763"/>
      <c r="G63" s="763"/>
      <c r="H63" s="763"/>
      <c r="I63" s="763"/>
      <c r="J63" s="373"/>
    </row>
    <row r="64" spans="1:10" ht="15" customHeight="1">
      <c r="B64" s="373"/>
      <c r="C64" s="373"/>
      <c r="D64" s="373"/>
      <c r="E64" s="373"/>
      <c r="F64" s="373"/>
      <c r="G64" s="373"/>
      <c r="H64" s="373"/>
      <c r="I64" s="373"/>
    </row>
  </sheetData>
  <mergeCells count="38">
    <mergeCell ref="F60:I63"/>
    <mergeCell ref="B60:E63"/>
    <mergeCell ref="B48:E51"/>
    <mergeCell ref="F48:I51"/>
    <mergeCell ref="B52:E55"/>
    <mergeCell ref="B56:E59"/>
    <mergeCell ref="B44:E47"/>
    <mergeCell ref="F40:I43"/>
    <mergeCell ref="F44:I47"/>
    <mergeCell ref="F52:I55"/>
    <mergeCell ref="F56:I59"/>
    <mergeCell ref="H8:H9"/>
    <mergeCell ref="I8:I9"/>
    <mergeCell ref="B36:E39"/>
    <mergeCell ref="F36:I39"/>
    <mergeCell ref="B40:E43"/>
    <mergeCell ref="B29:I29"/>
    <mergeCell ref="B31:E31"/>
    <mergeCell ref="F31:I31"/>
    <mergeCell ref="B32:E35"/>
    <mergeCell ref="F32:I35"/>
    <mergeCell ref="B1:C2"/>
    <mergeCell ref="D1:H1"/>
    <mergeCell ref="I1:I2"/>
    <mergeCell ref="D2:H2"/>
    <mergeCell ref="B3:C3"/>
    <mergeCell ref="D3:H3"/>
    <mergeCell ref="B7:C7"/>
    <mergeCell ref="B4:I4"/>
    <mergeCell ref="B5:C5"/>
    <mergeCell ref="D5:I5"/>
    <mergeCell ref="B6:C6"/>
    <mergeCell ref="D6:E6"/>
    <mergeCell ref="F6:G6"/>
    <mergeCell ref="H6:I6"/>
    <mergeCell ref="H7:I7"/>
    <mergeCell ref="D7:E7"/>
    <mergeCell ref="F7:G7"/>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sheetPr>
  <dimension ref="B1:I56"/>
  <sheetViews>
    <sheetView topLeftCell="A7" workbookViewId="0">
      <selection activeCell="C17" sqref="C1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7" customHeight="1">
      <c r="B1" s="539" t="s">
        <v>438</v>
      </c>
      <c r="C1" s="530"/>
      <c r="D1" s="540" t="s">
        <v>439</v>
      </c>
      <c r="E1" s="530"/>
      <c r="F1" s="530"/>
      <c r="G1" s="530"/>
      <c r="H1" s="530"/>
      <c r="I1" s="541"/>
    </row>
    <row r="2" spans="2:9" ht="18" customHeight="1">
      <c r="B2" s="530"/>
      <c r="C2" s="530"/>
      <c r="D2" s="542" t="s">
        <v>440</v>
      </c>
      <c r="E2" s="543"/>
      <c r="F2" s="543"/>
      <c r="G2" s="543"/>
      <c r="H2" s="543"/>
      <c r="I2" s="530"/>
    </row>
    <row r="3" spans="2:9" ht="13.5" customHeight="1">
      <c r="B3" s="544" t="s">
        <v>441</v>
      </c>
      <c r="C3" s="530"/>
      <c r="D3" s="544" t="s">
        <v>442</v>
      </c>
      <c r="E3" s="530"/>
      <c r="F3" s="530"/>
      <c r="G3" s="530"/>
      <c r="H3" s="530"/>
      <c r="I3" s="115" t="s">
        <v>443</v>
      </c>
    </row>
    <row r="4" spans="2:9" ht="8.25" customHeight="1">
      <c r="B4" s="529"/>
      <c r="C4" s="530"/>
      <c r="D4" s="530"/>
      <c r="E4" s="530"/>
      <c r="F4" s="530"/>
      <c r="G4" s="530"/>
      <c r="H4" s="530"/>
      <c r="I4" s="530"/>
    </row>
    <row r="5" spans="2:9" ht="22.5" customHeight="1">
      <c r="B5" s="531" t="s">
        <v>444</v>
      </c>
      <c r="C5" s="530"/>
      <c r="D5" s="532" t="str">
        <f>Indicadores!F7</f>
        <v>Gestión Integrada del Portafolio de Planes Programa y Proyectos. (GIP)</v>
      </c>
      <c r="E5" s="530"/>
      <c r="F5" s="530"/>
      <c r="G5" s="530"/>
      <c r="H5" s="530"/>
      <c r="I5" s="530"/>
    </row>
    <row r="6" spans="2:9" ht="28.5" customHeight="1">
      <c r="B6" s="531" t="s">
        <v>445</v>
      </c>
      <c r="C6" s="530"/>
      <c r="D6" s="533" t="str">
        <f>Indicadores!A7</f>
        <v xml:space="preserve">Pronunciamientos técnicos  emitidos con opotunidad de a cuerdo a la normatividad vigente </v>
      </c>
      <c r="E6" s="530"/>
      <c r="F6" s="531" t="s">
        <v>446</v>
      </c>
      <c r="G6" s="530"/>
      <c r="H6" s="534" t="e">
        <f>Indicadores!#REF!</f>
        <v>#REF!</v>
      </c>
      <c r="I6" s="530"/>
    </row>
    <row r="7" spans="2:9" ht="51" customHeight="1">
      <c r="B7" s="531" t="s">
        <v>447</v>
      </c>
      <c r="C7" s="530"/>
      <c r="D7" s="533" t="str">
        <f>Indicadores!G7</f>
        <v xml:space="preserve">(Número de pronunciamientos técnicos emitidos oportunamente / 
Número de pronunciamientos técnicos emitidos) * 100%
</v>
      </c>
      <c r="E7" s="530"/>
      <c r="F7" s="531" t="s">
        <v>448</v>
      </c>
      <c r="G7" s="530"/>
      <c r="H7" s="533" t="str">
        <f>Indicadores!C7</f>
        <v>Este indicador mide la cantidad de pronunciamientos técnicos que cumplen c</v>
      </c>
      <c r="I7" s="530"/>
    </row>
    <row r="8" spans="2:9" ht="42" customHeight="1">
      <c r="B8" s="116" t="s">
        <v>449</v>
      </c>
      <c r="C8" s="119" t="str">
        <f>Indicadores!P7</f>
        <v xml:space="preserve">Bimestral </v>
      </c>
      <c r="D8" s="116" t="s">
        <v>450</v>
      </c>
      <c r="E8" s="125" t="str">
        <f>Indicadores!R7</f>
        <v>Base de datos de proyectos del Sistema General de 
Regalías</v>
      </c>
      <c r="F8" s="116" t="s">
        <v>67</v>
      </c>
      <c r="G8" s="119" t="str">
        <f>Indicadores!H7</f>
        <v>Porcentaje</v>
      </c>
      <c r="H8" s="546" t="s">
        <v>451</v>
      </c>
      <c r="I8" s="548" t="str">
        <f>Indicadores!O7</f>
        <v>Hacia arriba</v>
      </c>
    </row>
    <row r="9" spans="2:9" ht="33.75" customHeight="1">
      <c r="B9" s="116" t="s">
        <v>420</v>
      </c>
      <c r="C9" s="119">
        <f>Indicadores!N7</f>
        <v>0.9</v>
      </c>
      <c r="D9" s="139" t="s">
        <v>422</v>
      </c>
      <c r="E9" s="140">
        <f>'TABLERO DE MANDO'!F8</f>
        <v>0.76500000000000001</v>
      </c>
      <c r="F9" s="141" t="s">
        <v>423</v>
      </c>
      <c r="G9" s="140">
        <f>'TABLERO DE MANDO'!G8</f>
        <v>0.81</v>
      </c>
      <c r="H9" s="547"/>
      <c r="I9" s="547"/>
    </row>
    <row r="10" spans="2:9" ht="13.5" customHeight="1">
      <c r="B10" s="120"/>
      <c r="C10" s="135"/>
      <c r="D10" s="159"/>
      <c r="E10" s="160"/>
      <c r="F10" s="160"/>
      <c r="G10" s="160"/>
      <c r="H10" s="160"/>
      <c r="I10" s="161"/>
    </row>
    <row r="11" spans="2:9" ht="23.25" customHeight="1">
      <c r="B11" s="121" t="s">
        <v>452</v>
      </c>
      <c r="C11" s="136" t="s">
        <v>453</v>
      </c>
      <c r="D11" s="162" t="str">
        <f>D9</f>
        <v>LIMITE INSATISFACTORIO</v>
      </c>
      <c r="E11" s="157" t="str">
        <f>F9</f>
        <v>LIMITE SATISFACTORIO</v>
      </c>
      <c r="F11" s="156"/>
      <c r="G11" s="156"/>
      <c r="H11" s="156"/>
      <c r="I11" s="163"/>
    </row>
    <row r="12" spans="2:9" ht="13.5" customHeight="1">
      <c r="B12" s="122" t="s">
        <v>426</v>
      </c>
      <c r="C12" s="137"/>
      <c r="D12" s="164">
        <f t="shared" ref="D12:D23" si="0">+$E$9</f>
        <v>0.76500000000000001</v>
      </c>
      <c r="E12" s="158">
        <f t="shared" ref="E12:E23" si="1">+$G$9</f>
        <v>0.81</v>
      </c>
      <c r="F12" s="156"/>
      <c r="G12" s="156"/>
      <c r="H12" s="156"/>
      <c r="I12" s="163"/>
    </row>
    <row r="13" spans="2:9" ht="13.5" customHeight="1">
      <c r="B13" s="122" t="s">
        <v>427</v>
      </c>
      <c r="C13" s="34">
        <v>0</v>
      </c>
      <c r="D13" s="164">
        <f t="shared" si="0"/>
        <v>0.76500000000000001</v>
      </c>
      <c r="E13" s="158">
        <f t="shared" si="1"/>
        <v>0.81</v>
      </c>
      <c r="F13" s="156"/>
      <c r="G13" s="156"/>
      <c r="H13" s="156"/>
      <c r="I13" s="163"/>
    </row>
    <row r="14" spans="2:9" ht="13.5" customHeight="1">
      <c r="B14" s="122" t="s">
        <v>428</v>
      </c>
      <c r="C14" s="137"/>
      <c r="D14" s="164">
        <f t="shared" si="0"/>
        <v>0.76500000000000001</v>
      </c>
      <c r="E14" s="158">
        <f t="shared" si="1"/>
        <v>0.81</v>
      </c>
      <c r="F14" s="156"/>
      <c r="G14" s="156"/>
      <c r="H14" s="156"/>
      <c r="I14" s="163"/>
    </row>
    <row r="15" spans="2:9" ht="13.5" customHeight="1">
      <c r="B15" s="122" t="s">
        <v>429</v>
      </c>
      <c r="C15" s="34">
        <v>6.25E-2</v>
      </c>
      <c r="D15" s="164">
        <f t="shared" si="0"/>
        <v>0.76500000000000001</v>
      </c>
      <c r="E15" s="158">
        <f t="shared" si="1"/>
        <v>0.81</v>
      </c>
      <c r="F15" s="156"/>
      <c r="G15" s="156"/>
      <c r="H15" s="156"/>
      <c r="I15" s="163"/>
    </row>
    <row r="16" spans="2:9" ht="13.5" customHeight="1">
      <c r="B16" s="122" t="s">
        <v>430</v>
      </c>
      <c r="C16" s="137"/>
      <c r="D16" s="164">
        <f t="shared" si="0"/>
        <v>0.76500000000000001</v>
      </c>
      <c r="E16" s="158">
        <f t="shared" si="1"/>
        <v>0.81</v>
      </c>
      <c r="F16" s="156"/>
      <c r="G16" s="156"/>
      <c r="H16" s="156"/>
      <c r="I16" s="163"/>
    </row>
    <row r="17" spans="2:9" ht="13.5" customHeight="1">
      <c r="B17" s="122" t="s">
        <v>431</v>
      </c>
      <c r="C17" s="138">
        <v>0.28999999999999998</v>
      </c>
      <c r="D17" s="164">
        <f t="shared" si="0"/>
        <v>0.76500000000000001</v>
      </c>
      <c r="E17" s="158">
        <f t="shared" si="1"/>
        <v>0.81</v>
      </c>
      <c r="F17" s="156"/>
      <c r="G17" s="156"/>
      <c r="H17" s="156"/>
      <c r="I17" s="163"/>
    </row>
    <row r="18" spans="2:9" ht="13.5" customHeight="1">
      <c r="B18" s="122" t="s">
        <v>432</v>
      </c>
      <c r="C18" s="137"/>
      <c r="D18" s="164">
        <f t="shared" si="0"/>
        <v>0.76500000000000001</v>
      </c>
      <c r="E18" s="158">
        <f t="shared" si="1"/>
        <v>0.81</v>
      </c>
      <c r="F18" s="156"/>
      <c r="G18" s="156"/>
      <c r="H18" s="156"/>
      <c r="I18" s="163"/>
    </row>
    <row r="19" spans="2:9" ht="13.5" customHeight="1">
      <c r="B19" s="122" t="s">
        <v>433</v>
      </c>
      <c r="C19" s="137"/>
      <c r="D19" s="164">
        <f t="shared" si="0"/>
        <v>0.76500000000000001</v>
      </c>
      <c r="E19" s="158">
        <f t="shared" si="1"/>
        <v>0.81</v>
      </c>
      <c r="F19" s="156"/>
      <c r="G19" s="156"/>
      <c r="H19" s="156"/>
      <c r="I19" s="163"/>
    </row>
    <row r="20" spans="2:9" ht="13.5" customHeight="1">
      <c r="B20" s="122" t="s">
        <v>434</v>
      </c>
      <c r="C20" s="137"/>
      <c r="D20" s="164">
        <f t="shared" si="0"/>
        <v>0.76500000000000001</v>
      </c>
      <c r="E20" s="158">
        <f t="shared" si="1"/>
        <v>0.81</v>
      </c>
      <c r="F20" s="156"/>
      <c r="G20" s="156"/>
      <c r="H20" s="156"/>
      <c r="I20" s="163"/>
    </row>
    <row r="21" spans="2:9" ht="13.5" customHeight="1">
      <c r="B21" s="122" t="s">
        <v>435</v>
      </c>
      <c r="C21" s="34"/>
      <c r="D21" s="164">
        <f t="shared" si="0"/>
        <v>0.76500000000000001</v>
      </c>
      <c r="E21" s="158">
        <f t="shared" si="1"/>
        <v>0.81</v>
      </c>
      <c r="F21" s="156"/>
      <c r="G21" s="156"/>
      <c r="H21" s="156"/>
      <c r="I21" s="163"/>
    </row>
    <row r="22" spans="2:9" ht="13.5" customHeight="1">
      <c r="B22" s="122" t="s">
        <v>436</v>
      </c>
      <c r="C22" s="137"/>
      <c r="D22" s="164">
        <f t="shared" si="0"/>
        <v>0.76500000000000001</v>
      </c>
      <c r="E22" s="158">
        <f t="shared" si="1"/>
        <v>0.81</v>
      </c>
      <c r="F22" s="156"/>
      <c r="G22" s="156"/>
      <c r="H22" s="156"/>
      <c r="I22" s="163"/>
    </row>
    <row r="23" spans="2:9" ht="13.5" customHeight="1">
      <c r="B23" s="122" t="s">
        <v>437</v>
      </c>
      <c r="C23" s="137"/>
      <c r="D23" s="164">
        <f t="shared" si="0"/>
        <v>0.76500000000000001</v>
      </c>
      <c r="E23" s="158">
        <f t="shared" si="1"/>
        <v>0.81</v>
      </c>
      <c r="F23" s="156"/>
      <c r="G23" s="156"/>
      <c r="H23" s="156"/>
      <c r="I23" s="163"/>
    </row>
    <row r="24" spans="2:9" ht="13.5" customHeight="1">
      <c r="B24" s="120"/>
      <c r="C24" s="135"/>
      <c r="D24" s="165"/>
      <c r="E24" s="156"/>
      <c r="F24" s="156"/>
      <c r="G24" s="156"/>
      <c r="H24" s="156"/>
      <c r="I24" s="163"/>
    </row>
    <row r="25" spans="2:9" ht="13.5" customHeight="1">
      <c r="B25" s="120"/>
      <c r="C25" s="135"/>
      <c r="D25" s="165"/>
      <c r="E25" s="156"/>
      <c r="F25" s="156"/>
      <c r="G25" s="156"/>
      <c r="H25" s="156"/>
      <c r="I25" s="163"/>
    </row>
    <row r="26" spans="2:9" ht="13.5" customHeight="1">
      <c r="B26" s="120"/>
      <c r="C26" s="135"/>
      <c r="D26" s="165"/>
      <c r="E26" s="156"/>
      <c r="F26" s="156"/>
      <c r="G26" s="156"/>
      <c r="H26" s="156"/>
      <c r="I26" s="163"/>
    </row>
    <row r="27" spans="2:9" ht="13.5" customHeight="1">
      <c r="B27" s="120"/>
      <c r="C27" s="135"/>
      <c r="D27" s="166"/>
      <c r="E27" s="167"/>
      <c r="F27" s="167"/>
      <c r="G27" s="167"/>
      <c r="H27" s="167"/>
      <c r="I27" s="168"/>
    </row>
    <row r="28" spans="2:9" ht="13.5" customHeight="1">
      <c r="B28" s="549" t="s">
        <v>454</v>
      </c>
      <c r="C28" s="547"/>
      <c r="D28" s="550"/>
      <c r="E28" s="550"/>
      <c r="F28" s="550"/>
      <c r="G28" s="550"/>
      <c r="H28" s="550"/>
      <c r="I28" s="550"/>
    </row>
    <row r="29" spans="2:9" ht="15.75" customHeight="1">
      <c r="B29" s="169"/>
      <c r="C29" s="170"/>
      <c r="D29" s="170"/>
      <c r="E29" s="170"/>
      <c r="F29" s="170"/>
      <c r="G29" s="170"/>
      <c r="H29" s="170"/>
      <c r="I29" s="171"/>
    </row>
    <row r="30" spans="2:9" ht="13.5" customHeight="1">
      <c r="B30" s="535" t="s">
        <v>455</v>
      </c>
      <c r="C30" s="536"/>
      <c r="D30" s="536"/>
      <c r="E30" s="536"/>
      <c r="F30" s="535" t="s">
        <v>456</v>
      </c>
      <c r="G30" s="536"/>
      <c r="H30" s="536"/>
      <c r="I30" s="536"/>
    </row>
    <row r="31" spans="2:9" ht="13.5" customHeight="1">
      <c r="B31" s="537" t="s">
        <v>457</v>
      </c>
      <c r="C31" s="530"/>
      <c r="D31" s="530"/>
      <c r="E31" s="530"/>
      <c r="F31" s="545" t="s">
        <v>458</v>
      </c>
      <c r="G31" s="530"/>
      <c r="H31" s="530"/>
      <c r="I31" s="530"/>
    </row>
    <row r="32" spans="2:9" ht="13.5" customHeight="1">
      <c r="B32" s="530"/>
      <c r="C32" s="538"/>
      <c r="D32" s="538"/>
      <c r="E32" s="530"/>
      <c r="F32" s="530"/>
      <c r="G32" s="538"/>
      <c r="H32" s="538"/>
      <c r="I32" s="530"/>
    </row>
    <row r="33" spans="2:9" ht="15" customHeight="1">
      <c r="B33" s="530"/>
      <c r="C33" s="538"/>
      <c r="D33" s="538"/>
      <c r="E33" s="530"/>
      <c r="F33" s="530"/>
      <c r="G33" s="538"/>
      <c r="H33" s="538"/>
      <c r="I33" s="530"/>
    </row>
    <row r="34" spans="2:9" ht="15" customHeight="1">
      <c r="B34" s="530"/>
      <c r="C34" s="538"/>
      <c r="D34" s="538"/>
      <c r="E34" s="530"/>
      <c r="F34" s="530"/>
      <c r="G34" s="538"/>
      <c r="H34" s="538"/>
      <c r="I34" s="530"/>
    </row>
    <row r="35" spans="2:9" ht="15" customHeight="1">
      <c r="B35" s="530"/>
      <c r="C35" s="538"/>
      <c r="D35" s="538"/>
      <c r="E35" s="530"/>
      <c r="F35" s="530"/>
      <c r="G35" s="538"/>
      <c r="H35" s="538"/>
      <c r="I35" s="530"/>
    </row>
    <row r="36" spans="2:9" ht="15" customHeight="1">
      <c r="B36" s="530"/>
      <c r="C36" s="538"/>
      <c r="D36" s="538"/>
      <c r="E36" s="530"/>
      <c r="F36" s="530"/>
      <c r="G36" s="538"/>
      <c r="H36" s="538"/>
      <c r="I36" s="530"/>
    </row>
    <row r="37" spans="2:9" ht="15" customHeight="1">
      <c r="B37" s="530"/>
      <c r="C37" s="538"/>
      <c r="D37" s="538"/>
      <c r="E37" s="530"/>
      <c r="F37" s="530"/>
      <c r="G37" s="538"/>
      <c r="H37" s="538"/>
      <c r="I37" s="530"/>
    </row>
    <row r="38" spans="2:9" ht="15" customHeight="1">
      <c r="B38" s="530"/>
      <c r="C38" s="538"/>
      <c r="D38" s="538"/>
      <c r="E38" s="530"/>
      <c r="F38" s="530"/>
      <c r="G38" s="538"/>
      <c r="H38" s="538"/>
      <c r="I38" s="530"/>
    </row>
    <row r="39" spans="2:9" ht="13.5" customHeight="1">
      <c r="B39" s="530"/>
      <c r="C39" s="538"/>
      <c r="D39" s="538"/>
      <c r="E39" s="530"/>
      <c r="F39" s="530"/>
      <c r="G39" s="538"/>
      <c r="H39" s="538"/>
      <c r="I39" s="530"/>
    </row>
    <row r="40" spans="2:9" ht="13.5" customHeight="1">
      <c r="B40" s="530"/>
      <c r="C40" s="538"/>
      <c r="D40" s="538"/>
      <c r="E40" s="530"/>
      <c r="F40" s="530"/>
      <c r="G40" s="538"/>
      <c r="H40" s="538"/>
      <c r="I40" s="530"/>
    </row>
    <row r="41" spans="2:9" ht="69.75" customHeight="1">
      <c r="B41" s="530"/>
      <c r="C41" s="530"/>
      <c r="D41" s="530"/>
      <c r="E41" s="530"/>
      <c r="F41" s="530"/>
      <c r="G41" s="538"/>
      <c r="H41" s="538"/>
      <c r="I41" s="530"/>
    </row>
    <row r="42" spans="2:9" ht="57.75" customHeight="1">
      <c r="B42" s="517" t="s">
        <v>459</v>
      </c>
      <c r="C42" s="518"/>
      <c r="D42" s="518"/>
      <c r="E42" s="519"/>
      <c r="F42" s="517" t="s">
        <v>460</v>
      </c>
      <c r="G42" s="518"/>
      <c r="H42" s="518"/>
      <c r="I42" s="519"/>
    </row>
    <row r="43" spans="2:9" ht="13.5" customHeight="1">
      <c r="B43" s="282" t="s">
        <v>461</v>
      </c>
      <c r="C43" s="283" t="s">
        <v>462</v>
      </c>
      <c r="D43" s="282" t="s">
        <v>463</v>
      </c>
      <c r="E43" s="284" t="s">
        <v>464</v>
      </c>
      <c r="F43" s="520"/>
      <c r="G43" s="521"/>
      <c r="H43" s="521"/>
      <c r="I43" s="522"/>
    </row>
    <row r="44" spans="2:9" ht="13.5" customHeight="1">
      <c r="B44" s="282" t="s">
        <v>428</v>
      </c>
      <c r="C44" s="285">
        <v>5</v>
      </c>
      <c r="D44" s="282">
        <v>1</v>
      </c>
      <c r="E44" s="284">
        <v>1</v>
      </c>
      <c r="F44" s="520"/>
      <c r="G44" s="521"/>
      <c r="H44" s="521"/>
      <c r="I44" s="522"/>
    </row>
    <row r="45" spans="2:9" ht="13.5" customHeight="1">
      <c r="B45" s="282" t="s">
        <v>429</v>
      </c>
      <c r="C45" s="285">
        <v>2</v>
      </c>
      <c r="D45" s="282">
        <v>7</v>
      </c>
      <c r="E45" s="284">
        <v>0</v>
      </c>
      <c r="F45" s="520"/>
      <c r="G45" s="521"/>
      <c r="H45" s="521"/>
      <c r="I45" s="522"/>
    </row>
    <row r="46" spans="2:9" ht="13.5" customHeight="1">
      <c r="B46" s="282" t="s">
        <v>465</v>
      </c>
      <c r="C46" s="285">
        <f>SUM(C44:C45)</f>
        <v>7</v>
      </c>
      <c r="D46" s="282">
        <f>SUM(D44:D45)</f>
        <v>8</v>
      </c>
      <c r="E46" s="282">
        <f>SUM(E44:E45)</f>
        <v>1</v>
      </c>
      <c r="F46" s="520"/>
      <c r="G46" s="521"/>
      <c r="H46" s="521"/>
      <c r="I46" s="522"/>
    </row>
    <row r="47" spans="2:9" ht="35.25" customHeight="1">
      <c r="B47" s="526" t="s">
        <v>466</v>
      </c>
      <c r="C47" s="527"/>
      <c r="D47" s="527"/>
      <c r="E47" s="528"/>
      <c r="F47" s="523"/>
      <c r="G47" s="524"/>
      <c r="H47" s="524"/>
      <c r="I47" s="525"/>
    </row>
    <row r="48" spans="2:9" ht="44.25" customHeight="1">
      <c r="B48" s="517" t="s">
        <v>467</v>
      </c>
      <c r="C48" s="518"/>
      <c r="D48" s="518"/>
      <c r="E48" s="519"/>
      <c r="F48" s="517" t="s">
        <v>468</v>
      </c>
      <c r="G48" s="518"/>
      <c r="H48" s="518"/>
      <c r="I48" s="519"/>
    </row>
    <row r="49" spans="2:9" ht="13.5" customHeight="1">
      <c r="B49" s="282" t="s">
        <v>461</v>
      </c>
      <c r="C49" s="283" t="s">
        <v>462</v>
      </c>
      <c r="D49" s="282" t="s">
        <v>463</v>
      </c>
      <c r="E49" s="284" t="s">
        <v>464</v>
      </c>
      <c r="F49" s="520"/>
      <c r="G49" s="521"/>
      <c r="H49" s="521"/>
      <c r="I49" s="522"/>
    </row>
    <row r="50" spans="2:9" ht="13.5" customHeight="1">
      <c r="B50" s="282" t="s">
        <v>430</v>
      </c>
      <c r="C50" s="285">
        <v>3</v>
      </c>
      <c r="D50" s="282">
        <v>3</v>
      </c>
      <c r="E50" s="284">
        <v>0</v>
      </c>
      <c r="F50" s="520"/>
      <c r="G50" s="521"/>
      <c r="H50" s="521"/>
      <c r="I50" s="522"/>
    </row>
    <row r="51" spans="2:9" ht="13.5" customHeight="1">
      <c r="B51" s="282" t="s">
        <v>431</v>
      </c>
      <c r="C51" s="285">
        <v>4</v>
      </c>
      <c r="D51" s="282">
        <v>1</v>
      </c>
      <c r="E51" s="284">
        <v>6</v>
      </c>
      <c r="F51" s="520"/>
      <c r="G51" s="521"/>
      <c r="H51" s="521"/>
      <c r="I51" s="522"/>
    </row>
    <row r="52" spans="2:9" ht="13.5" customHeight="1">
      <c r="B52" s="282" t="s">
        <v>465</v>
      </c>
      <c r="C52" s="285">
        <f>SUM(C50:C51)</f>
        <v>7</v>
      </c>
      <c r="D52" s="282">
        <f>SUM(D50:D51)</f>
        <v>4</v>
      </c>
      <c r="E52" s="282">
        <f>SUM(E50:E51)</f>
        <v>6</v>
      </c>
      <c r="F52" s="520"/>
      <c r="G52" s="521"/>
      <c r="H52" s="521"/>
      <c r="I52" s="522"/>
    </row>
    <row r="53" spans="2:9" ht="89.25" customHeight="1">
      <c r="B53" s="526" t="s">
        <v>469</v>
      </c>
      <c r="C53" s="527"/>
      <c r="D53" s="527"/>
      <c r="E53" s="528"/>
      <c r="F53" s="523"/>
      <c r="G53" s="524"/>
      <c r="H53" s="524"/>
      <c r="I53" s="525"/>
    </row>
    <row r="54" spans="2:9" ht="13.5" customHeight="1">
      <c r="B54" s="89"/>
      <c r="C54" s="89"/>
      <c r="D54" s="89"/>
      <c r="E54" s="89"/>
      <c r="F54" s="89"/>
      <c r="G54" s="89"/>
      <c r="H54" s="89"/>
      <c r="I54" s="89"/>
    </row>
    <row r="55" spans="2:9" ht="13.5" customHeight="1">
      <c r="B55" s="89"/>
      <c r="C55" s="89"/>
      <c r="D55" s="89"/>
      <c r="E55" s="89"/>
      <c r="F55" s="89"/>
      <c r="G55" s="89"/>
      <c r="H55" s="89"/>
      <c r="I55" s="89"/>
    </row>
    <row r="56" spans="2:9" ht="13.5" customHeight="1">
      <c r="B56" s="89"/>
      <c r="C56" s="89"/>
      <c r="D56" s="89"/>
      <c r="E56" s="89"/>
      <c r="F56" s="89"/>
      <c r="G56" s="89"/>
      <c r="H56" s="89" t="s">
        <v>470</v>
      </c>
      <c r="I56" s="89"/>
    </row>
  </sheetData>
  <mergeCells count="30">
    <mergeCell ref="F31:I41"/>
    <mergeCell ref="D7:E7"/>
    <mergeCell ref="F7:G7"/>
    <mergeCell ref="H8:H9"/>
    <mergeCell ref="I8:I9"/>
    <mergeCell ref="B28:I28"/>
    <mergeCell ref="B30:E30"/>
    <mergeCell ref="B7:C7"/>
    <mergeCell ref="B1:C2"/>
    <mergeCell ref="D1:H1"/>
    <mergeCell ref="I1:I2"/>
    <mergeCell ref="D2:H2"/>
    <mergeCell ref="B3:C3"/>
    <mergeCell ref="D3:H3"/>
    <mergeCell ref="B48:E48"/>
    <mergeCell ref="F48:I53"/>
    <mergeCell ref="B53:E53"/>
    <mergeCell ref="B4:I4"/>
    <mergeCell ref="B5:C5"/>
    <mergeCell ref="D5:I5"/>
    <mergeCell ref="B6:C6"/>
    <mergeCell ref="D6:E6"/>
    <mergeCell ref="F6:G6"/>
    <mergeCell ref="H6:I6"/>
    <mergeCell ref="B42:E42"/>
    <mergeCell ref="F42:I47"/>
    <mergeCell ref="B47:E47"/>
    <mergeCell ref="F30:I30"/>
    <mergeCell ref="H7:I7"/>
    <mergeCell ref="B31:E41"/>
  </mergeCells>
  <pageMargins left="0.7" right="0.7" top="0.75" bottom="0.75" header="0" footer="0"/>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rgb="FFFF9900"/>
  </sheetPr>
  <dimension ref="A1:J40"/>
  <sheetViews>
    <sheetView workbookViewId="0">
      <selection activeCell="I62" sqref="I62"/>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2.5" customHeight="1">
      <c r="B1" s="502" t="s">
        <v>471</v>
      </c>
      <c r="C1" s="599"/>
      <c r="D1" s="601" t="s">
        <v>439</v>
      </c>
      <c r="E1" s="602"/>
      <c r="F1" s="602"/>
      <c r="G1" s="602"/>
      <c r="H1" s="603"/>
      <c r="I1" s="604"/>
    </row>
    <row r="2" spans="2:9" ht="19.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4.5" customHeight="1">
      <c r="B4" s="860"/>
      <c r="C4" s="647"/>
      <c r="D4" s="647"/>
      <c r="E4" s="647"/>
      <c r="F4" s="647"/>
      <c r="G4" s="647"/>
      <c r="H4" s="647"/>
      <c r="I4" s="484"/>
    </row>
    <row r="5" spans="2:9" ht="14.25" customHeight="1">
      <c r="B5" s="489" t="s">
        <v>444</v>
      </c>
      <c r="C5" s="470"/>
      <c r="D5" s="767" t="str">
        <f>Indicadores!F31</f>
        <v>Gestión Financiera (GFI)</v>
      </c>
      <c r="E5" s="768"/>
      <c r="F5" s="768"/>
      <c r="G5" s="768"/>
      <c r="H5" s="768"/>
      <c r="I5" s="488"/>
    </row>
    <row r="6" spans="2:9" ht="20.25" customHeight="1">
      <c r="B6" s="489" t="s">
        <v>445</v>
      </c>
      <c r="C6" s="470"/>
      <c r="D6" s="471" t="str">
        <f>Indicadores!A31</f>
        <v>Tramites presupuestales gestionados por vigencia.</v>
      </c>
      <c r="E6" s="472"/>
      <c r="F6" s="917" t="s">
        <v>446</v>
      </c>
      <c r="G6" s="470"/>
      <c r="H6" s="572" t="e">
        <f>Indicadores!#REF!</f>
        <v>#REF!</v>
      </c>
      <c r="I6" s="731"/>
    </row>
    <row r="7" spans="2:9" ht="46.5" customHeight="1">
      <c r="B7" s="489" t="s">
        <v>447</v>
      </c>
      <c r="C7" s="470"/>
      <c r="D7" s="471" t="str">
        <f>Indicadores!G31</f>
        <v>Total de tramites presupestales requeridos / Total de tramites efectuados (incluyendo SIIF y SECOP) a las dependencias de la entidad en oportunidad.</v>
      </c>
      <c r="E7" s="472"/>
      <c r="F7" s="489" t="s">
        <v>448</v>
      </c>
      <c r="G7" s="470"/>
      <c r="H7" s="475" t="str">
        <f>Indicadores!C31</f>
        <v>Medir el nivel de tramites presupuestales atendidos con eficiencia a las dependencias de la entidad, dentro de los tiempos establecidos, según nuestros procedimientos.</v>
      </c>
      <c r="I7" s="472"/>
    </row>
    <row r="8" spans="2:9" ht="30" customHeight="1">
      <c r="B8" s="297" t="s">
        <v>449</v>
      </c>
      <c r="C8" s="35" t="str">
        <f>Indicadores!P31</f>
        <v>Trimestral</v>
      </c>
      <c r="D8" s="297" t="s">
        <v>450</v>
      </c>
      <c r="E8" s="36" t="str">
        <f>Indicadores!R31</f>
        <v>Requerimientos por correos, base de datos, memorandos, SIIF, SECOP.</v>
      </c>
      <c r="F8" s="297" t="s">
        <v>67</v>
      </c>
      <c r="G8" s="37" t="str">
        <f>Indicadores!H31</f>
        <v>Porcentaje</v>
      </c>
      <c r="H8" s="912" t="s">
        <v>451</v>
      </c>
      <c r="I8" s="616" t="str">
        <f>Indicadores!O31</f>
        <v>Hacia arriba</v>
      </c>
    </row>
    <row r="9" spans="2:9" ht="33.75" customHeight="1">
      <c r="B9" s="297" t="s">
        <v>420</v>
      </c>
      <c r="C9" s="35">
        <f>Indicadores!N31</f>
        <v>0.9</v>
      </c>
      <c r="D9" s="28" t="s">
        <v>422</v>
      </c>
      <c r="E9" s="37">
        <f>'TABLERO DE MANDO'!F32</f>
        <v>0.76500000000000001</v>
      </c>
      <c r="F9" s="29" t="s">
        <v>423</v>
      </c>
      <c r="G9" s="37">
        <f>'TABLERO DE MANDO'!G32</f>
        <v>0.81</v>
      </c>
      <c r="H9" s="734"/>
      <c r="I9" s="832"/>
    </row>
    <row r="10" spans="2:9" ht="22.5" customHeight="1">
      <c r="B10" s="32"/>
      <c r="C10" s="32"/>
      <c r="D10" s="32"/>
      <c r="E10" s="32"/>
      <c r="F10" s="30"/>
      <c r="G10" s="30"/>
      <c r="H10" s="30"/>
      <c r="I10" s="30"/>
    </row>
    <row r="11" spans="2:9" ht="22.5" customHeight="1">
      <c r="B11" s="334" t="s">
        <v>452</v>
      </c>
      <c r="C11" s="334" t="s">
        <v>453</v>
      </c>
      <c r="D11" s="32" t="str">
        <f>D9</f>
        <v>LIMITE INSATISFACTORIO</v>
      </c>
      <c r="E11" s="32" t="str">
        <f>F9</f>
        <v>LIMITE SATISFACTORIO</v>
      </c>
      <c r="F11" s="30"/>
      <c r="G11" s="30"/>
      <c r="H11" s="30"/>
      <c r="I11" s="98"/>
    </row>
    <row r="12" spans="2:9" ht="13.5" customHeight="1">
      <c r="B12" s="51" t="s">
        <v>426</v>
      </c>
      <c r="C12" s="104"/>
      <c r="D12" s="33">
        <f t="shared" ref="D12:D23" si="0">+$E$9</f>
        <v>0.76500000000000001</v>
      </c>
      <c r="E12" s="33">
        <f t="shared" ref="E12:E23" si="1">+$G$9</f>
        <v>0.81</v>
      </c>
      <c r="F12" s="30"/>
      <c r="G12" s="30"/>
      <c r="H12" s="30"/>
      <c r="I12" s="98"/>
    </row>
    <row r="13" spans="2:9" ht="13.5" customHeight="1">
      <c r="B13" s="52" t="s">
        <v>427</v>
      </c>
      <c r="C13" s="53"/>
      <c r="D13" s="33">
        <f t="shared" si="0"/>
        <v>0.76500000000000001</v>
      </c>
      <c r="E13" s="33">
        <f t="shared" si="1"/>
        <v>0.81</v>
      </c>
      <c r="F13" s="30"/>
      <c r="G13" s="30"/>
      <c r="H13" s="30"/>
      <c r="I13" s="98"/>
    </row>
    <row r="14" spans="2:9" ht="13.5" customHeight="1">
      <c r="B14" s="52" t="s">
        <v>428</v>
      </c>
      <c r="C14" s="53">
        <v>1</v>
      </c>
      <c r="D14" s="33">
        <f t="shared" si="0"/>
        <v>0.76500000000000001</v>
      </c>
      <c r="E14" s="33">
        <f t="shared" si="1"/>
        <v>0.81</v>
      </c>
      <c r="F14" s="30"/>
      <c r="G14" s="30"/>
      <c r="H14" s="30"/>
      <c r="I14" s="98"/>
    </row>
    <row r="15" spans="2:9" ht="13.5" customHeight="1">
      <c r="B15" s="52" t="s">
        <v>429</v>
      </c>
      <c r="C15" s="53"/>
      <c r="D15" s="33">
        <f t="shared" si="0"/>
        <v>0.76500000000000001</v>
      </c>
      <c r="E15" s="33">
        <f t="shared" si="1"/>
        <v>0.81</v>
      </c>
      <c r="F15" s="30"/>
      <c r="G15" s="30"/>
      <c r="H15" s="30"/>
      <c r="I15" s="98"/>
    </row>
    <row r="16" spans="2:9" ht="13.5" customHeight="1">
      <c r="B16" s="52" t="s">
        <v>430</v>
      </c>
      <c r="C16" s="53"/>
      <c r="D16" s="33">
        <f t="shared" si="0"/>
        <v>0.76500000000000001</v>
      </c>
      <c r="E16" s="33">
        <f t="shared" si="1"/>
        <v>0.81</v>
      </c>
      <c r="F16" s="30"/>
      <c r="G16" s="30"/>
      <c r="H16" s="30"/>
      <c r="I16" s="98"/>
    </row>
    <row r="17" spans="1:10" ht="13.5" customHeight="1">
      <c r="B17" s="52" t="s">
        <v>431</v>
      </c>
      <c r="C17" s="295">
        <v>1</v>
      </c>
      <c r="D17" s="33">
        <f t="shared" si="0"/>
        <v>0.76500000000000001</v>
      </c>
      <c r="E17" s="33">
        <f t="shared" si="1"/>
        <v>0.81</v>
      </c>
      <c r="F17" s="30"/>
      <c r="G17" s="30"/>
      <c r="H17" s="30"/>
      <c r="I17" s="98"/>
    </row>
    <row r="18" spans="1:10" ht="13.5" customHeight="1">
      <c r="B18" s="52" t="s">
        <v>432</v>
      </c>
      <c r="C18" s="53"/>
      <c r="D18" s="33">
        <f t="shared" si="0"/>
        <v>0.76500000000000001</v>
      </c>
      <c r="E18" s="33">
        <f t="shared" si="1"/>
        <v>0.81</v>
      </c>
      <c r="F18" s="30"/>
      <c r="G18" s="30"/>
      <c r="H18" s="30"/>
      <c r="I18" s="98"/>
    </row>
    <row r="19" spans="1:10" ht="13.5" customHeight="1">
      <c r="B19" s="52" t="s">
        <v>433</v>
      </c>
      <c r="C19" s="53"/>
      <c r="D19" s="33">
        <f t="shared" si="0"/>
        <v>0.76500000000000001</v>
      </c>
      <c r="E19" s="33">
        <f t="shared" si="1"/>
        <v>0.81</v>
      </c>
      <c r="F19" s="30"/>
      <c r="G19" s="30"/>
      <c r="H19" s="30"/>
      <c r="I19" s="98"/>
    </row>
    <row r="20" spans="1:10" ht="13.5" customHeight="1">
      <c r="B20" s="50" t="s">
        <v>434</v>
      </c>
      <c r="C20" s="278">
        <v>0.99790000000000001</v>
      </c>
      <c r="D20" s="33">
        <f t="shared" si="0"/>
        <v>0.76500000000000001</v>
      </c>
      <c r="E20" s="33">
        <f t="shared" si="1"/>
        <v>0.81</v>
      </c>
      <c r="F20" s="30"/>
      <c r="G20" s="30"/>
      <c r="H20" s="30"/>
      <c r="I20" s="98"/>
    </row>
    <row r="21" spans="1:10" ht="13.5" customHeight="1">
      <c r="B21" s="50" t="s">
        <v>435</v>
      </c>
      <c r="C21" s="55"/>
      <c r="D21" s="33">
        <f t="shared" si="0"/>
        <v>0.76500000000000001</v>
      </c>
      <c r="E21" s="33">
        <f t="shared" si="1"/>
        <v>0.81</v>
      </c>
      <c r="F21" s="30"/>
      <c r="G21" s="30"/>
      <c r="H21" s="30"/>
      <c r="I21" s="98"/>
    </row>
    <row r="22" spans="1:10" ht="13.5" customHeight="1">
      <c r="B22" s="50" t="s">
        <v>436</v>
      </c>
      <c r="C22" s="34"/>
      <c r="D22" s="33">
        <f t="shared" si="0"/>
        <v>0.76500000000000001</v>
      </c>
      <c r="E22" s="33">
        <f t="shared" si="1"/>
        <v>0.81</v>
      </c>
      <c r="F22" s="30"/>
      <c r="G22" s="30"/>
      <c r="H22" s="30"/>
      <c r="I22" s="98"/>
    </row>
    <row r="23" spans="1:10" ht="13.5" customHeight="1">
      <c r="B23" s="50" t="s">
        <v>437</v>
      </c>
      <c r="C23" s="34">
        <v>1</v>
      </c>
      <c r="D23" s="33">
        <f t="shared" si="0"/>
        <v>0.76500000000000001</v>
      </c>
      <c r="E23" s="33">
        <f t="shared" si="1"/>
        <v>0.81</v>
      </c>
      <c r="F23" s="30"/>
      <c r="G23" s="30"/>
      <c r="H23" s="30"/>
      <c r="I23" s="98"/>
    </row>
    <row r="24" spans="1:10" ht="13.5" customHeight="1">
      <c r="B24" s="99"/>
      <c r="C24" s="30"/>
      <c r="D24" s="30"/>
      <c r="E24" s="30"/>
      <c r="F24" s="30"/>
      <c r="G24" s="30"/>
      <c r="H24" s="30"/>
      <c r="I24" s="98"/>
    </row>
    <row r="25" spans="1:10" ht="13.5" customHeight="1">
      <c r="B25" s="99"/>
      <c r="C25" s="30"/>
      <c r="D25" s="30"/>
      <c r="E25" s="30"/>
      <c r="F25" s="30"/>
      <c r="G25" s="30"/>
      <c r="H25" s="30"/>
      <c r="I25" s="98"/>
    </row>
    <row r="26" spans="1:10" ht="13.5" customHeight="1">
      <c r="B26" s="99"/>
      <c r="C26" s="30"/>
      <c r="D26" s="30"/>
      <c r="E26" s="30"/>
      <c r="F26" s="30"/>
      <c r="G26" s="30"/>
      <c r="H26" s="30"/>
      <c r="I26" s="98"/>
    </row>
    <row r="27" spans="1:10" ht="13.5" customHeight="1">
      <c r="B27" s="100"/>
      <c r="C27" s="101"/>
      <c r="D27" s="101"/>
      <c r="E27" s="101"/>
      <c r="F27" s="101"/>
      <c r="G27" s="101"/>
      <c r="H27" s="101"/>
      <c r="I27" s="102"/>
    </row>
    <row r="28" spans="1:10" ht="13.5" customHeight="1">
      <c r="B28" s="47"/>
      <c r="C28" s="48"/>
      <c r="D28" s="48"/>
      <c r="E28" s="48"/>
      <c r="F28" s="48"/>
      <c r="G28" s="48"/>
      <c r="H28" s="48"/>
      <c r="I28" s="49"/>
    </row>
    <row r="29" spans="1:10" ht="15.75" customHeight="1">
      <c r="B29" s="936" t="s">
        <v>454</v>
      </c>
      <c r="C29" s="512"/>
      <c r="D29" s="512"/>
      <c r="E29" s="512"/>
      <c r="F29" s="512"/>
      <c r="G29" s="512"/>
      <c r="H29" s="512"/>
      <c r="I29" s="513"/>
    </row>
    <row r="30" spans="1:10" ht="13.5" customHeight="1">
      <c r="B30" s="56"/>
      <c r="C30" s="92"/>
      <c r="D30" s="92"/>
      <c r="E30" s="92"/>
      <c r="F30" s="92"/>
      <c r="G30" s="92"/>
      <c r="H30" s="92"/>
      <c r="I30" s="103"/>
    </row>
    <row r="31" spans="1:10" ht="13.5" customHeight="1">
      <c r="B31" s="937" t="s">
        <v>455</v>
      </c>
      <c r="C31" s="498"/>
      <c r="D31" s="498"/>
      <c r="E31" s="499"/>
      <c r="F31" s="937" t="s">
        <v>456</v>
      </c>
      <c r="G31" s="498"/>
      <c r="H31" s="498"/>
      <c r="I31" s="499"/>
    </row>
    <row r="32" spans="1:10" ht="13.5" customHeight="1">
      <c r="A32" s="373"/>
      <c r="B32" s="926" t="s">
        <v>610</v>
      </c>
      <c r="C32" s="927"/>
      <c r="D32" s="927"/>
      <c r="E32" s="928"/>
      <c r="F32" s="935"/>
      <c r="G32" s="578"/>
      <c r="H32" s="578"/>
      <c r="I32" s="578"/>
      <c r="J32" s="373"/>
    </row>
    <row r="33" spans="1:10" ht="15" customHeight="1">
      <c r="A33" s="373"/>
      <c r="B33" s="929"/>
      <c r="C33" s="930"/>
      <c r="D33" s="930"/>
      <c r="E33" s="931"/>
      <c r="F33" s="488"/>
      <c r="G33" s="579"/>
      <c r="H33" s="579"/>
      <c r="I33" s="578"/>
      <c r="J33" s="373"/>
    </row>
    <row r="34" spans="1:10" ht="15" customHeight="1">
      <c r="A34" s="373"/>
      <c r="B34" s="929"/>
      <c r="C34" s="930"/>
      <c r="D34" s="930"/>
      <c r="E34" s="931"/>
      <c r="F34" s="488"/>
      <c r="G34" s="579"/>
      <c r="H34" s="579"/>
      <c r="I34" s="578"/>
      <c r="J34" s="373"/>
    </row>
    <row r="35" spans="1:10" ht="15" customHeight="1">
      <c r="A35" s="373"/>
      <c r="B35" s="929"/>
      <c r="C35" s="930"/>
      <c r="D35" s="930"/>
      <c r="E35" s="931"/>
      <c r="F35" s="488"/>
      <c r="G35" s="579"/>
      <c r="H35" s="579"/>
      <c r="I35" s="578"/>
      <c r="J35" s="373"/>
    </row>
    <row r="36" spans="1:10" ht="15" customHeight="1">
      <c r="A36" s="373"/>
      <c r="B36" s="929"/>
      <c r="C36" s="930"/>
      <c r="D36" s="930"/>
      <c r="E36" s="931"/>
      <c r="F36" s="488"/>
      <c r="G36" s="579"/>
      <c r="H36" s="579"/>
      <c r="I36" s="578"/>
      <c r="J36" s="373"/>
    </row>
    <row r="37" spans="1:10" ht="24" customHeight="1">
      <c r="A37" s="373"/>
      <c r="B37" s="929"/>
      <c r="C37" s="930"/>
      <c r="D37" s="930"/>
      <c r="E37" s="931"/>
      <c r="F37" s="488"/>
      <c r="G37" s="579"/>
      <c r="H37" s="579"/>
      <c r="I37" s="578"/>
      <c r="J37" s="373"/>
    </row>
    <row r="38" spans="1:10" ht="24" customHeight="1">
      <c r="A38" s="373"/>
      <c r="B38" s="929"/>
      <c r="C38" s="930"/>
      <c r="D38" s="930"/>
      <c r="E38" s="931"/>
      <c r="F38" s="488"/>
      <c r="G38" s="579"/>
      <c r="H38" s="579"/>
      <c r="I38" s="578"/>
      <c r="J38" s="373"/>
    </row>
    <row r="39" spans="1:10" ht="99.75" customHeight="1">
      <c r="A39" s="373"/>
      <c r="B39" s="932"/>
      <c r="C39" s="933"/>
      <c r="D39" s="933"/>
      <c r="E39" s="934"/>
      <c r="F39" s="488"/>
      <c r="G39" s="579"/>
      <c r="H39" s="579"/>
      <c r="I39" s="578"/>
      <c r="J39" s="373"/>
    </row>
    <row r="40" spans="1:10" ht="15" customHeight="1">
      <c r="B40" s="373"/>
      <c r="C40" s="373"/>
      <c r="D40" s="373"/>
      <c r="E40" s="373"/>
      <c r="F40" s="373"/>
      <c r="G40" s="373"/>
      <c r="H40" s="373"/>
      <c r="I40" s="373"/>
    </row>
  </sheetData>
  <mergeCells count="24">
    <mergeCell ref="B7:C7"/>
    <mergeCell ref="H7:I7"/>
    <mergeCell ref="B32:E39"/>
    <mergeCell ref="F32:I39"/>
    <mergeCell ref="D7:E7"/>
    <mergeCell ref="F7:G7"/>
    <mergeCell ref="H8:H9"/>
    <mergeCell ref="I8:I9"/>
    <mergeCell ref="B29:I29"/>
    <mergeCell ref="B31:E31"/>
    <mergeCell ref="F31:I31"/>
    <mergeCell ref="B1:C2"/>
    <mergeCell ref="D1:H1"/>
    <mergeCell ref="I1:I2"/>
    <mergeCell ref="D2:H2"/>
    <mergeCell ref="B3:C3"/>
    <mergeCell ref="D3:H3"/>
    <mergeCell ref="B4:I4"/>
    <mergeCell ref="B5:C5"/>
    <mergeCell ref="D5:I5"/>
    <mergeCell ref="B6:C6"/>
    <mergeCell ref="D6:E6"/>
    <mergeCell ref="F6:G6"/>
    <mergeCell ref="H6:I6"/>
  </mergeCells>
  <pageMargins left="0.7" right="0.7" top="0.75" bottom="0.75" header="0" footer="0"/>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rgb="FFFF9900"/>
  </sheetPr>
  <dimension ref="B1:I50"/>
  <sheetViews>
    <sheetView workbookViewId="0">
      <selection activeCell="C24" sqref="C24"/>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8" customHeight="1">
      <c r="B1" s="502" t="s">
        <v>471</v>
      </c>
      <c r="C1" s="599"/>
      <c r="D1" s="601" t="s">
        <v>439</v>
      </c>
      <c r="E1" s="602"/>
      <c r="F1" s="602"/>
      <c r="G1" s="602"/>
      <c r="H1" s="603"/>
      <c r="I1" s="604"/>
    </row>
    <row r="2" spans="2:9" ht="22.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724"/>
      <c r="C4" s="725"/>
      <c r="D4" s="725"/>
      <c r="E4" s="725"/>
      <c r="F4" s="725"/>
      <c r="G4" s="725"/>
      <c r="H4" s="725"/>
      <c r="I4" s="726"/>
    </row>
    <row r="5" spans="2:9" ht="22.5" customHeight="1" thickBot="1">
      <c r="B5" s="938" t="s">
        <v>444</v>
      </c>
      <c r="C5" s="470"/>
      <c r="D5" s="767" t="str">
        <f>Indicadores!F33</f>
        <v>Gestión Administrativa, Comisiones y Apoyo Logistíco (GAC)</v>
      </c>
      <c r="E5" s="768"/>
      <c r="F5" s="768"/>
      <c r="G5" s="768"/>
      <c r="H5" s="768"/>
      <c r="I5" s="733"/>
    </row>
    <row r="6" spans="2:9" ht="34.5" customHeight="1">
      <c r="B6" s="730" t="s">
        <v>445</v>
      </c>
      <c r="C6" s="470"/>
      <c r="D6" s="471" t="str">
        <f>Indicadores!A33</f>
        <v>Cumplimiento del Plan de Mantenimiento Preventivo</v>
      </c>
      <c r="E6" s="472"/>
      <c r="F6" s="917" t="s">
        <v>446</v>
      </c>
      <c r="G6" s="470"/>
      <c r="H6" s="572" t="e">
        <f>Indicadores!#REF!</f>
        <v>#REF!</v>
      </c>
      <c r="I6" s="732"/>
    </row>
    <row r="7" spans="2:9" ht="50.25" customHeight="1">
      <c r="B7" s="730" t="s">
        <v>447</v>
      </c>
      <c r="C7" s="470"/>
      <c r="D7" s="471" t="str">
        <f>Indicadores!G33</f>
        <v xml:space="preserve">(# Actividades realizadas / #Actividades programadas en el periodo)*100 </v>
      </c>
      <c r="E7" s="472"/>
      <c r="F7" s="489" t="s">
        <v>448</v>
      </c>
      <c r="G7" s="470"/>
      <c r="H7" s="471" t="str">
        <f>Indicadores!C33</f>
        <v>Verificar el debido cumplimiento del Plan de Mantenimiento</v>
      </c>
      <c r="I7" s="729"/>
    </row>
    <row r="8" spans="2:9" ht="42" customHeight="1">
      <c r="B8" s="325" t="s">
        <v>449</v>
      </c>
      <c r="C8" s="35" t="str">
        <f>Indicadores!P33</f>
        <v>Mensual</v>
      </c>
      <c r="D8" s="297" t="s">
        <v>450</v>
      </c>
      <c r="E8" s="36" t="str">
        <f>Indicadores!R33</f>
        <v>Plan de Mantenimiento Preventivo para la vigencia, y hoja de vida equipos</v>
      </c>
      <c r="F8" s="297" t="s">
        <v>67</v>
      </c>
      <c r="G8" s="37" t="str">
        <f>Indicadores!H33</f>
        <v>Porcentaje</v>
      </c>
      <c r="H8" s="912" t="s">
        <v>451</v>
      </c>
      <c r="I8" s="735" t="str">
        <f>Indicadores!O33</f>
        <v>Hacia arriba</v>
      </c>
    </row>
    <row r="9" spans="2:9" ht="33.75" customHeight="1" thickBot="1">
      <c r="B9" s="325" t="s">
        <v>420</v>
      </c>
      <c r="C9" s="35">
        <f>Indicadores!N33</f>
        <v>1</v>
      </c>
      <c r="D9" s="28" t="s">
        <v>422</v>
      </c>
      <c r="E9" s="37">
        <f>'TABLERO DE MANDO'!F34</f>
        <v>0.85</v>
      </c>
      <c r="F9" s="29" t="s">
        <v>423</v>
      </c>
      <c r="G9" s="37">
        <f>'TABLERO DE MANDO'!G34</f>
        <v>0.9</v>
      </c>
      <c r="H9" s="734"/>
      <c r="I9" s="736"/>
    </row>
    <row r="10" spans="2:9" ht="13.5" customHeight="1">
      <c r="B10" s="149"/>
      <c r="C10" s="48"/>
      <c r="D10" s="48"/>
      <c r="E10" s="48"/>
      <c r="F10" s="48"/>
      <c r="G10" s="48"/>
      <c r="H10" s="48"/>
      <c r="I10" s="150"/>
    </row>
    <row r="11" spans="2:9" ht="29.25" customHeight="1">
      <c r="B11" s="335" t="s">
        <v>452</v>
      </c>
      <c r="C11" s="333" t="s">
        <v>453</v>
      </c>
      <c r="D11" s="129" t="str">
        <f>D9</f>
        <v>LIMITE INSATISFACTORIO</v>
      </c>
      <c r="E11" s="129" t="str">
        <f>F9</f>
        <v>LIMITE SATISFACTORIO</v>
      </c>
      <c r="F11" s="127"/>
      <c r="G11" s="127"/>
      <c r="H11" s="127"/>
      <c r="I11" s="130"/>
    </row>
    <row r="12" spans="2:9" ht="13.5" customHeight="1">
      <c r="B12" s="131" t="s">
        <v>426</v>
      </c>
      <c r="C12" s="34" t="s">
        <v>611</v>
      </c>
      <c r="D12" s="132">
        <f t="shared" ref="D12:D23" si="0">+$E$9</f>
        <v>0.85</v>
      </c>
      <c r="E12" s="132">
        <f t="shared" ref="E12:E23" si="1">+$G$9</f>
        <v>0.9</v>
      </c>
      <c r="F12" s="127"/>
      <c r="G12" s="127"/>
      <c r="H12" s="127"/>
      <c r="I12" s="130"/>
    </row>
    <row r="13" spans="2:9" ht="13.5" customHeight="1">
      <c r="B13" s="131" t="s">
        <v>427</v>
      </c>
      <c r="C13" s="34">
        <v>1</v>
      </c>
      <c r="D13" s="132">
        <f t="shared" si="0"/>
        <v>0.85</v>
      </c>
      <c r="E13" s="132">
        <f t="shared" si="1"/>
        <v>0.9</v>
      </c>
      <c r="F13" s="127"/>
      <c r="G13" s="127"/>
      <c r="H13" s="127"/>
      <c r="I13" s="130"/>
    </row>
    <row r="14" spans="2:9" ht="13.5" customHeight="1">
      <c r="B14" s="131" t="s">
        <v>428</v>
      </c>
      <c r="C14" s="34">
        <v>1</v>
      </c>
      <c r="D14" s="132">
        <f t="shared" si="0"/>
        <v>0.85</v>
      </c>
      <c r="E14" s="132">
        <f t="shared" si="1"/>
        <v>0.9</v>
      </c>
      <c r="F14" s="127"/>
      <c r="G14" s="127"/>
      <c r="H14" s="127"/>
      <c r="I14" s="130"/>
    </row>
    <row r="15" spans="2:9" ht="13.5" customHeight="1">
      <c r="B15" s="131" t="s">
        <v>429</v>
      </c>
      <c r="C15" s="34">
        <v>1</v>
      </c>
      <c r="D15" s="132">
        <f t="shared" si="0"/>
        <v>0.85</v>
      </c>
      <c r="E15" s="132">
        <f t="shared" si="1"/>
        <v>0.9</v>
      </c>
      <c r="F15" s="127"/>
      <c r="G15" s="127"/>
      <c r="H15" s="127"/>
      <c r="I15" s="130"/>
    </row>
    <row r="16" spans="2:9" ht="13.5" customHeight="1">
      <c r="B16" s="131" t="s">
        <v>430</v>
      </c>
      <c r="C16" s="34">
        <v>1</v>
      </c>
      <c r="D16" s="132">
        <f t="shared" si="0"/>
        <v>0.85</v>
      </c>
      <c r="E16" s="132">
        <f t="shared" si="1"/>
        <v>0.9</v>
      </c>
      <c r="F16" s="127"/>
      <c r="G16" s="127"/>
      <c r="H16" s="127"/>
      <c r="I16" s="130"/>
    </row>
    <row r="17" spans="2:9" ht="13.5" customHeight="1">
      <c r="B17" s="131" t="s">
        <v>431</v>
      </c>
      <c r="C17" s="34">
        <v>1</v>
      </c>
      <c r="D17" s="132">
        <f t="shared" si="0"/>
        <v>0.85</v>
      </c>
      <c r="E17" s="132">
        <f t="shared" si="1"/>
        <v>0.9</v>
      </c>
      <c r="F17" s="127"/>
      <c r="G17" s="127"/>
      <c r="H17" s="127"/>
      <c r="I17" s="130"/>
    </row>
    <row r="18" spans="2:9" ht="13.5" customHeight="1">
      <c r="B18" s="131" t="s">
        <v>432</v>
      </c>
      <c r="C18" s="40">
        <v>1</v>
      </c>
      <c r="D18" s="132">
        <f t="shared" si="0"/>
        <v>0.85</v>
      </c>
      <c r="E18" s="132">
        <f t="shared" si="1"/>
        <v>0.9</v>
      </c>
      <c r="F18" s="127"/>
      <c r="G18" s="127"/>
      <c r="H18" s="127"/>
      <c r="I18" s="130"/>
    </row>
    <row r="19" spans="2:9" ht="13.5" customHeight="1">
      <c r="B19" s="131" t="s">
        <v>433</v>
      </c>
      <c r="C19" s="34">
        <v>1</v>
      </c>
      <c r="D19" s="132">
        <f t="shared" si="0"/>
        <v>0.85</v>
      </c>
      <c r="E19" s="132">
        <f t="shared" si="1"/>
        <v>0.9</v>
      </c>
      <c r="F19" s="127"/>
      <c r="G19" s="127"/>
      <c r="H19" s="127"/>
      <c r="I19" s="130"/>
    </row>
    <row r="20" spans="2:9" ht="13.5" customHeight="1">
      <c r="B20" s="131" t="s">
        <v>434</v>
      </c>
      <c r="C20" s="34">
        <v>1</v>
      </c>
      <c r="D20" s="132">
        <f t="shared" si="0"/>
        <v>0.85</v>
      </c>
      <c r="E20" s="132">
        <f t="shared" si="1"/>
        <v>0.9</v>
      </c>
      <c r="F20" s="127"/>
      <c r="G20" s="127"/>
      <c r="H20" s="127"/>
      <c r="I20" s="130"/>
    </row>
    <row r="21" spans="2:9" ht="13.5" customHeight="1">
      <c r="B21" s="131" t="s">
        <v>435</v>
      </c>
      <c r="C21" s="34">
        <v>1</v>
      </c>
      <c r="D21" s="132">
        <f t="shared" si="0"/>
        <v>0.85</v>
      </c>
      <c r="E21" s="132">
        <f t="shared" si="1"/>
        <v>0.9</v>
      </c>
      <c r="F21" s="127"/>
      <c r="G21" s="127"/>
      <c r="H21" s="127"/>
      <c r="I21" s="130"/>
    </row>
    <row r="22" spans="2:9" ht="13.5" customHeight="1">
      <c r="B22" s="131" t="s">
        <v>436</v>
      </c>
      <c r="C22" s="34">
        <v>1</v>
      </c>
      <c r="D22" s="132">
        <f t="shared" si="0"/>
        <v>0.85</v>
      </c>
      <c r="E22" s="132">
        <f t="shared" si="1"/>
        <v>0.9</v>
      </c>
      <c r="F22" s="127"/>
      <c r="G22" s="127"/>
      <c r="H22" s="127"/>
      <c r="I22" s="130"/>
    </row>
    <row r="23" spans="2:9" ht="13.5" customHeight="1">
      <c r="B23" s="131" t="s">
        <v>437</v>
      </c>
      <c r="C23" s="34">
        <v>1</v>
      </c>
      <c r="D23" s="132">
        <f t="shared" si="0"/>
        <v>0.85</v>
      </c>
      <c r="E23" s="132">
        <f t="shared" si="1"/>
        <v>0.9</v>
      </c>
      <c r="F23" s="127"/>
      <c r="G23" s="127"/>
      <c r="H23" s="127"/>
      <c r="I23" s="130"/>
    </row>
    <row r="24" spans="2:9" ht="13.5" customHeight="1">
      <c r="B24" s="126"/>
      <c r="C24" s="127"/>
      <c r="D24" s="127"/>
      <c r="E24" s="127"/>
      <c r="F24" s="127"/>
      <c r="G24" s="127"/>
      <c r="H24" s="127"/>
      <c r="I24" s="130"/>
    </row>
    <row r="25" spans="2:9" ht="13.5" customHeight="1">
      <c r="B25" s="126"/>
      <c r="C25" s="127"/>
      <c r="D25" s="127"/>
      <c r="E25" s="127"/>
      <c r="F25" s="127"/>
      <c r="G25" s="127"/>
      <c r="H25" s="127"/>
      <c r="I25" s="130"/>
    </row>
    <row r="26" spans="2:9" ht="13.5" customHeight="1">
      <c r="B26" s="126"/>
      <c r="C26" s="127"/>
      <c r="D26" s="127"/>
      <c r="E26" s="127"/>
      <c r="F26" s="127"/>
      <c r="G26" s="127"/>
      <c r="H26" s="127"/>
      <c r="I26" s="130"/>
    </row>
    <row r="27" spans="2:9" ht="13.5" customHeight="1" thickBot="1">
      <c r="B27" s="151"/>
      <c r="C27" s="101"/>
      <c r="D27" s="101"/>
      <c r="E27" s="101"/>
      <c r="F27" s="101"/>
      <c r="G27" s="101"/>
      <c r="H27" s="101"/>
      <c r="I27" s="152"/>
    </row>
    <row r="28" spans="2:9" ht="13.5" customHeight="1">
      <c r="B28" s="149"/>
      <c r="C28" s="48"/>
      <c r="D28" s="48"/>
      <c r="E28" s="48"/>
      <c r="F28" s="48"/>
      <c r="G28" s="48"/>
      <c r="H28" s="48"/>
      <c r="I28" s="150"/>
    </row>
    <row r="29" spans="2:9" ht="15.75" customHeight="1">
      <c r="B29" s="946" t="s">
        <v>454</v>
      </c>
      <c r="C29" s="512"/>
      <c r="D29" s="512"/>
      <c r="E29" s="512"/>
      <c r="F29" s="512"/>
      <c r="G29" s="512"/>
      <c r="H29" s="512"/>
      <c r="I29" s="947"/>
    </row>
    <row r="30" spans="2:9" ht="13.5" customHeight="1">
      <c r="B30" s="133"/>
      <c r="C30" s="92"/>
      <c r="D30" s="92"/>
      <c r="E30" s="92"/>
      <c r="F30" s="92"/>
      <c r="G30" s="92"/>
      <c r="H30" s="92"/>
      <c r="I30" s="153"/>
    </row>
    <row r="31" spans="2:9" ht="13.5" customHeight="1">
      <c r="B31" s="948" t="s">
        <v>455</v>
      </c>
      <c r="C31" s="510"/>
      <c r="D31" s="510"/>
      <c r="E31" s="470"/>
      <c r="F31" s="918" t="s">
        <v>456</v>
      </c>
      <c r="G31" s="510"/>
      <c r="H31" s="510"/>
      <c r="I31" s="783"/>
    </row>
    <row r="32" spans="2:9" ht="13.5" customHeight="1">
      <c r="B32" s="939" t="s">
        <v>612</v>
      </c>
      <c r="C32" s="940"/>
      <c r="D32" s="940"/>
      <c r="E32" s="941"/>
      <c r="F32" s="582"/>
      <c r="G32" s="480"/>
      <c r="H32" s="480"/>
      <c r="I32" s="775"/>
    </row>
    <row r="33" spans="2:9" ht="15" customHeight="1">
      <c r="B33" s="942"/>
      <c r="C33" s="943"/>
      <c r="D33" s="943"/>
      <c r="E33" s="944"/>
      <c r="F33" s="646"/>
      <c r="G33" s="483"/>
      <c r="H33" s="483"/>
      <c r="I33" s="463"/>
    </row>
    <row r="34" spans="2:9" ht="15" customHeight="1">
      <c r="B34" s="942"/>
      <c r="C34" s="943"/>
      <c r="D34" s="943"/>
      <c r="E34" s="944"/>
      <c r="F34" s="646"/>
      <c r="G34" s="483"/>
      <c r="H34" s="483"/>
      <c r="I34" s="463"/>
    </row>
    <row r="35" spans="2:9" ht="15" customHeight="1">
      <c r="B35" s="942"/>
      <c r="C35" s="943"/>
      <c r="D35" s="943"/>
      <c r="E35" s="944"/>
      <c r="F35" s="646"/>
      <c r="G35" s="483"/>
      <c r="H35" s="483"/>
      <c r="I35" s="463"/>
    </row>
    <row r="36" spans="2:9" ht="15" customHeight="1">
      <c r="B36" s="942"/>
      <c r="C36" s="943"/>
      <c r="D36" s="943"/>
      <c r="E36" s="944"/>
      <c r="F36" s="646"/>
      <c r="G36" s="483"/>
      <c r="H36" s="483"/>
      <c r="I36" s="463"/>
    </row>
    <row r="37" spans="2:9" ht="15" customHeight="1">
      <c r="B37" s="942"/>
      <c r="C37" s="943"/>
      <c r="D37" s="943"/>
      <c r="E37" s="944"/>
      <c r="F37" s="646"/>
      <c r="G37" s="483"/>
      <c r="H37" s="483"/>
      <c r="I37" s="463"/>
    </row>
    <row r="38" spans="2:9" ht="15" customHeight="1">
      <c r="B38" s="942"/>
      <c r="C38" s="943"/>
      <c r="D38" s="943"/>
      <c r="E38" s="944"/>
      <c r="F38" s="646"/>
      <c r="G38" s="483"/>
      <c r="H38" s="483"/>
      <c r="I38" s="463"/>
    </row>
    <row r="39" spans="2:9" ht="26.25" customHeight="1">
      <c r="B39" s="942"/>
      <c r="C39" s="943"/>
      <c r="D39" s="943"/>
      <c r="E39" s="944"/>
      <c r="F39" s="646"/>
      <c r="G39" s="483"/>
      <c r="H39" s="483"/>
      <c r="I39" s="463"/>
    </row>
    <row r="40" spans="2:9" ht="13.5" customHeight="1">
      <c r="B40" s="942"/>
      <c r="C40" s="943"/>
      <c r="D40" s="943"/>
      <c r="E40" s="944"/>
      <c r="F40" s="646"/>
      <c r="G40" s="483"/>
      <c r="H40" s="483"/>
      <c r="I40" s="463"/>
    </row>
    <row r="41" spans="2:9" ht="13.5" customHeight="1">
      <c r="B41" s="942"/>
      <c r="C41" s="943"/>
      <c r="D41" s="943"/>
      <c r="E41" s="944"/>
      <c r="F41" s="646"/>
      <c r="G41" s="483"/>
      <c r="H41" s="483"/>
      <c r="I41" s="463"/>
    </row>
    <row r="42" spans="2:9" ht="226.5" customHeight="1">
      <c r="B42" s="942"/>
      <c r="C42" s="945"/>
      <c r="D42" s="945"/>
      <c r="E42" s="944"/>
      <c r="F42" s="646"/>
      <c r="G42" s="462"/>
      <c r="H42" s="462"/>
      <c r="I42" s="463"/>
    </row>
    <row r="43" spans="2:9" ht="120.75" customHeight="1">
      <c r="B43" s="949" t="s">
        <v>613</v>
      </c>
      <c r="C43" s="950"/>
      <c r="D43" s="950"/>
      <c r="E43" s="950"/>
      <c r="F43" s="949"/>
      <c r="G43" s="950"/>
      <c r="H43" s="950"/>
      <c r="I43" s="950"/>
    </row>
    <row r="44" spans="2:9" ht="129.75" customHeight="1">
      <c r="B44" s="949" t="s">
        <v>614</v>
      </c>
      <c r="C44" s="950"/>
      <c r="D44" s="950"/>
      <c r="E44" s="950"/>
      <c r="F44" s="949"/>
      <c r="G44" s="950"/>
      <c r="H44" s="950"/>
      <c r="I44" s="950"/>
    </row>
    <row r="45" spans="2:9" ht="13.5" customHeight="1">
      <c r="B45" s="949" t="s">
        <v>615</v>
      </c>
      <c r="C45" s="950"/>
      <c r="D45" s="950"/>
      <c r="E45" s="950"/>
      <c r="F45" s="951"/>
      <c r="G45" s="951"/>
      <c r="H45" s="951"/>
      <c r="I45" s="951"/>
    </row>
    <row r="46" spans="2:9" ht="13.5" customHeight="1">
      <c r="B46" s="950"/>
      <c r="C46" s="952"/>
      <c r="D46" s="952"/>
      <c r="E46" s="950"/>
      <c r="F46" s="951"/>
      <c r="G46" s="951"/>
      <c r="H46" s="951"/>
      <c r="I46" s="951"/>
    </row>
    <row r="47" spans="2:9" ht="13.5" customHeight="1">
      <c r="B47" s="950"/>
      <c r="C47" s="952"/>
      <c r="D47" s="952"/>
      <c r="E47" s="950"/>
      <c r="F47" s="951"/>
      <c r="G47" s="951"/>
      <c r="H47" s="951"/>
      <c r="I47" s="951"/>
    </row>
    <row r="48" spans="2:9" ht="13.5" customHeight="1">
      <c r="B48" s="950"/>
      <c r="C48" s="952"/>
      <c r="D48" s="952"/>
      <c r="E48" s="950"/>
      <c r="F48" s="951"/>
      <c r="G48" s="951"/>
      <c r="H48" s="951"/>
      <c r="I48" s="951"/>
    </row>
    <row r="49" spans="2:9" ht="13.5" customHeight="1">
      <c r="B49" s="950"/>
      <c r="C49" s="952"/>
      <c r="D49" s="952"/>
      <c r="E49" s="950"/>
      <c r="F49" s="951"/>
      <c r="G49" s="951"/>
      <c r="H49" s="951"/>
      <c r="I49" s="951"/>
    </row>
    <row r="50" spans="2:9" ht="37.5" customHeight="1">
      <c r="B50" s="950"/>
      <c r="C50" s="952"/>
      <c r="D50" s="952"/>
      <c r="E50" s="950"/>
      <c r="F50" s="951"/>
      <c r="G50" s="951"/>
      <c r="H50" s="951"/>
      <c r="I50" s="951"/>
    </row>
  </sheetData>
  <mergeCells count="30">
    <mergeCell ref="B44:E44"/>
    <mergeCell ref="B43:E43"/>
    <mergeCell ref="F43:I43"/>
    <mergeCell ref="F44:I44"/>
    <mergeCell ref="F45:I50"/>
    <mergeCell ref="B45:E50"/>
    <mergeCell ref="B32:E42"/>
    <mergeCell ref="F32:I42"/>
    <mergeCell ref="D7:E7"/>
    <mergeCell ref="F7:G7"/>
    <mergeCell ref="H8:H9"/>
    <mergeCell ref="I8:I9"/>
    <mergeCell ref="B29:I29"/>
    <mergeCell ref="B31:E31"/>
    <mergeCell ref="F31:I31"/>
    <mergeCell ref="B7:C7"/>
    <mergeCell ref="H7:I7"/>
    <mergeCell ref="B1:C2"/>
    <mergeCell ref="D1:H1"/>
    <mergeCell ref="I1:I2"/>
    <mergeCell ref="D2:H2"/>
    <mergeCell ref="B3:C3"/>
    <mergeCell ref="D3:H3"/>
    <mergeCell ref="B4:I4"/>
    <mergeCell ref="B5:C5"/>
    <mergeCell ref="D5:I5"/>
    <mergeCell ref="B6:C6"/>
    <mergeCell ref="D6:E6"/>
    <mergeCell ref="F6:G6"/>
    <mergeCell ref="H6:I6"/>
  </mergeCells>
  <pageMargins left="0.7" right="0.7" top="0.75" bottom="0.75" header="0" footer="0"/>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rgb="FFFF9900"/>
  </sheetPr>
  <dimension ref="B1:K54"/>
  <sheetViews>
    <sheetView workbookViewId="0">
      <selection activeCell="C12" sqref="C12"/>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1" ht="21" customHeight="1">
      <c r="B1" s="502" t="s">
        <v>471</v>
      </c>
      <c r="C1" s="599"/>
      <c r="D1" s="601" t="s">
        <v>439</v>
      </c>
      <c r="E1" s="602"/>
      <c r="F1" s="602"/>
      <c r="G1" s="602"/>
      <c r="H1" s="603"/>
      <c r="I1" s="604"/>
    </row>
    <row r="2" spans="2:11" ht="21" customHeight="1">
      <c r="B2" s="600"/>
      <c r="C2" s="448"/>
      <c r="D2" s="454" t="s">
        <v>472</v>
      </c>
      <c r="E2" s="455"/>
      <c r="F2" s="455"/>
      <c r="G2" s="455"/>
      <c r="H2" s="456"/>
      <c r="I2" s="605"/>
    </row>
    <row r="3" spans="2:11" ht="13.5" customHeight="1">
      <c r="B3" s="606" t="s">
        <v>473</v>
      </c>
      <c r="C3" s="607"/>
      <c r="D3" s="606" t="s">
        <v>474</v>
      </c>
      <c r="E3" s="608"/>
      <c r="F3" s="608"/>
      <c r="G3" s="608"/>
      <c r="H3" s="607"/>
      <c r="I3" s="43" t="s">
        <v>475</v>
      </c>
    </row>
    <row r="4" spans="2:11" ht="13.5" customHeight="1" thickBot="1">
      <c r="B4" s="724"/>
      <c r="C4" s="725"/>
      <c r="D4" s="725"/>
      <c r="E4" s="725"/>
      <c r="F4" s="725"/>
      <c r="G4" s="725"/>
      <c r="H4" s="725"/>
      <c r="I4" s="726"/>
    </row>
    <row r="5" spans="2:11" ht="22.5" customHeight="1" thickBot="1">
      <c r="B5" s="938" t="s">
        <v>444</v>
      </c>
      <c r="C5" s="470"/>
      <c r="D5" s="767" t="str">
        <f>Indicadores!F34</f>
        <v>Gestión Administrativa, Comisiones y Apoyo Logistíco (GAC)</v>
      </c>
      <c r="E5" s="768"/>
      <c r="F5" s="768"/>
      <c r="G5" s="768"/>
      <c r="H5" s="768"/>
      <c r="I5" s="733"/>
    </row>
    <row r="6" spans="2:11" ht="34.5" customHeight="1">
      <c r="B6" s="730" t="s">
        <v>445</v>
      </c>
      <c r="C6" s="470"/>
      <c r="D6" s="471" t="str">
        <f>Indicadores!A34</f>
        <v>Efectividad en la atención de las solicitudes</v>
      </c>
      <c r="E6" s="472"/>
      <c r="F6" s="917" t="s">
        <v>446</v>
      </c>
      <c r="G6" s="470"/>
      <c r="H6" s="572" t="e">
        <f>Indicadores!#REF!</f>
        <v>#REF!</v>
      </c>
      <c r="I6" s="732"/>
    </row>
    <row r="7" spans="2:11" ht="42.75" customHeight="1">
      <c r="B7" s="730" t="s">
        <v>447</v>
      </c>
      <c r="C7" s="470"/>
      <c r="D7" s="471" t="str">
        <f>Indicadores!G34</f>
        <v xml:space="preserve">(Total de solicitudes solucionadas en Gema al finalizar cada mes/Total de Solicitudes realizadas en Gema con cortes de a 20 a 20 de cada mes)*100  </v>
      </c>
      <c r="E7" s="472"/>
      <c r="F7" s="489" t="s">
        <v>448</v>
      </c>
      <c r="G7" s="470"/>
      <c r="H7" s="471" t="str">
        <f>Indicadores!C34</f>
        <v>Medir la efectividad del servicio en la atención de solicitudes</v>
      </c>
      <c r="I7" s="729"/>
    </row>
    <row r="8" spans="2:11" ht="42" customHeight="1">
      <c r="B8" s="325" t="s">
        <v>449</v>
      </c>
      <c r="C8" s="35" t="str">
        <f>Indicadores!P34</f>
        <v>Mensual</v>
      </c>
      <c r="D8" s="297" t="s">
        <v>450</v>
      </c>
      <c r="E8" s="36" t="str">
        <f>Indicadores!R34</f>
        <v>GEMA</v>
      </c>
      <c r="F8" s="297" t="s">
        <v>67</v>
      </c>
      <c r="G8" s="37" t="str">
        <f>Indicadores!H34</f>
        <v>Porcentaje</v>
      </c>
      <c r="H8" s="912" t="s">
        <v>451</v>
      </c>
      <c r="I8" s="735" t="str">
        <f>Indicadores!O34</f>
        <v>Hacia arriba</v>
      </c>
    </row>
    <row r="9" spans="2:11" ht="33.75" customHeight="1" thickBot="1">
      <c r="B9" s="325" t="s">
        <v>420</v>
      </c>
      <c r="C9" s="35">
        <f>Indicadores!N34</f>
        <v>0.95</v>
      </c>
      <c r="D9" s="28" t="s">
        <v>422</v>
      </c>
      <c r="E9" s="37">
        <f>'TABLERO DE MANDO'!F35</f>
        <v>0.8075</v>
      </c>
      <c r="F9" s="29" t="s">
        <v>423</v>
      </c>
      <c r="G9" s="37">
        <f>'TABLERO DE MANDO'!G35</f>
        <v>0.85499999999999998</v>
      </c>
      <c r="H9" s="734"/>
      <c r="I9" s="736"/>
      <c r="K9">
        <f>8100/95</f>
        <v>85.263157894736835</v>
      </c>
    </row>
    <row r="10" spans="2:11" ht="13.5" customHeight="1">
      <c r="B10" s="149"/>
      <c r="C10" s="48"/>
      <c r="D10" s="48"/>
      <c r="E10" s="48"/>
      <c r="F10" s="48"/>
      <c r="G10" s="48"/>
      <c r="H10" s="48"/>
      <c r="I10" s="150"/>
    </row>
    <row r="11" spans="2:11" ht="24.75" customHeight="1">
      <c r="B11" s="335" t="s">
        <v>452</v>
      </c>
      <c r="C11" s="333" t="s">
        <v>453</v>
      </c>
      <c r="D11" s="129" t="str">
        <f>D9</f>
        <v>LIMITE INSATISFACTORIO</v>
      </c>
      <c r="E11" s="129" t="str">
        <f>F9</f>
        <v>LIMITE SATISFACTORIO</v>
      </c>
      <c r="F11" s="127"/>
      <c r="G11" s="127"/>
      <c r="H11" s="127"/>
      <c r="I11" s="130"/>
      <c r="K11">
        <f>96*85/100</f>
        <v>81.599999999999994</v>
      </c>
    </row>
    <row r="12" spans="2:11" ht="13.5" customHeight="1">
      <c r="B12" s="131" t="s">
        <v>426</v>
      </c>
      <c r="C12" s="34">
        <v>0.88</v>
      </c>
      <c r="D12" s="132">
        <f t="shared" ref="D12:D23" si="0">+$E$9</f>
        <v>0.8075</v>
      </c>
      <c r="E12" s="132">
        <f t="shared" ref="E12:E23" si="1">+$G$9</f>
        <v>0.85499999999999998</v>
      </c>
      <c r="F12" s="127"/>
      <c r="G12" s="127"/>
      <c r="H12" s="127"/>
      <c r="I12" s="130"/>
    </row>
    <row r="13" spans="2:11" ht="13.5" customHeight="1">
      <c r="B13" s="131" t="s">
        <v>427</v>
      </c>
      <c r="C13" s="34">
        <v>1</v>
      </c>
      <c r="D13" s="132">
        <f t="shared" si="0"/>
        <v>0.8075</v>
      </c>
      <c r="E13" s="132">
        <f t="shared" si="1"/>
        <v>0.85499999999999998</v>
      </c>
      <c r="F13" s="127"/>
      <c r="G13" s="127"/>
      <c r="H13" s="127"/>
      <c r="I13" s="130"/>
    </row>
    <row r="14" spans="2:11" ht="13.5" customHeight="1">
      <c r="B14" s="131" t="s">
        <v>428</v>
      </c>
      <c r="C14" s="34">
        <v>1</v>
      </c>
      <c r="D14" s="132">
        <f t="shared" si="0"/>
        <v>0.8075</v>
      </c>
      <c r="E14" s="132">
        <f t="shared" si="1"/>
        <v>0.85499999999999998</v>
      </c>
      <c r="F14" s="127"/>
      <c r="G14" s="127"/>
      <c r="H14" s="127"/>
      <c r="I14" s="130"/>
    </row>
    <row r="15" spans="2:11" ht="13.5" customHeight="1">
      <c r="B15" s="131" t="s">
        <v>429</v>
      </c>
      <c r="C15" s="34">
        <v>0.96</v>
      </c>
      <c r="D15" s="132">
        <f t="shared" si="0"/>
        <v>0.8075</v>
      </c>
      <c r="E15" s="132">
        <f t="shared" si="1"/>
        <v>0.85499999999999998</v>
      </c>
      <c r="F15" s="127"/>
      <c r="G15" s="127"/>
      <c r="H15" s="127"/>
      <c r="I15" s="130"/>
    </row>
    <row r="16" spans="2:11" ht="13.5" customHeight="1">
      <c r="B16" s="131" t="s">
        <v>430</v>
      </c>
      <c r="C16" s="34">
        <v>0.99</v>
      </c>
      <c r="D16" s="132">
        <f t="shared" si="0"/>
        <v>0.8075</v>
      </c>
      <c r="E16" s="132">
        <f t="shared" si="1"/>
        <v>0.85499999999999998</v>
      </c>
      <c r="F16" s="127"/>
      <c r="G16" s="127"/>
      <c r="H16" s="127"/>
      <c r="I16" s="130"/>
    </row>
    <row r="17" spans="2:9" ht="13.5" customHeight="1">
      <c r="B17" s="131" t="s">
        <v>431</v>
      </c>
      <c r="C17" s="34">
        <v>0.97</v>
      </c>
      <c r="D17" s="132">
        <f t="shared" si="0"/>
        <v>0.8075</v>
      </c>
      <c r="E17" s="132">
        <f t="shared" si="1"/>
        <v>0.85499999999999998</v>
      </c>
      <c r="F17" s="127"/>
      <c r="G17" s="127"/>
      <c r="H17" s="127"/>
      <c r="I17" s="130"/>
    </row>
    <row r="18" spans="2:9" ht="13.5" customHeight="1">
      <c r="B18" s="131" t="s">
        <v>432</v>
      </c>
      <c r="C18" s="34">
        <v>1</v>
      </c>
      <c r="D18" s="132">
        <f t="shared" si="0"/>
        <v>0.8075</v>
      </c>
      <c r="E18" s="132">
        <f t="shared" si="1"/>
        <v>0.85499999999999998</v>
      </c>
      <c r="F18" s="127"/>
      <c r="G18" s="127"/>
      <c r="H18" s="127"/>
      <c r="I18" s="130"/>
    </row>
    <row r="19" spans="2:9" ht="13.5" customHeight="1">
      <c r="B19" s="131" t="s">
        <v>433</v>
      </c>
      <c r="C19" s="34">
        <v>0.89</v>
      </c>
      <c r="D19" s="132">
        <f t="shared" si="0"/>
        <v>0.8075</v>
      </c>
      <c r="E19" s="132">
        <f t="shared" si="1"/>
        <v>0.85499999999999998</v>
      </c>
      <c r="F19" s="127"/>
      <c r="G19" s="127"/>
      <c r="H19" s="127"/>
      <c r="I19" s="130"/>
    </row>
    <row r="20" spans="2:9" ht="13.5" customHeight="1">
      <c r="B20" s="131" t="s">
        <v>434</v>
      </c>
      <c r="C20" s="34">
        <v>1</v>
      </c>
      <c r="D20" s="132">
        <f t="shared" si="0"/>
        <v>0.8075</v>
      </c>
      <c r="E20" s="132">
        <f t="shared" si="1"/>
        <v>0.85499999999999998</v>
      </c>
      <c r="F20" s="127"/>
      <c r="G20" s="127"/>
      <c r="H20" s="127"/>
      <c r="I20" s="130"/>
    </row>
    <row r="21" spans="2:9" ht="13.5" customHeight="1">
      <c r="B21" s="131" t="s">
        <v>435</v>
      </c>
      <c r="C21" s="34">
        <v>0.99</v>
      </c>
      <c r="D21" s="132">
        <f t="shared" si="0"/>
        <v>0.8075</v>
      </c>
      <c r="E21" s="132">
        <f t="shared" si="1"/>
        <v>0.85499999999999998</v>
      </c>
      <c r="F21" s="127"/>
      <c r="G21" s="127"/>
      <c r="H21" s="127"/>
      <c r="I21" s="130"/>
    </row>
    <row r="22" spans="2:9" ht="13.5" customHeight="1">
      <c r="B22" s="131" t="s">
        <v>436</v>
      </c>
      <c r="C22" s="34">
        <v>1</v>
      </c>
      <c r="D22" s="132">
        <f t="shared" si="0"/>
        <v>0.8075</v>
      </c>
      <c r="E22" s="132">
        <f t="shared" si="1"/>
        <v>0.85499999999999998</v>
      </c>
      <c r="F22" s="127"/>
      <c r="G22" s="127"/>
      <c r="H22" s="127"/>
      <c r="I22" s="130"/>
    </row>
    <row r="23" spans="2:9" ht="13.5" customHeight="1">
      <c r="B23" s="131" t="s">
        <v>437</v>
      </c>
      <c r="C23" s="34">
        <v>1</v>
      </c>
      <c r="D23" s="132">
        <f t="shared" si="0"/>
        <v>0.8075</v>
      </c>
      <c r="E23" s="132">
        <f t="shared" si="1"/>
        <v>0.85499999999999998</v>
      </c>
      <c r="F23" s="127"/>
      <c r="G23" s="127"/>
      <c r="H23" s="127"/>
      <c r="I23" s="130"/>
    </row>
    <row r="24" spans="2:9" ht="13.5" customHeight="1">
      <c r="B24" s="126"/>
      <c r="C24" s="127"/>
      <c r="D24" s="127"/>
      <c r="E24" s="127"/>
      <c r="F24" s="127"/>
      <c r="G24" s="127"/>
      <c r="H24" s="127"/>
      <c r="I24" s="130"/>
    </row>
    <row r="25" spans="2:9" ht="13.5" customHeight="1">
      <c r="B25" s="126"/>
      <c r="C25" s="127"/>
      <c r="D25" s="127"/>
      <c r="E25" s="127"/>
      <c r="F25" s="127"/>
      <c r="G25" s="127"/>
      <c r="H25" s="127"/>
      <c r="I25" s="130"/>
    </row>
    <row r="26" spans="2:9" ht="13.5" customHeight="1">
      <c r="B26" s="126"/>
      <c r="C26" s="127"/>
      <c r="D26" s="127"/>
      <c r="E26" s="127"/>
      <c r="F26" s="127"/>
      <c r="G26" s="127"/>
      <c r="H26" s="127"/>
      <c r="I26" s="130"/>
    </row>
    <row r="27" spans="2:9" ht="13.5" customHeight="1" thickBot="1">
      <c r="B27" s="151"/>
      <c r="C27" s="101"/>
      <c r="D27" s="101"/>
      <c r="E27" s="101"/>
      <c r="F27" s="101"/>
      <c r="G27" s="101"/>
      <c r="H27" s="101"/>
      <c r="I27" s="152"/>
    </row>
    <row r="28" spans="2:9" ht="13.5" customHeight="1">
      <c r="B28" s="149"/>
      <c r="C28" s="48"/>
      <c r="D28" s="48"/>
      <c r="E28" s="48"/>
      <c r="F28" s="48"/>
      <c r="G28" s="48"/>
      <c r="H28" s="48"/>
      <c r="I28" s="150"/>
    </row>
    <row r="29" spans="2:9" ht="15.75" customHeight="1">
      <c r="B29" s="955" t="s">
        <v>454</v>
      </c>
      <c r="C29" s="506"/>
      <c r="D29" s="506"/>
      <c r="E29" s="506"/>
      <c r="F29" s="506"/>
      <c r="G29" s="506"/>
      <c r="H29" s="506"/>
      <c r="I29" s="741"/>
    </row>
    <row r="30" spans="2:9" ht="13.5" customHeight="1">
      <c r="B30" s="133"/>
      <c r="C30" s="92"/>
      <c r="D30" s="92"/>
      <c r="E30" s="92"/>
      <c r="F30" s="92"/>
      <c r="G30" s="92"/>
      <c r="H30" s="92"/>
      <c r="I30" s="153"/>
    </row>
    <row r="31" spans="2:9" ht="13.5" customHeight="1">
      <c r="B31" s="948" t="s">
        <v>455</v>
      </c>
      <c r="C31" s="510"/>
      <c r="D31" s="510"/>
      <c r="E31" s="470"/>
      <c r="F31" s="918" t="s">
        <v>456</v>
      </c>
      <c r="G31" s="510"/>
      <c r="H31" s="510"/>
      <c r="I31" s="783"/>
    </row>
    <row r="32" spans="2:9" ht="13.5" customHeight="1">
      <c r="B32" s="939" t="s">
        <v>616</v>
      </c>
      <c r="C32" s="480"/>
      <c r="D32" s="480"/>
      <c r="E32" s="481"/>
      <c r="F32" s="953" t="s">
        <v>617</v>
      </c>
      <c r="G32" s="480"/>
      <c r="H32" s="480"/>
      <c r="I32" s="775"/>
    </row>
    <row r="33" spans="2:9" ht="15" customHeight="1">
      <c r="B33" s="482"/>
      <c r="C33" s="483"/>
      <c r="D33" s="483"/>
      <c r="E33" s="484"/>
      <c r="F33" s="830"/>
      <c r="G33" s="483"/>
      <c r="H33" s="483"/>
      <c r="I33" s="463"/>
    </row>
    <row r="34" spans="2:9" ht="15" customHeight="1">
      <c r="B34" s="482"/>
      <c r="C34" s="483"/>
      <c r="D34" s="483"/>
      <c r="E34" s="484"/>
      <c r="F34" s="830"/>
      <c r="G34" s="483"/>
      <c r="H34" s="483"/>
      <c r="I34" s="463"/>
    </row>
    <row r="35" spans="2:9" ht="15" customHeight="1">
      <c r="B35" s="482"/>
      <c r="C35" s="483"/>
      <c r="D35" s="483"/>
      <c r="E35" s="484"/>
      <c r="F35" s="830"/>
      <c r="G35" s="483"/>
      <c r="H35" s="483"/>
      <c r="I35" s="463"/>
    </row>
    <row r="36" spans="2:9" ht="15" customHeight="1">
      <c r="B36" s="482"/>
      <c r="C36" s="483"/>
      <c r="D36" s="483"/>
      <c r="E36" s="484"/>
      <c r="F36" s="830"/>
      <c r="G36" s="483"/>
      <c r="H36" s="483"/>
      <c r="I36" s="463"/>
    </row>
    <row r="37" spans="2:9" ht="15" customHeight="1">
      <c r="B37" s="482"/>
      <c r="C37" s="483"/>
      <c r="D37" s="483"/>
      <c r="E37" s="484"/>
      <c r="F37" s="830"/>
      <c r="G37" s="483"/>
      <c r="H37" s="483"/>
      <c r="I37" s="463"/>
    </row>
    <row r="38" spans="2:9" ht="15" customHeight="1">
      <c r="B38" s="482"/>
      <c r="C38" s="483"/>
      <c r="D38" s="483"/>
      <c r="E38" s="484"/>
      <c r="F38" s="830"/>
      <c r="G38" s="483"/>
      <c r="H38" s="483"/>
      <c r="I38" s="463"/>
    </row>
    <row r="39" spans="2:9" ht="13.5" customHeight="1">
      <c r="B39" s="482"/>
      <c r="C39" s="483"/>
      <c r="D39" s="483"/>
      <c r="E39" s="484"/>
      <c r="F39" s="830"/>
      <c r="G39" s="483"/>
      <c r="H39" s="483"/>
      <c r="I39" s="463"/>
    </row>
    <row r="40" spans="2:9" ht="13.5" customHeight="1">
      <c r="B40" s="482"/>
      <c r="C40" s="483"/>
      <c r="D40" s="483"/>
      <c r="E40" s="484"/>
      <c r="F40" s="830"/>
      <c r="G40" s="483"/>
      <c r="H40" s="483"/>
      <c r="I40" s="463"/>
    </row>
    <row r="41" spans="2:9" ht="13.5" customHeight="1">
      <c r="B41" s="482"/>
      <c r="C41" s="483"/>
      <c r="D41" s="483"/>
      <c r="E41" s="484"/>
      <c r="F41" s="830"/>
      <c r="G41" s="483"/>
      <c r="H41" s="483"/>
      <c r="I41" s="463"/>
    </row>
    <row r="42" spans="2:9" ht="276.75" customHeight="1" thickBot="1">
      <c r="B42" s="485"/>
      <c r="C42" s="486"/>
      <c r="D42" s="486"/>
      <c r="E42" s="487"/>
      <c r="F42" s="954"/>
      <c r="G42" s="486"/>
      <c r="H42" s="486"/>
      <c r="I42" s="778"/>
    </row>
    <row r="43" spans="2:9" ht="13.5" customHeight="1">
      <c r="B43" s="939" t="s">
        <v>618</v>
      </c>
      <c r="C43" s="480"/>
      <c r="D43" s="480"/>
      <c r="E43" s="481"/>
      <c r="F43" s="89"/>
      <c r="G43" s="89"/>
      <c r="H43" s="89"/>
      <c r="I43" s="89"/>
    </row>
    <row r="44" spans="2:9" ht="13.5" customHeight="1">
      <c r="B44" s="482"/>
      <c r="C44" s="483"/>
      <c r="D44" s="483"/>
      <c r="E44" s="484"/>
      <c r="F44" s="89"/>
      <c r="G44" s="89"/>
      <c r="H44" s="89"/>
      <c r="I44" s="89"/>
    </row>
    <row r="45" spans="2:9" ht="13.5" customHeight="1">
      <c r="B45" s="482"/>
      <c r="C45" s="483"/>
      <c r="D45" s="483"/>
      <c r="E45" s="484"/>
      <c r="F45" s="89"/>
      <c r="G45" s="89"/>
      <c r="H45" s="89"/>
      <c r="I45" s="89"/>
    </row>
    <row r="46" spans="2:9" ht="13.5" customHeight="1">
      <c r="B46" s="482"/>
      <c r="C46" s="483"/>
      <c r="D46" s="483"/>
      <c r="E46" s="484"/>
      <c r="F46" s="89"/>
      <c r="G46" s="89"/>
      <c r="H46" s="89"/>
      <c r="I46" s="89"/>
    </row>
    <row r="47" spans="2:9" ht="13.5" customHeight="1">
      <c r="B47" s="939" t="s">
        <v>619</v>
      </c>
      <c r="C47" s="480"/>
      <c r="D47" s="480"/>
      <c r="E47" s="481"/>
      <c r="F47" s="89"/>
      <c r="G47" s="89"/>
      <c r="H47" s="89"/>
      <c r="I47" s="89"/>
    </row>
    <row r="48" spans="2:9" ht="13.5" customHeight="1">
      <c r="B48" s="482"/>
      <c r="C48" s="483"/>
      <c r="D48" s="483"/>
      <c r="E48" s="484"/>
      <c r="F48" s="89"/>
      <c r="G48" s="89"/>
      <c r="H48" s="89"/>
      <c r="I48" s="89"/>
    </row>
    <row r="49" spans="2:9" ht="13.5" customHeight="1">
      <c r="B49" s="482"/>
      <c r="C49" s="483"/>
      <c r="D49" s="483"/>
      <c r="E49" s="484"/>
      <c r="F49" s="89"/>
      <c r="G49" s="89"/>
      <c r="H49" s="89"/>
      <c r="I49" s="89"/>
    </row>
    <row r="50" spans="2:9" ht="13.5" customHeight="1">
      <c r="B50" s="482"/>
      <c r="C50" s="483"/>
      <c r="D50" s="483"/>
      <c r="E50" s="484"/>
      <c r="F50" s="89"/>
      <c r="G50" s="89"/>
      <c r="H50" s="89"/>
      <c r="I50" s="89"/>
    </row>
    <row r="51" spans="2:9" ht="13.5" customHeight="1">
      <c r="B51" s="939" t="s">
        <v>620</v>
      </c>
      <c r="C51" s="480"/>
      <c r="D51" s="480"/>
      <c r="E51" s="481"/>
      <c r="F51" s="89"/>
      <c r="G51" s="89"/>
      <c r="H51" s="89"/>
      <c r="I51" s="89"/>
    </row>
    <row r="52" spans="2:9" ht="13.5" customHeight="1">
      <c r="B52" s="482"/>
      <c r="C52" s="483"/>
      <c r="D52" s="483"/>
      <c r="E52" s="484"/>
      <c r="F52" s="89"/>
      <c r="G52" s="89"/>
      <c r="H52" s="89"/>
      <c r="I52" s="89"/>
    </row>
    <row r="53" spans="2:9" ht="13.5" customHeight="1">
      <c r="B53" s="482"/>
      <c r="C53" s="483"/>
      <c r="D53" s="483"/>
      <c r="E53" s="484"/>
      <c r="F53" s="89"/>
      <c r="G53" s="89"/>
      <c r="H53" s="89"/>
      <c r="I53" s="89"/>
    </row>
    <row r="54" spans="2:9" ht="13.5" customHeight="1">
      <c r="B54" s="482"/>
      <c r="C54" s="483"/>
      <c r="D54" s="483"/>
      <c r="E54" s="484"/>
      <c r="F54" s="89"/>
      <c r="G54" s="89"/>
      <c r="H54" s="89"/>
      <c r="I54" s="89"/>
    </row>
  </sheetData>
  <mergeCells count="27">
    <mergeCell ref="B43:E46"/>
    <mergeCell ref="B47:E50"/>
    <mergeCell ref="B51:E54"/>
    <mergeCell ref="B7:C7"/>
    <mergeCell ref="H7:I7"/>
    <mergeCell ref="B32:E42"/>
    <mergeCell ref="F32:I42"/>
    <mergeCell ref="D7:E7"/>
    <mergeCell ref="F7:G7"/>
    <mergeCell ref="H8:H9"/>
    <mergeCell ref="I8:I9"/>
    <mergeCell ref="B29:I29"/>
    <mergeCell ref="B31:E31"/>
    <mergeCell ref="F31:I31"/>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rgb="FFFF9900"/>
  </sheetPr>
  <dimension ref="B1:I51"/>
  <sheetViews>
    <sheetView topLeftCell="A4" workbookViewId="0">
      <selection activeCell="C12" sqref="C12:C13"/>
    </sheetView>
  </sheetViews>
  <sheetFormatPr baseColWidth="10" defaultColWidth="11.21875" defaultRowHeight="15" customHeight="1"/>
  <cols>
    <col min="1" max="1" width="4.6640625" customWidth="1"/>
    <col min="2" max="2" width="15.88671875" customWidth="1"/>
    <col min="3" max="3" width="14.3320312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3" customHeight="1">
      <c r="B1" s="502" t="s">
        <v>471</v>
      </c>
      <c r="C1" s="599"/>
      <c r="D1" s="601" t="s">
        <v>439</v>
      </c>
      <c r="E1" s="602"/>
      <c r="F1" s="602"/>
      <c r="G1" s="602"/>
      <c r="H1" s="603"/>
      <c r="I1" s="604"/>
    </row>
    <row r="2" spans="2:9" ht="13.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4.5" customHeight="1" thickBot="1">
      <c r="B4" s="960"/>
      <c r="C4" s="961"/>
      <c r="D4" s="961"/>
      <c r="E4" s="961"/>
      <c r="F4" s="961"/>
      <c r="G4" s="961"/>
      <c r="H4" s="961"/>
      <c r="I4" s="962"/>
    </row>
    <row r="5" spans="2:9" ht="22.5" customHeight="1" thickBot="1">
      <c r="B5" s="730" t="s">
        <v>444</v>
      </c>
      <c r="C5" s="470"/>
      <c r="D5" s="767" t="str">
        <f>Indicadores!F35</f>
        <v>Gestión Administrativa, Comisiones y Apoyo Logistíco (GAC)</v>
      </c>
      <c r="E5" s="768"/>
      <c r="F5" s="768"/>
      <c r="G5" s="768"/>
      <c r="H5" s="768"/>
      <c r="I5" s="733"/>
    </row>
    <row r="6" spans="2:9" ht="34.5" customHeight="1" thickBot="1">
      <c r="B6" s="730" t="s">
        <v>445</v>
      </c>
      <c r="C6" s="470"/>
      <c r="D6" s="570" t="str">
        <f>Indicadores!A35</f>
        <v>Porcentaje de disminución de consumo agua</v>
      </c>
      <c r="E6" s="731"/>
      <c r="F6" s="489" t="s">
        <v>446</v>
      </c>
      <c r="G6" s="470"/>
      <c r="H6" s="570" t="e">
        <f>Indicadores!#REF!</f>
        <v>#REF!</v>
      </c>
      <c r="I6" s="732"/>
    </row>
    <row r="7" spans="2:9" ht="55.5" customHeight="1">
      <c r="B7" s="730" t="s">
        <v>447</v>
      </c>
      <c r="C7" s="470"/>
      <c r="D7" s="570" t="str">
        <f>Indicadores!G35</f>
        <v>((Consumo bimestral actual de agua 2022(m3) - Consumo promedio bimestral de agua 2019 (m3)) / Consumo promedio bimestral de agua 2019 (m3)) * 100</v>
      </c>
      <c r="E7" s="731"/>
      <c r="F7" s="489" t="s">
        <v>448</v>
      </c>
      <c r="G7" s="470"/>
      <c r="H7" s="570" t="str">
        <f>Indicadores!C35</f>
        <v>Mantener el promedio consumo de agua por persona respecto al consumo promedio de 2019</v>
      </c>
      <c r="I7" s="732"/>
    </row>
    <row r="8" spans="2:9" ht="42" customHeight="1">
      <c r="B8" s="325" t="s">
        <v>449</v>
      </c>
      <c r="C8" s="35" t="str">
        <f>Indicadores!P35</f>
        <v>Bimestral</v>
      </c>
      <c r="D8" s="297" t="s">
        <v>450</v>
      </c>
      <c r="E8" s="35" t="str">
        <f>Indicadores!R35</f>
        <v>Grupo de servicios administrativos</v>
      </c>
      <c r="F8" s="297" t="s">
        <v>67</v>
      </c>
      <c r="G8" s="35" t="str">
        <f>Indicadores!H35</f>
        <v xml:space="preserve">porcentaje </v>
      </c>
      <c r="H8" s="490" t="s">
        <v>451</v>
      </c>
      <c r="I8" s="735" t="str">
        <f>Indicadores!O35</f>
        <v>Hacia abajo</v>
      </c>
    </row>
    <row r="9" spans="2:9" ht="55.5" customHeight="1" thickBot="1">
      <c r="B9" s="325" t="s">
        <v>420</v>
      </c>
      <c r="C9" s="183">
        <f>Indicadores!N35</f>
        <v>-0.25</v>
      </c>
      <c r="D9" s="28" t="s">
        <v>422</v>
      </c>
      <c r="E9" s="57">
        <f>'TABLERO DE MANDO'!F36</f>
        <v>-0.21249999999999999</v>
      </c>
      <c r="F9" s="29" t="s">
        <v>423</v>
      </c>
      <c r="G9" s="57">
        <f>'TABLERO DE MANDO'!G36</f>
        <v>-0.22500000000000001</v>
      </c>
      <c r="H9" s="734"/>
      <c r="I9" s="736"/>
    </row>
    <row r="10" spans="2:9" ht="13.5" customHeight="1">
      <c r="B10" s="126"/>
      <c r="C10" s="127"/>
      <c r="D10" s="127"/>
      <c r="E10" s="127"/>
      <c r="F10" s="127"/>
      <c r="G10" s="127"/>
      <c r="H10" s="127"/>
      <c r="I10" s="128"/>
    </row>
    <row r="11" spans="2:9" ht="13.5" customHeight="1">
      <c r="B11" s="323" t="s">
        <v>452</v>
      </c>
      <c r="C11" s="336" t="s">
        <v>453</v>
      </c>
      <c r="D11" s="129" t="str">
        <f>D9</f>
        <v>LIMITE INSATISFACTORIO</v>
      </c>
      <c r="E11" s="129" t="str">
        <f>F9</f>
        <v>LIMITE SATISFACTORIO</v>
      </c>
      <c r="F11" s="127"/>
      <c r="G11" s="127"/>
      <c r="H11" s="91"/>
      <c r="I11" s="148"/>
    </row>
    <row r="12" spans="2:9" ht="13.5" customHeight="1">
      <c r="B12" s="956" t="s">
        <v>621</v>
      </c>
      <c r="C12" s="958">
        <v>-0.79</v>
      </c>
      <c r="D12" s="132">
        <f t="shared" ref="D12:D23" si="0">+$E$9</f>
        <v>-0.21249999999999999</v>
      </c>
      <c r="E12" s="132">
        <f t="shared" ref="E12:E23" si="1">+$G$9</f>
        <v>-0.22500000000000001</v>
      </c>
      <c r="F12" s="127"/>
      <c r="G12" s="127"/>
      <c r="H12" s="91"/>
      <c r="I12" s="148"/>
    </row>
    <row r="13" spans="2:9" ht="13.5" customHeight="1">
      <c r="B13" s="957"/>
      <c r="C13" s="959"/>
      <c r="D13" s="132">
        <f t="shared" si="0"/>
        <v>-0.21249999999999999</v>
      </c>
      <c r="E13" s="132">
        <f t="shared" si="1"/>
        <v>-0.22500000000000001</v>
      </c>
      <c r="F13" s="127"/>
      <c r="G13" s="127"/>
      <c r="H13" s="91"/>
      <c r="I13" s="148"/>
    </row>
    <row r="14" spans="2:9" ht="13.5" customHeight="1">
      <c r="B14" s="956" t="s">
        <v>622</v>
      </c>
      <c r="C14" s="958">
        <v>-0.81</v>
      </c>
      <c r="D14" s="132">
        <f t="shared" si="0"/>
        <v>-0.21249999999999999</v>
      </c>
      <c r="E14" s="132">
        <f t="shared" si="1"/>
        <v>-0.22500000000000001</v>
      </c>
      <c r="F14" s="127"/>
      <c r="G14" s="127"/>
      <c r="H14" s="91"/>
      <c r="I14" s="148"/>
    </row>
    <row r="15" spans="2:9" ht="13.5" customHeight="1">
      <c r="B15" s="957"/>
      <c r="C15" s="959"/>
      <c r="D15" s="132">
        <f t="shared" si="0"/>
        <v>-0.21249999999999999</v>
      </c>
      <c r="E15" s="132">
        <f t="shared" si="1"/>
        <v>-0.22500000000000001</v>
      </c>
      <c r="F15" s="127"/>
      <c r="G15" s="127"/>
      <c r="H15" s="91"/>
      <c r="I15" s="148"/>
    </row>
    <row r="16" spans="2:9" ht="13.5" customHeight="1">
      <c r="B16" s="956" t="s">
        <v>623</v>
      </c>
      <c r="C16" s="958">
        <v>-0.79</v>
      </c>
      <c r="D16" s="132">
        <f t="shared" si="0"/>
        <v>-0.21249999999999999</v>
      </c>
      <c r="E16" s="132">
        <f t="shared" si="1"/>
        <v>-0.22500000000000001</v>
      </c>
      <c r="F16" s="127"/>
      <c r="G16" s="127"/>
      <c r="H16" s="91"/>
      <c r="I16" s="148"/>
    </row>
    <row r="17" spans="2:9" ht="13.5" customHeight="1">
      <c r="B17" s="957"/>
      <c r="C17" s="959"/>
      <c r="D17" s="132">
        <f t="shared" si="0"/>
        <v>-0.21249999999999999</v>
      </c>
      <c r="E17" s="132">
        <f t="shared" si="1"/>
        <v>-0.22500000000000001</v>
      </c>
      <c r="F17" s="127"/>
      <c r="G17" s="127"/>
      <c r="H17" s="91"/>
      <c r="I17" s="148"/>
    </row>
    <row r="18" spans="2:9" ht="13.5" customHeight="1">
      <c r="B18" s="956" t="s">
        <v>624</v>
      </c>
      <c r="C18" s="958">
        <v>-0.76049999999999995</v>
      </c>
      <c r="D18" s="132">
        <f t="shared" si="0"/>
        <v>-0.21249999999999999</v>
      </c>
      <c r="E18" s="132">
        <f t="shared" si="1"/>
        <v>-0.22500000000000001</v>
      </c>
      <c r="F18" s="127"/>
      <c r="G18" s="127"/>
      <c r="H18" s="91"/>
      <c r="I18" s="148"/>
    </row>
    <row r="19" spans="2:9" ht="13.5" customHeight="1">
      <c r="B19" s="957"/>
      <c r="C19" s="959"/>
      <c r="D19" s="132">
        <f t="shared" si="0"/>
        <v>-0.21249999999999999</v>
      </c>
      <c r="E19" s="132">
        <f t="shared" si="1"/>
        <v>-0.22500000000000001</v>
      </c>
      <c r="F19" s="127"/>
      <c r="G19" s="127"/>
      <c r="H19" s="91"/>
      <c r="I19" s="148"/>
    </row>
    <row r="20" spans="2:9" ht="13.5" customHeight="1">
      <c r="B20" s="956" t="s">
        <v>625</v>
      </c>
      <c r="C20" s="958">
        <v>-0.73219999999999996</v>
      </c>
      <c r="D20" s="132">
        <f t="shared" si="0"/>
        <v>-0.21249999999999999</v>
      </c>
      <c r="E20" s="132">
        <f t="shared" si="1"/>
        <v>-0.22500000000000001</v>
      </c>
      <c r="F20" s="127"/>
      <c r="G20" s="127"/>
      <c r="H20" s="91"/>
      <c r="I20" s="148"/>
    </row>
    <row r="21" spans="2:9" ht="13.5" customHeight="1">
      <c r="B21" s="957"/>
      <c r="C21" s="959"/>
      <c r="D21" s="132">
        <f t="shared" si="0"/>
        <v>-0.21249999999999999</v>
      </c>
      <c r="E21" s="132">
        <f t="shared" si="1"/>
        <v>-0.22500000000000001</v>
      </c>
      <c r="F21" s="127"/>
      <c r="G21" s="127"/>
      <c r="H21" s="91"/>
      <c r="I21" s="148"/>
    </row>
    <row r="22" spans="2:9" ht="13.5" customHeight="1">
      <c r="B22" s="956" t="s">
        <v>626</v>
      </c>
      <c r="C22" s="958">
        <v>-0.72</v>
      </c>
      <c r="D22" s="132">
        <f t="shared" si="0"/>
        <v>-0.21249999999999999</v>
      </c>
      <c r="E22" s="132">
        <f t="shared" si="1"/>
        <v>-0.22500000000000001</v>
      </c>
      <c r="F22" s="127"/>
      <c r="G22" s="127"/>
      <c r="H22" s="91"/>
      <c r="I22" s="148"/>
    </row>
    <row r="23" spans="2:9" ht="13.5" customHeight="1">
      <c r="B23" s="957"/>
      <c r="C23" s="959"/>
      <c r="D23" s="132">
        <f t="shared" si="0"/>
        <v>-0.21249999999999999</v>
      </c>
      <c r="E23" s="132">
        <f t="shared" si="1"/>
        <v>-0.22500000000000001</v>
      </c>
      <c r="F23" s="127"/>
      <c r="G23" s="127"/>
      <c r="H23" s="91"/>
      <c r="I23" s="148"/>
    </row>
    <row r="24" spans="2:9" ht="13.5" customHeight="1">
      <c r="B24" s="126"/>
      <c r="C24" s="127"/>
      <c r="D24" s="127"/>
      <c r="E24" s="127"/>
      <c r="F24" s="127"/>
      <c r="G24" s="127"/>
      <c r="H24" s="127"/>
      <c r="I24" s="148"/>
    </row>
    <row r="25" spans="2:9" ht="13.5" customHeight="1">
      <c r="B25" s="126"/>
      <c r="C25" s="127"/>
      <c r="D25" s="127"/>
      <c r="E25" s="127"/>
      <c r="F25" s="127"/>
      <c r="G25" s="127"/>
      <c r="H25" s="127"/>
      <c r="I25" s="148"/>
    </row>
    <row r="26" spans="2:9" ht="13.5" customHeight="1">
      <c r="B26" s="126"/>
      <c r="C26" s="127"/>
      <c r="D26" s="127"/>
      <c r="E26" s="127"/>
      <c r="F26" s="127"/>
      <c r="G26" s="127"/>
      <c r="H26" s="127"/>
      <c r="I26" s="130"/>
    </row>
    <row r="27" spans="2:9" ht="13.5" customHeight="1">
      <c r="B27" s="126"/>
      <c r="C27" s="127"/>
      <c r="D27" s="127"/>
      <c r="E27" s="127"/>
      <c r="F27" s="127"/>
      <c r="G27" s="127"/>
      <c r="H27" s="127"/>
      <c r="I27" s="130"/>
    </row>
    <row r="28" spans="2:9" ht="13.5" customHeight="1">
      <c r="B28" s="779" t="s">
        <v>454</v>
      </c>
      <c r="C28" s="963"/>
      <c r="D28" s="963"/>
      <c r="E28" s="963"/>
      <c r="F28" s="963"/>
      <c r="G28" s="963"/>
      <c r="H28" s="963"/>
      <c r="I28" s="964"/>
    </row>
    <row r="29" spans="2:9" ht="15.75" customHeight="1">
      <c r="B29" s="154"/>
      <c r="C29" s="92"/>
      <c r="D29" s="92"/>
      <c r="E29" s="92"/>
      <c r="F29" s="92"/>
      <c r="G29" s="92"/>
      <c r="H29" s="92"/>
      <c r="I29" s="134"/>
    </row>
    <row r="30" spans="2:9" ht="13.5" customHeight="1">
      <c r="B30" s="782" t="s">
        <v>455</v>
      </c>
      <c r="C30" s="510"/>
      <c r="D30" s="510"/>
      <c r="E30" s="470"/>
      <c r="F30" s="612" t="s">
        <v>456</v>
      </c>
      <c r="G30" s="510"/>
      <c r="H30" s="510"/>
      <c r="I30" s="783"/>
    </row>
    <row r="31" spans="2:9" ht="13.5" customHeight="1">
      <c r="B31" s="479" t="s">
        <v>627</v>
      </c>
      <c r="C31" s="480"/>
      <c r="D31" s="480"/>
      <c r="E31" s="481"/>
      <c r="F31" s="582"/>
      <c r="G31" s="480"/>
      <c r="H31" s="480"/>
      <c r="I31" s="775"/>
    </row>
    <row r="32" spans="2:9" ht="13.5" customHeight="1">
      <c r="B32" s="482"/>
      <c r="C32" s="483"/>
      <c r="D32" s="483"/>
      <c r="E32" s="484"/>
      <c r="F32" s="646"/>
      <c r="G32" s="483"/>
      <c r="H32" s="483"/>
      <c r="I32" s="463"/>
    </row>
    <row r="33" spans="2:9" ht="15" customHeight="1">
      <c r="B33" s="482"/>
      <c r="C33" s="483"/>
      <c r="D33" s="483"/>
      <c r="E33" s="484"/>
      <c r="F33" s="646"/>
      <c r="G33" s="483"/>
      <c r="H33" s="483"/>
      <c r="I33" s="463"/>
    </row>
    <row r="34" spans="2:9" ht="15" customHeight="1">
      <c r="B34" s="482"/>
      <c r="C34" s="483"/>
      <c r="D34" s="483"/>
      <c r="E34" s="484"/>
      <c r="F34" s="646"/>
      <c r="G34" s="483"/>
      <c r="H34" s="483"/>
      <c r="I34" s="463"/>
    </row>
    <row r="35" spans="2:9" ht="15" customHeight="1">
      <c r="B35" s="482"/>
      <c r="C35" s="483"/>
      <c r="D35" s="483"/>
      <c r="E35" s="484"/>
      <c r="F35" s="646"/>
      <c r="G35" s="483"/>
      <c r="H35" s="483"/>
      <c r="I35" s="463"/>
    </row>
    <row r="36" spans="2:9" ht="15" customHeight="1">
      <c r="B36" s="482"/>
      <c r="C36" s="483"/>
      <c r="D36" s="483"/>
      <c r="E36" s="484"/>
      <c r="F36" s="646"/>
      <c r="G36" s="483"/>
      <c r="H36" s="483"/>
      <c r="I36" s="463"/>
    </row>
    <row r="37" spans="2:9" ht="126" customHeight="1" thickBot="1">
      <c r="B37" s="485"/>
      <c r="C37" s="486"/>
      <c r="D37" s="486"/>
      <c r="E37" s="487"/>
      <c r="F37" s="776"/>
      <c r="G37" s="486"/>
      <c r="H37" s="486"/>
      <c r="I37" s="778"/>
    </row>
    <row r="38" spans="2:9" ht="13.5" customHeight="1">
      <c r="B38" s="479" t="s">
        <v>628</v>
      </c>
      <c r="C38" s="480"/>
      <c r="D38" s="480"/>
      <c r="E38" s="481"/>
      <c r="F38" s="89"/>
      <c r="G38" s="89"/>
      <c r="H38" s="89"/>
      <c r="I38" s="89"/>
    </row>
    <row r="39" spans="2:9" ht="13.5" customHeight="1">
      <c r="B39" s="482"/>
      <c r="C39" s="483"/>
      <c r="D39" s="483"/>
      <c r="E39" s="484"/>
      <c r="F39" s="89"/>
      <c r="G39" s="89"/>
      <c r="H39" s="89"/>
      <c r="I39" s="89"/>
    </row>
    <row r="40" spans="2:9" ht="13.5" customHeight="1">
      <c r="B40" s="482" t="s">
        <v>629</v>
      </c>
      <c r="C40" s="483"/>
      <c r="D40" s="483"/>
      <c r="E40" s="484"/>
      <c r="F40" s="89"/>
      <c r="G40" s="89"/>
      <c r="H40" s="89"/>
      <c r="I40" s="89"/>
    </row>
    <row r="41" spans="2:9" ht="13.5" customHeight="1">
      <c r="B41" s="482"/>
      <c r="C41" s="483"/>
      <c r="D41" s="483"/>
      <c r="E41" s="484"/>
      <c r="F41" s="89"/>
      <c r="G41" s="89"/>
      <c r="H41" s="89"/>
      <c r="I41" s="89"/>
    </row>
    <row r="42" spans="2:9" ht="13.5" customHeight="1">
      <c r="B42" s="482"/>
      <c r="C42" s="483"/>
      <c r="D42" s="483"/>
      <c r="E42" s="484"/>
      <c r="F42" s="89"/>
      <c r="G42" s="89"/>
      <c r="H42" s="89"/>
      <c r="I42" s="89"/>
    </row>
    <row r="43" spans="2:9" ht="13.5" customHeight="1">
      <c r="B43" s="482"/>
      <c r="C43" s="483"/>
      <c r="D43" s="483"/>
      <c r="E43" s="484"/>
      <c r="F43" s="89"/>
      <c r="G43" s="89"/>
      <c r="H43" s="89"/>
      <c r="I43" s="89"/>
    </row>
    <row r="44" spans="2:9" ht="13.5" customHeight="1" thickBot="1">
      <c r="B44" s="485"/>
      <c r="C44" s="486"/>
      <c r="D44" s="486"/>
      <c r="E44" s="487"/>
      <c r="F44" s="89"/>
      <c r="G44" s="89"/>
      <c r="H44" s="89"/>
      <c r="I44" s="89"/>
    </row>
    <row r="45" spans="2:9" ht="13.5" customHeight="1">
      <c r="B45" s="479" t="s">
        <v>630</v>
      </c>
      <c r="C45" s="480"/>
      <c r="D45" s="480"/>
      <c r="E45" s="481"/>
      <c r="F45" s="89"/>
      <c r="G45" s="89"/>
      <c r="H45" s="89"/>
      <c r="I45" s="89"/>
    </row>
    <row r="46" spans="2:9" ht="13.5" customHeight="1">
      <c r="B46" s="482"/>
      <c r="C46" s="483"/>
      <c r="D46" s="483"/>
      <c r="E46" s="484"/>
      <c r="F46" s="89"/>
      <c r="G46" s="89"/>
      <c r="H46" s="89"/>
      <c r="I46" s="89"/>
    </row>
    <row r="47" spans="2:9" ht="13.5" customHeight="1">
      <c r="B47" s="482"/>
      <c r="C47" s="483"/>
      <c r="D47" s="483"/>
      <c r="E47" s="484"/>
      <c r="F47" s="89"/>
      <c r="G47" s="89"/>
      <c r="H47" s="89"/>
      <c r="I47" s="89"/>
    </row>
    <row r="48" spans="2:9" ht="13.5" customHeight="1">
      <c r="B48" s="482"/>
      <c r="C48" s="483"/>
      <c r="D48" s="483"/>
      <c r="E48" s="484"/>
      <c r="F48" s="89"/>
      <c r="G48" s="89"/>
      <c r="H48" s="89"/>
      <c r="I48" s="89"/>
    </row>
    <row r="49" spans="2:9" ht="13.5" customHeight="1">
      <c r="B49" s="482"/>
      <c r="C49" s="483"/>
      <c r="D49" s="483"/>
      <c r="E49" s="484"/>
      <c r="F49" s="89"/>
      <c r="G49" s="89"/>
      <c r="H49" s="89"/>
      <c r="I49" s="89"/>
    </row>
    <row r="50" spans="2:9" ht="13.5" customHeight="1">
      <c r="B50" s="482"/>
      <c r="C50" s="483"/>
      <c r="D50" s="483"/>
      <c r="E50" s="484"/>
      <c r="F50" s="89"/>
      <c r="G50" s="89"/>
      <c r="H50" s="89"/>
      <c r="I50" s="89"/>
    </row>
    <row r="51" spans="2:9" ht="13.5" customHeight="1" thickBot="1">
      <c r="B51" s="485"/>
      <c r="C51" s="486"/>
      <c r="D51" s="486"/>
      <c r="E51" s="487"/>
      <c r="F51" s="89"/>
      <c r="G51" s="89"/>
      <c r="H51" s="89"/>
      <c r="I51" s="89"/>
    </row>
  </sheetData>
  <mergeCells count="38">
    <mergeCell ref="B38:E44"/>
    <mergeCell ref="B45:E51"/>
    <mergeCell ref="B7:C7"/>
    <mergeCell ref="H7:I7"/>
    <mergeCell ref="B31:E37"/>
    <mergeCell ref="F31:I37"/>
    <mergeCell ref="D7:E7"/>
    <mergeCell ref="F7:G7"/>
    <mergeCell ref="H8:H9"/>
    <mergeCell ref="I8:I9"/>
    <mergeCell ref="B28:I28"/>
    <mergeCell ref="B30:E30"/>
    <mergeCell ref="F30:I30"/>
    <mergeCell ref="C12:C13"/>
    <mergeCell ref="C14:C15"/>
    <mergeCell ref="C16:C17"/>
    <mergeCell ref="B12:B13"/>
    <mergeCell ref="B4:I4"/>
    <mergeCell ref="B5:C5"/>
    <mergeCell ref="D5:I5"/>
    <mergeCell ref="B6:C6"/>
    <mergeCell ref="D6:E6"/>
    <mergeCell ref="F6:G6"/>
    <mergeCell ref="H6:I6"/>
    <mergeCell ref="B1:C2"/>
    <mergeCell ref="D1:H1"/>
    <mergeCell ref="I1:I2"/>
    <mergeCell ref="D2:H2"/>
    <mergeCell ref="B3:C3"/>
    <mergeCell ref="D3:H3"/>
    <mergeCell ref="B22:B23"/>
    <mergeCell ref="C22:C23"/>
    <mergeCell ref="B14:B15"/>
    <mergeCell ref="B16:B17"/>
    <mergeCell ref="B18:B19"/>
    <mergeCell ref="B20:B21"/>
    <mergeCell ref="C20:C21"/>
    <mergeCell ref="C18:C19"/>
  </mergeCells>
  <pageMargins left="0.7" right="0.7" top="0.75" bottom="0.75" header="0" footer="0"/>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rgb="FFFF9900"/>
  </sheetPr>
  <dimension ref="B1:I40"/>
  <sheetViews>
    <sheetView workbookViewId="0">
      <selection activeCell="C12" sqref="C12:C23"/>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3.75" customHeight="1">
      <c r="B1" s="502" t="s">
        <v>471</v>
      </c>
      <c r="C1" s="599"/>
      <c r="D1" s="601" t="s">
        <v>439</v>
      </c>
      <c r="E1" s="602"/>
      <c r="F1" s="602"/>
      <c r="G1" s="602"/>
      <c r="H1" s="603"/>
      <c r="I1" s="604"/>
    </row>
    <row r="2" spans="2:9" ht="13.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561"/>
      <c r="C4" s="961"/>
      <c r="D4" s="961"/>
      <c r="E4" s="961"/>
      <c r="F4" s="961"/>
      <c r="G4" s="961"/>
      <c r="H4" s="961"/>
      <c r="I4" s="965"/>
    </row>
    <row r="5" spans="2:9" ht="22.5" customHeight="1">
      <c r="B5" s="489" t="s">
        <v>444</v>
      </c>
      <c r="C5" s="470"/>
      <c r="D5" s="767" t="str">
        <f>Indicadores!F36</f>
        <v>Gestión Administrativa, Comisiones y Apoyo Logistíco (GAC)</v>
      </c>
      <c r="E5" s="768"/>
      <c r="F5" s="768"/>
      <c r="G5" s="768"/>
      <c r="H5" s="768"/>
      <c r="I5" s="488"/>
    </row>
    <row r="6" spans="2:9" ht="34.5" customHeight="1">
      <c r="B6" s="489" t="s">
        <v>445</v>
      </c>
      <c r="C6" s="470"/>
      <c r="D6" s="570" t="str">
        <f>Indicadores!A36</f>
        <v>Porcentaje de disminución de consumo de energía</v>
      </c>
      <c r="E6" s="731"/>
      <c r="F6" s="489" t="s">
        <v>446</v>
      </c>
      <c r="G6" s="470"/>
      <c r="H6" s="570" t="e">
        <f>Indicadores!#REF!</f>
        <v>#REF!</v>
      </c>
      <c r="I6" s="731"/>
    </row>
    <row r="7" spans="2:9" ht="41.25" customHeight="1">
      <c r="B7" s="489" t="s">
        <v>447</v>
      </c>
      <c r="C7" s="470"/>
      <c r="D7" s="570" t="str">
        <f>Indicadores!G36</f>
        <v>((Consumo mensual actual de energía 2022(kW) - Consumo promedio mensual de energía 2019 (kW)) / Consumo promedio bimensual de energía 2019 (kW)) * 100</v>
      </c>
      <c r="E7" s="731"/>
      <c r="F7" s="489" t="s">
        <v>448</v>
      </c>
      <c r="G7" s="470"/>
      <c r="H7" s="570" t="str">
        <f>Indicadores!C36</f>
        <v>Mantener el promedio consumo de energía por persona respecto al consumo promedio de 2019</v>
      </c>
      <c r="I7" s="731"/>
    </row>
    <row r="8" spans="2:9" ht="42" customHeight="1">
      <c r="B8" s="297" t="s">
        <v>449</v>
      </c>
      <c r="C8" s="35" t="str">
        <f>Indicadores!P36</f>
        <v>Mensual</v>
      </c>
      <c r="D8" s="297" t="s">
        <v>450</v>
      </c>
      <c r="E8" s="35" t="str">
        <f>Indicadores!R36</f>
        <v>Grupo de servicios administrativos</v>
      </c>
      <c r="F8" s="297" t="s">
        <v>67</v>
      </c>
      <c r="G8" s="35" t="str">
        <f>Indicadores!H36</f>
        <v xml:space="preserve">Porcentaje </v>
      </c>
      <c r="H8" s="490" t="s">
        <v>451</v>
      </c>
      <c r="I8" s="616" t="str">
        <f>Indicadores!O36</f>
        <v>Hacia abajo</v>
      </c>
    </row>
    <row r="9" spans="2:9" ht="33.75" customHeight="1">
      <c r="B9" s="297" t="s">
        <v>420</v>
      </c>
      <c r="C9" s="27">
        <f>Indicadores!N36</f>
        <v>-0.25</v>
      </c>
      <c r="D9" s="28" t="s">
        <v>422</v>
      </c>
      <c r="E9" s="266">
        <f>'TABLERO DE MANDO'!F37</f>
        <v>-0.21249999999999999</v>
      </c>
      <c r="F9" s="29" t="s">
        <v>423</v>
      </c>
      <c r="G9" s="58">
        <f>'TABLERO DE MANDO'!G37</f>
        <v>-0.22500000000000001</v>
      </c>
      <c r="H9" s="734"/>
      <c r="I9" s="832"/>
    </row>
    <row r="10" spans="2:9" ht="13.5" customHeight="1">
      <c r="B10" s="93"/>
      <c r="C10" s="30"/>
      <c r="D10" s="30"/>
      <c r="E10" s="30"/>
      <c r="F10" s="30"/>
      <c r="G10" s="30"/>
      <c r="H10" s="30"/>
      <c r="I10" s="90"/>
    </row>
    <row r="11" spans="2:9" ht="13.5" customHeight="1">
      <c r="B11" s="299" t="s">
        <v>452</v>
      </c>
      <c r="C11" s="298" t="s">
        <v>453</v>
      </c>
      <c r="D11" s="32" t="str">
        <f>D9</f>
        <v>LIMITE INSATISFACTORIO</v>
      </c>
      <c r="E11" s="32" t="str">
        <f>F9</f>
        <v>LIMITE SATISFACTORIO</v>
      </c>
      <c r="F11" s="30"/>
      <c r="G11" s="30"/>
      <c r="H11" s="91"/>
      <c r="I11" s="96"/>
    </row>
    <row r="12" spans="2:9" ht="13.5" customHeight="1">
      <c r="B12" s="39" t="s">
        <v>426</v>
      </c>
      <c r="C12" s="34">
        <v>-0.46</v>
      </c>
      <c r="D12" s="33">
        <f t="shared" ref="D12:D23" si="0">+$E$9</f>
        <v>-0.21249999999999999</v>
      </c>
      <c r="E12" s="33">
        <f t="shared" ref="E12:E23" si="1">+$G$9</f>
        <v>-0.22500000000000001</v>
      </c>
      <c r="F12" s="30"/>
      <c r="G12" s="30"/>
      <c r="H12" s="91"/>
      <c r="I12" s="96"/>
    </row>
    <row r="13" spans="2:9" ht="13.5" customHeight="1">
      <c r="B13" s="39" t="s">
        <v>427</v>
      </c>
      <c r="C13" s="34">
        <v>-0.42</v>
      </c>
      <c r="D13" s="33">
        <f t="shared" si="0"/>
        <v>-0.21249999999999999</v>
      </c>
      <c r="E13" s="33">
        <f t="shared" si="1"/>
        <v>-0.22500000000000001</v>
      </c>
      <c r="F13" s="30"/>
      <c r="G13" s="30"/>
      <c r="H13" s="91"/>
      <c r="I13" s="96"/>
    </row>
    <row r="14" spans="2:9" ht="13.5" customHeight="1">
      <c r="B14" s="39" t="s">
        <v>428</v>
      </c>
      <c r="C14" s="34">
        <v>-0.44</v>
      </c>
      <c r="D14" s="33">
        <f t="shared" si="0"/>
        <v>-0.21249999999999999</v>
      </c>
      <c r="E14" s="33">
        <f t="shared" si="1"/>
        <v>-0.22500000000000001</v>
      </c>
      <c r="F14" s="30"/>
      <c r="G14" s="30"/>
      <c r="H14" s="91"/>
      <c r="I14" s="96"/>
    </row>
    <row r="15" spans="2:9" ht="13.5" customHeight="1">
      <c r="B15" s="39" t="s">
        <v>429</v>
      </c>
      <c r="C15" s="34">
        <v>-0.42</v>
      </c>
      <c r="D15" s="33">
        <f t="shared" si="0"/>
        <v>-0.21249999999999999</v>
      </c>
      <c r="E15" s="33">
        <f t="shared" si="1"/>
        <v>-0.22500000000000001</v>
      </c>
      <c r="F15" s="30"/>
      <c r="G15" s="30"/>
      <c r="H15" s="91"/>
      <c r="I15" s="96"/>
    </row>
    <row r="16" spans="2:9" ht="13.5" customHeight="1">
      <c r="B16" s="39" t="s">
        <v>430</v>
      </c>
      <c r="C16" s="34">
        <v>-0.44</v>
      </c>
      <c r="D16" s="33">
        <f t="shared" si="0"/>
        <v>-0.21249999999999999</v>
      </c>
      <c r="E16" s="33">
        <f t="shared" si="1"/>
        <v>-0.22500000000000001</v>
      </c>
      <c r="F16" s="30"/>
      <c r="G16" s="30"/>
      <c r="H16" s="91"/>
      <c r="I16" s="96"/>
    </row>
    <row r="17" spans="2:9" ht="13.5" customHeight="1">
      <c r="B17" s="39" t="s">
        <v>431</v>
      </c>
      <c r="C17" s="34">
        <v>-0.35</v>
      </c>
      <c r="D17" s="33">
        <f t="shared" si="0"/>
        <v>-0.21249999999999999</v>
      </c>
      <c r="E17" s="33">
        <f t="shared" si="1"/>
        <v>-0.22500000000000001</v>
      </c>
      <c r="F17" s="30"/>
      <c r="G17" s="30"/>
      <c r="H17" s="91"/>
      <c r="I17" s="96"/>
    </row>
    <row r="18" spans="2:9" ht="13.5" customHeight="1">
      <c r="B18" s="39" t="s">
        <v>432</v>
      </c>
      <c r="C18" s="34">
        <v>-0.43</v>
      </c>
      <c r="D18" s="33">
        <f t="shared" si="0"/>
        <v>-0.21249999999999999</v>
      </c>
      <c r="E18" s="33">
        <f t="shared" si="1"/>
        <v>-0.22500000000000001</v>
      </c>
      <c r="F18" s="30"/>
      <c r="G18" s="30"/>
      <c r="H18" s="91"/>
      <c r="I18" s="96"/>
    </row>
    <row r="19" spans="2:9" ht="13.5" customHeight="1">
      <c r="B19" s="39" t="s">
        <v>433</v>
      </c>
      <c r="C19" s="34">
        <v>-0.3896</v>
      </c>
      <c r="D19" s="33">
        <f t="shared" si="0"/>
        <v>-0.21249999999999999</v>
      </c>
      <c r="E19" s="33">
        <f t="shared" si="1"/>
        <v>-0.22500000000000001</v>
      </c>
      <c r="F19" s="30"/>
      <c r="G19" s="30"/>
      <c r="H19" s="91"/>
      <c r="I19" s="96"/>
    </row>
    <row r="20" spans="2:9" ht="13.5" customHeight="1">
      <c r="B20" s="39" t="s">
        <v>434</v>
      </c>
      <c r="C20" s="34">
        <v>-0.41139999999999999</v>
      </c>
      <c r="D20" s="33">
        <f t="shared" si="0"/>
        <v>-0.21249999999999999</v>
      </c>
      <c r="E20" s="33">
        <f t="shared" si="1"/>
        <v>-0.22500000000000001</v>
      </c>
      <c r="F20" s="30"/>
      <c r="G20" s="30"/>
      <c r="H20" s="91"/>
      <c r="I20" s="96"/>
    </row>
    <row r="21" spans="2:9" ht="13.5" customHeight="1">
      <c r="B21" s="39" t="s">
        <v>435</v>
      </c>
      <c r="C21" s="34">
        <v>-0.41139999999999999</v>
      </c>
      <c r="D21" s="33">
        <f t="shared" si="0"/>
        <v>-0.21249999999999999</v>
      </c>
      <c r="E21" s="33">
        <f t="shared" si="1"/>
        <v>-0.22500000000000001</v>
      </c>
      <c r="F21" s="30"/>
      <c r="G21" s="30"/>
      <c r="H21" s="91"/>
      <c r="I21" s="96"/>
    </row>
    <row r="22" spans="2:9" ht="13.5" customHeight="1">
      <c r="B22" s="39" t="s">
        <v>436</v>
      </c>
      <c r="C22" s="34">
        <v>-0.41</v>
      </c>
      <c r="D22" s="33">
        <f t="shared" si="0"/>
        <v>-0.21249999999999999</v>
      </c>
      <c r="E22" s="33">
        <f t="shared" si="1"/>
        <v>-0.22500000000000001</v>
      </c>
      <c r="F22" s="30"/>
      <c r="G22" s="30"/>
      <c r="H22" s="91"/>
      <c r="I22" s="96"/>
    </row>
    <row r="23" spans="2:9" ht="13.5" customHeight="1">
      <c r="B23" s="39" t="s">
        <v>437</v>
      </c>
      <c r="C23" s="34">
        <v>-0.54</v>
      </c>
      <c r="D23" s="33">
        <f t="shared" si="0"/>
        <v>-0.21249999999999999</v>
      </c>
      <c r="E23" s="33">
        <f t="shared" si="1"/>
        <v>-0.22500000000000001</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66" t="s">
        <v>454</v>
      </c>
      <c r="C28" s="967"/>
      <c r="D28" s="967"/>
      <c r="E28" s="967"/>
      <c r="F28" s="967"/>
      <c r="G28" s="967"/>
      <c r="H28" s="967"/>
      <c r="I28" s="968"/>
    </row>
    <row r="29" spans="2:9" ht="15.75" customHeight="1">
      <c r="B29" s="105"/>
      <c r="C29" s="92"/>
      <c r="D29" s="92"/>
      <c r="E29" s="92"/>
      <c r="F29" s="92"/>
      <c r="G29" s="92"/>
      <c r="H29" s="92"/>
      <c r="I29" s="42"/>
    </row>
    <row r="30" spans="2:9" ht="13.5" customHeight="1">
      <c r="B30" s="612" t="s">
        <v>552</v>
      </c>
      <c r="C30" s="510"/>
      <c r="D30" s="510"/>
      <c r="E30" s="470"/>
      <c r="F30" s="612" t="s">
        <v>456</v>
      </c>
      <c r="G30" s="510"/>
      <c r="H30" s="510"/>
      <c r="I30" s="470"/>
    </row>
    <row r="31" spans="2:9" ht="13.5" customHeight="1">
      <c r="B31" s="551" t="s">
        <v>631</v>
      </c>
      <c r="C31" s="480"/>
      <c r="D31" s="480"/>
      <c r="E31" s="481"/>
      <c r="F31" s="582"/>
      <c r="G31" s="480"/>
      <c r="H31" s="480"/>
      <c r="I31" s="481"/>
    </row>
    <row r="32" spans="2:9" ht="13.5" customHeight="1">
      <c r="B32" s="646"/>
      <c r="C32" s="647"/>
      <c r="D32" s="647"/>
      <c r="E32" s="484"/>
      <c r="F32" s="646"/>
      <c r="G32" s="647"/>
      <c r="H32" s="647"/>
      <c r="I32" s="484"/>
    </row>
    <row r="33" spans="2:9" ht="15" customHeight="1">
      <c r="B33" s="646"/>
      <c r="C33" s="647"/>
      <c r="D33" s="647"/>
      <c r="E33" s="484"/>
      <c r="F33" s="646"/>
      <c r="G33" s="647"/>
      <c r="H33" s="647"/>
      <c r="I33" s="484"/>
    </row>
    <row r="34" spans="2:9" ht="15" customHeight="1">
      <c r="B34" s="646"/>
      <c r="C34" s="647"/>
      <c r="D34" s="647"/>
      <c r="E34" s="484"/>
      <c r="F34" s="646"/>
      <c r="G34" s="647"/>
      <c r="H34" s="647"/>
      <c r="I34" s="484"/>
    </row>
    <row r="35" spans="2:9" ht="15" customHeight="1">
      <c r="B35" s="646"/>
      <c r="C35" s="647"/>
      <c r="D35" s="647"/>
      <c r="E35" s="484"/>
      <c r="F35" s="646"/>
      <c r="G35" s="647"/>
      <c r="H35" s="647"/>
      <c r="I35" s="484"/>
    </row>
    <row r="36" spans="2:9" ht="15" customHeight="1">
      <c r="B36" s="646"/>
      <c r="C36" s="647"/>
      <c r="D36" s="647"/>
      <c r="E36" s="484"/>
      <c r="F36" s="646"/>
      <c r="G36" s="647"/>
      <c r="H36" s="647"/>
      <c r="I36" s="484"/>
    </row>
    <row r="37" spans="2:9" ht="189.75" customHeight="1">
      <c r="B37" s="503"/>
      <c r="C37" s="504"/>
      <c r="D37" s="504"/>
      <c r="E37" s="472"/>
      <c r="F37" s="503"/>
      <c r="G37" s="504"/>
      <c r="H37" s="504"/>
      <c r="I37" s="472"/>
    </row>
    <row r="38" spans="2:9" ht="90" customHeight="1">
      <c r="B38" s="551" t="s">
        <v>632</v>
      </c>
      <c r="C38" s="480"/>
      <c r="D38" s="480"/>
      <c r="E38" s="481"/>
      <c r="F38" s="551"/>
      <c r="G38" s="480"/>
      <c r="H38" s="480"/>
      <c r="I38" s="481"/>
    </row>
    <row r="39" spans="2:9" ht="46.5" customHeight="1">
      <c r="B39" s="551" t="s">
        <v>633</v>
      </c>
      <c r="C39" s="480"/>
      <c r="D39" s="480"/>
      <c r="E39" s="481"/>
      <c r="F39" s="551"/>
      <c r="G39" s="480"/>
      <c r="H39" s="480"/>
      <c r="I39" s="481"/>
    </row>
    <row r="40" spans="2:9" ht="63" customHeight="1">
      <c r="B40" s="551" t="s">
        <v>634</v>
      </c>
      <c r="C40" s="480"/>
      <c r="D40" s="480"/>
      <c r="E40" s="481"/>
      <c r="F40" s="551"/>
      <c r="G40" s="480"/>
      <c r="H40" s="480"/>
      <c r="I40" s="481"/>
    </row>
  </sheetData>
  <mergeCells count="30">
    <mergeCell ref="B40:E40"/>
    <mergeCell ref="B38:E38"/>
    <mergeCell ref="B39:E39"/>
    <mergeCell ref="F38:I38"/>
    <mergeCell ref="F39:I39"/>
    <mergeCell ref="F40:I40"/>
    <mergeCell ref="B7:C7"/>
    <mergeCell ref="H7:I7"/>
    <mergeCell ref="B31:E37"/>
    <mergeCell ref="F31:I37"/>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conditionalFormatting sqref="E9">
    <cfRule type="notContainsBlanks" dxfId="113" priority="1">
      <formula>LEN(TRIM(E9))&gt;0</formula>
    </cfRule>
  </conditionalFormatting>
  <pageMargins left="0.7" right="0.7" top="0.75" bottom="0.75" header="0" footer="0"/>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rgb="FFFF9900"/>
  </sheetPr>
  <dimension ref="B1:I58"/>
  <sheetViews>
    <sheetView workbookViewId="0">
      <selection activeCell="J14" sqref="J14"/>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9.75" customHeight="1">
      <c r="B1" s="502" t="s">
        <v>471</v>
      </c>
      <c r="C1" s="599"/>
      <c r="D1" s="601" t="s">
        <v>439</v>
      </c>
      <c r="E1" s="602"/>
      <c r="F1" s="602"/>
      <c r="G1" s="602"/>
      <c r="H1" s="603"/>
      <c r="I1" s="604"/>
    </row>
    <row r="2" spans="2:9" ht="13.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9" customHeight="1">
      <c r="B4" s="561"/>
      <c r="C4" s="961"/>
      <c r="D4" s="961"/>
      <c r="E4" s="961"/>
      <c r="F4" s="961"/>
      <c r="G4" s="961"/>
      <c r="H4" s="961"/>
      <c r="I4" s="965"/>
    </row>
    <row r="5" spans="2:9" ht="22.5" customHeight="1">
      <c r="B5" s="489" t="s">
        <v>444</v>
      </c>
      <c r="C5" s="470"/>
      <c r="D5" s="767" t="str">
        <f>Indicadores!F37</f>
        <v>Gestión Administrativa, Comisiones y Apoyo Logistíco (GAC)</v>
      </c>
      <c r="E5" s="768"/>
      <c r="F5" s="768"/>
      <c r="G5" s="768"/>
      <c r="H5" s="768"/>
      <c r="I5" s="488"/>
    </row>
    <row r="6" spans="2:9" ht="34.5" customHeight="1">
      <c r="B6" s="489" t="s">
        <v>445</v>
      </c>
      <c r="C6" s="470"/>
      <c r="D6" s="570" t="str">
        <f>Indicadores!A37</f>
        <v xml:space="preserve">Consumo de papel en resmas </v>
      </c>
      <c r="E6" s="731"/>
      <c r="F6" s="489" t="s">
        <v>446</v>
      </c>
      <c r="G6" s="470"/>
      <c r="H6" s="570" t="e">
        <f>Indicadores!#REF!</f>
        <v>#REF!</v>
      </c>
      <c r="I6" s="731"/>
    </row>
    <row r="7" spans="2:9" ht="38.25" customHeight="1">
      <c r="B7" s="489" t="s">
        <v>447</v>
      </c>
      <c r="C7" s="470"/>
      <c r="D7" s="570" t="str">
        <f>Indicadores!G37</f>
        <v>((Consumo mensual actual de resmas de papel - Consumo promedio mensual de resmas de papel 2019) / Consumo promedio mensual de resmas de papel 2019))* 100</v>
      </c>
      <c r="E7" s="731"/>
      <c r="F7" s="489" t="s">
        <v>448</v>
      </c>
      <c r="G7" s="470"/>
      <c r="H7" s="570" t="str">
        <f>Indicadores!C37</f>
        <v>Mantener el promedio consumo de papel por persona respecto al consumo promedio de 2019</v>
      </c>
      <c r="I7" s="731"/>
    </row>
    <row r="8" spans="2:9" ht="42" customHeight="1">
      <c r="B8" s="297" t="s">
        <v>449</v>
      </c>
      <c r="C8" s="35" t="str">
        <f>Indicadores!P37</f>
        <v>Mensual</v>
      </c>
      <c r="D8" s="297" t="s">
        <v>450</v>
      </c>
      <c r="E8" s="35" t="str">
        <f>Indicadores!R37</f>
        <v>Grupo de servicios administrativos</v>
      </c>
      <c r="F8" s="297" t="s">
        <v>67</v>
      </c>
      <c r="G8" s="35" t="str">
        <f>Indicadores!H37</f>
        <v>Unidades</v>
      </c>
      <c r="H8" s="490" t="s">
        <v>451</v>
      </c>
      <c r="I8" s="616" t="str">
        <f>Indicadores!O37</f>
        <v>Hacia abajo</v>
      </c>
    </row>
    <row r="9" spans="2:9" ht="33.75" customHeight="1">
      <c r="B9" s="297" t="s">
        <v>420</v>
      </c>
      <c r="C9" s="58">
        <f>Indicadores!N37</f>
        <v>-0.25</v>
      </c>
      <c r="D9" s="28" t="s">
        <v>422</v>
      </c>
      <c r="E9" s="35">
        <f>'TABLERO DE MANDO'!F38</f>
        <v>-0.21249999999999999</v>
      </c>
      <c r="F9" s="29" t="s">
        <v>423</v>
      </c>
      <c r="G9" s="58">
        <f>'TABLERO DE MANDO'!G38</f>
        <v>-0.22500000000000001</v>
      </c>
      <c r="H9" s="734"/>
      <c r="I9" s="832"/>
    </row>
    <row r="10" spans="2:9" ht="13.5" customHeight="1">
      <c r="B10" s="93"/>
      <c r="C10" s="30"/>
      <c r="D10" s="30"/>
      <c r="E10" s="30"/>
      <c r="F10" s="30"/>
      <c r="G10" s="30"/>
      <c r="H10" s="30"/>
      <c r="I10" s="90"/>
    </row>
    <row r="11" spans="2:9" ht="13.5" customHeight="1">
      <c r="B11" s="299" t="s">
        <v>452</v>
      </c>
      <c r="C11" s="298" t="s">
        <v>453</v>
      </c>
      <c r="D11" s="32" t="str">
        <f>D9</f>
        <v>LIMITE INSATISFACTORIO</v>
      </c>
      <c r="E11" s="32" t="str">
        <f>F9</f>
        <v>LIMITE SATISFACTORIO</v>
      </c>
      <c r="F11" s="30"/>
      <c r="G11" s="30"/>
      <c r="H11" s="91"/>
      <c r="I11" s="96"/>
    </row>
    <row r="12" spans="2:9" ht="13.5" customHeight="1">
      <c r="B12" s="39" t="s">
        <v>426</v>
      </c>
      <c r="C12" s="34">
        <v>-0.81</v>
      </c>
      <c r="D12" s="33">
        <f t="shared" ref="D12:D23" si="0">+$E$9</f>
        <v>-0.21249999999999999</v>
      </c>
      <c r="E12" s="33">
        <f t="shared" ref="E12:E23" si="1">+$G$9</f>
        <v>-0.22500000000000001</v>
      </c>
      <c r="F12" s="30"/>
      <c r="G12" s="30"/>
      <c r="H12" s="91"/>
      <c r="I12" s="96"/>
    </row>
    <row r="13" spans="2:9" ht="13.5" customHeight="1">
      <c r="B13" s="39" t="s">
        <v>427</v>
      </c>
      <c r="C13" s="34">
        <v>-0.64</v>
      </c>
      <c r="D13" s="33">
        <f t="shared" si="0"/>
        <v>-0.21249999999999999</v>
      </c>
      <c r="E13" s="33">
        <f t="shared" si="1"/>
        <v>-0.22500000000000001</v>
      </c>
      <c r="F13" s="30"/>
      <c r="G13" s="30"/>
      <c r="H13" s="91"/>
      <c r="I13" s="96"/>
    </row>
    <row r="14" spans="2:9" ht="13.5" customHeight="1">
      <c r="B14" s="39" t="s">
        <v>428</v>
      </c>
      <c r="C14" s="34">
        <v>-0.4</v>
      </c>
      <c r="D14" s="33">
        <f t="shared" si="0"/>
        <v>-0.21249999999999999</v>
      </c>
      <c r="E14" s="33">
        <f>+$G$9</f>
        <v>-0.22500000000000001</v>
      </c>
      <c r="F14" s="30"/>
      <c r="G14" s="30"/>
      <c r="H14" s="91"/>
      <c r="I14" s="96"/>
    </row>
    <row r="15" spans="2:9" ht="13.5" customHeight="1">
      <c r="B15" s="39" t="s">
        <v>429</v>
      </c>
      <c r="C15" s="34">
        <v>-0.68</v>
      </c>
      <c r="D15" s="33">
        <f t="shared" si="0"/>
        <v>-0.21249999999999999</v>
      </c>
      <c r="E15" s="33">
        <f t="shared" si="1"/>
        <v>-0.22500000000000001</v>
      </c>
      <c r="F15" s="30"/>
      <c r="G15" s="30"/>
      <c r="H15" s="91"/>
      <c r="I15" s="96"/>
    </row>
    <row r="16" spans="2:9" ht="13.5" customHeight="1">
      <c r="B16" s="39" t="s">
        <v>430</v>
      </c>
      <c r="C16" s="34">
        <v>-0.68</v>
      </c>
      <c r="D16" s="33">
        <f t="shared" si="0"/>
        <v>-0.21249999999999999</v>
      </c>
      <c r="E16" s="33">
        <f t="shared" si="1"/>
        <v>-0.22500000000000001</v>
      </c>
      <c r="F16" s="30"/>
      <c r="G16" s="30"/>
      <c r="H16" s="91"/>
      <c r="I16" s="96"/>
    </row>
    <row r="17" spans="2:9" ht="13.5" customHeight="1">
      <c r="B17" s="39" t="s">
        <v>431</v>
      </c>
      <c r="C17" s="34">
        <v>-0.77</v>
      </c>
      <c r="D17" s="33">
        <f t="shared" si="0"/>
        <v>-0.21249999999999999</v>
      </c>
      <c r="E17" s="33">
        <f t="shared" si="1"/>
        <v>-0.22500000000000001</v>
      </c>
      <c r="F17" s="30"/>
      <c r="G17" s="30"/>
      <c r="H17" s="91"/>
      <c r="I17" s="96"/>
    </row>
    <row r="18" spans="2:9" ht="13.5" customHeight="1">
      <c r="B18" s="39" t="s">
        <v>432</v>
      </c>
      <c r="C18" s="34">
        <v>-0.6</v>
      </c>
      <c r="D18" s="33">
        <f t="shared" si="0"/>
        <v>-0.21249999999999999</v>
      </c>
      <c r="E18" s="33">
        <f t="shared" si="1"/>
        <v>-0.22500000000000001</v>
      </c>
      <c r="F18" s="30"/>
      <c r="G18" s="30"/>
      <c r="H18" s="91"/>
      <c r="I18" s="96"/>
    </row>
    <row r="19" spans="2:9" ht="13.5" customHeight="1">
      <c r="B19" s="39" t="s">
        <v>433</v>
      </c>
      <c r="C19" s="34">
        <v>-0.44350000000000001</v>
      </c>
      <c r="D19" s="33">
        <f t="shared" si="0"/>
        <v>-0.21249999999999999</v>
      </c>
      <c r="E19" s="33">
        <f t="shared" si="1"/>
        <v>-0.22500000000000001</v>
      </c>
      <c r="F19" s="30"/>
      <c r="G19" s="30"/>
      <c r="H19" s="91"/>
      <c r="I19" s="96"/>
    </row>
    <row r="20" spans="2:9" ht="13.5" customHeight="1">
      <c r="B20" s="39" t="s">
        <v>434</v>
      </c>
      <c r="C20" s="34">
        <v>-0.40589999999999998</v>
      </c>
      <c r="D20" s="33">
        <f t="shared" si="0"/>
        <v>-0.21249999999999999</v>
      </c>
      <c r="E20" s="33">
        <f t="shared" si="1"/>
        <v>-0.22500000000000001</v>
      </c>
      <c r="F20" s="30"/>
      <c r="G20" s="30"/>
      <c r="H20" s="91"/>
      <c r="I20" s="96"/>
    </row>
    <row r="21" spans="2:9" ht="13.5" customHeight="1">
      <c r="B21" s="39" t="s">
        <v>435</v>
      </c>
      <c r="C21" s="34">
        <v>-0.7238</v>
      </c>
      <c r="D21" s="33">
        <f t="shared" si="0"/>
        <v>-0.21249999999999999</v>
      </c>
      <c r="E21" s="33">
        <f t="shared" si="1"/>
        <v>-0.22500000000000001</v>
      </c>
      <c r="F21" s="30"/>
      <c r="G21" s="30"/>
      <c r="H21" s="91"/>
      <c r="I21" s="96"/>
    </row>
    <row r="22" spans="2:9" ht="13.5" customHeight="1">
      <c r="B22" s="39" t="s">
        <v>436</v>
      </c>
      <c r="C22" s="34">
        <v>-0.81</v>
      </c>
      <c r="D22" s="33">
        <f t="shared" si="0"/>
        <v>-0.21249999999999999</v>
      </c>
      <c r="E22" s="33">
        <f t="shared" si="1"/>
        <v>-0.22500000000000001</v>
      </c>
      <c r="F22" s="30"/>
      <c r="G22" s="30"/>
      <c r="H22" s="91"/>
      <c r="I22" s="96"/>
    </row>
    <row r="23" spans="2:9" ht="13.5" customHeight="1">
      <c r="B23" s="39" t="s">
        <v>437</v>
      </c>
      <c r="C23" s="34">
        <v>-0.40589999999999998</v>
      </c>
      <c r="D23" s="33">
        <f t="shared" si="0"/>
        <v>-0.21249999999999999</v>
      </c>
      <c r="E23" s="33">
        <f t="shared" si="1"/>
        <v>-0.22500000000000001</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66" t="s">
        <v>454</v>
      </c>
      <c r="C28" s="967"/>
      <c r="D28" s="967"/>
      <c r="E28" s="967"/>
      <c r="F28" s="967"/>
      <c r="G28" s="967"/>
      <c r="H28" s="967"/>
      <c r="I28" s="968"/>
    </row>
    <row r="29" spans="2:9" ht="15.75" customHeight="1">
      <c r="B29" s="105"/>
      <c r="C29" s="92"/>
      <c r="D29" s="92"/>
      <c r="E29" s="92"/>
      <c r="F29" s="92"/>
      <c r="G29" s="92"/>
      <c r="H29" s="92"/>
      <c r="I29" s="42"/>
    </row>
    <row r="30" spans="2:9" ht="13.5" customHeight="1">
      <c r="B30" s="612" t="s">
        <v>455</v>
      </c>
      <c r="C30" s="510"/>
      <c r="D30" s="510"/>
      <c r="E30" s="470"/>
      <c r="F30" s="612" t="s">
        <v>456</v>
      </c>
      <c r="G30" s="510"/>
      <c r="H30" s="510"/>
      <c r="I30" s="470"/>
    </row>
    <row r="31" spans="2:9" ht="13.5" customHeight="1">
      <c r="B31" s="969" t="s">
        <v>635</v>
      </c>
      <c r="C31" s="480"/>
      <c r="D31" s="480"/>
      <c r="E31" s="481"/>
      <c r="F31" s="582"/>
      <c r="G31" s="480"/>
      <c r="H31" s="480"/>
      <c r="I31" s="481"/>
    </row>
    <row r="32" spans="2:9" ht="13.5" customHeight="1">
      <c r="B32" s="646"/>
      <c r="C32" s="647"/>
      <c r="D32" s="647"/>
      <c r="E32" s="484"/>
      <c r="F32" s="646"/>
      <c r="G32" s="647"/>
      <c r="H32" s="647"/>
      <c r="I32" s="484"/>
    </row>
    <row r="33" spans="2:9" ht="15" customHeight="1">
      <c r="B33" s="646"/>
      <c r="C33" s="647"/>
      <c r="D33" s="647"/>
      <c r="E33" s="484"/>
      <c r="F33" s="646"/>
      <c r="G33" s="647"/>
      <c r="H33" s="647"/>
      <c r="I33" s="484"/>
    </row>
    <row r="34" spans="2:9" ht="15" customHeight="1">
      <c r="B34" s="646"/>
      <c r="C34" s="647"/>
      <c r="D34" s="647"/>
      <c r="E34" s="484"/>
      <c r="F34" s="646"/>
      <c r="G34" s="647"/>
      <c r="H34" s="647"/>
      <c r="I34" s="484"/>
    </row>
    <row r="35" spans="2:9" ht="15" customHeight="1">
      <c r="B35" s="646"/>
      <c r="C35" s="647"/>
      <c r="D35" s="647"/>
      <c r="E35" s="484"/>
      <c r="F35" s="646"/>
      <c r="G35" s="647"/>
      <c r="H35" s="647"/>
      <c r="I35" s="484"/>
    </row>
    <row r="36" spans="2:9" ht="15" customHeight="1">
      <c r="B36" s="646"/>
      <c r="C36" s="647"/>
      <c r="D36" s="647"/>
      <c r="E36" s="484"/>
      <c r="F36" s="646"/>
      <c r="G36" s="647"/>
      <c r="H36" s="647"/>
      <c r="I36" s="484"/>
    </row>
    <row r="37" spans="2:9" ht="197.25" customHeight="1">
      <c r="B37" s="503"/>
      <c r="C37" s="504"/>
      <c r="D37" s="504"/>
      <c r="E37" s="472"/>
      <c r="F37" s="503"/>
      <c r="G37" s="504"/>
      <c r="H37" s="504"/>
      <c r="I37" s="472"/>
    </row>
    <row r="38" spans="2:9" ht="13.5" customHeight="1">
      <c r="B38" s="970" t="s">
        <v>636</v>
      </c>
      <c r="C38" s="971"/>
      <c r="D38" s="971"/>
      <c r="E38" s="972"/>
      <c r="F38" s="970"/>
      <c r="G38" s="971"/>
      <c r="H38" s="971"/>
      <c r="I38" s="972"/>
    </row>
    <row r="39" spans="2:9" ht="13.5" customHeight="1">
      <c r="B39" s="973"/>
      <c r="C39" s="974"/>
      <c r="D39" s="974"/>
      <c r="E39" s="975"/>
      <c r="F39" s="973"/>
      <c r="G39" s="974"/>
      <c r="H39" s="974"/>
      <c r="I39" s="975"/>
    </row>
    <row r="40" spans="2:9" ht="13.5" customHeight="1">
      <c r="B40" s="973"/>
      <c r="C40" s="974"/>
      <c r="D40" s="974"/>
      <c r="E40" s="975"/>
      <c r="F40" s="973"/>
      <c r="G40" s="974"/>
      <c r="H40" s="974"/>
      <c r="I40" s="975"/>
    </row>
    <row r="41" spans="2:9" ht="13.5" customHeight="1">
      <c r="B41" s="973"/>
      <c r="C41" s="974"/>
      <c r="D41" s="974"/>
      <c r="E41" s="975"/>
      <c r="F41" s="973"/>
      <c r="G41" s="974"/>
      <c r="H41" s="974"/>
      <c r="I41" s="975"/>
    </row>
    <row r="42" spans="2:9" ht="13.5" customHeight="1">
      <c r="B42" s="973"/>
      <c r="C42" s="974"/>
      <c r="D42" s="974"/>
      <c r="E42" s="975"/>
      <c r="F42" s="973"/>
      <c r="G42" s="974"/>
      <c r="H42" s="974"/>
      <c r="I42" s="975"/>
    </row>
    <row r="43" spans="2:9" ht="13.5" customHeight="1">
      <c r="B43" s="973"/>
      <c r="C43" s="974"/>
      <c r="D43" s="974"/>
      <c r="E43" s="975"/>
      <c r="F43" s="973"/>
      <c r="G43" s="974"/>
      <c r="H43" s="974"/>
      <c r="I43" s="975"/>
    </row>
    <row r="44" spans="2:9" ht="13.5" customHeight="1">
      <c r="B44" s="973"/>
      <c r="C44" s="974"/>
      <c r="D44" s="974"/>
      <c r="E44" s="975"/>
      <c r="F44" s="973"/>
      <c r="G44" s="974"/>
      <c r="H44" s="974"/>
      <c r="I44" s="975"/>
    </row>
    <row r="45" spans="2:9" ht="13.5" customHeight="1">
      <c r="B45" s="973"/>
      <c r="C45" s="974"/>
      <c r="D45" s="974"/>
      <c r="E45" s="975"/>
      <c r="F45" s="973"/>
      <c r="G45" s="974"/>
      <c r="H45" s="974"/>
      <c r="I45" s="975"/>
    </row>
    <row r="46" spans="2:9" ht="13.5" customHeight="1">
      <c r="B46" s="973"/>
      <c r="C46" s="974"/>
      <c r="D46" s="974"/>
      <c r="E46" s="975"/>
      <c r="F46" s="973"/>
      <c r="G46" s="974"/>
      <c r="H46" s="974"/>
      <c r="I46" s="975"/>
    </row>
    <row r="47" spans="2:9" ht="13.5" customHeight="1">
      <c r="B47" s="973"/>
      <c r="C47" s="974"/>
      <c r="D47" s="974"/>
      <c r="E47" s="975"/>
      <c r="F47" s="973"/>
      <c r="G47" s="974"/>
      <c r="H47" s="974"/>
      <c r="I47" s="975"/>
    </row>
    <row r="48" spans="2:9" ht="13.5" customHeight="1">
      <c r="B48" s="970" t="s">
        <v>637</v>
      </c>
      <c r="C48" s="971"/>
      <c r="D48" s="971"/>
      <c r="E48" s="972"/>
      <c r="F48" s="970"/>
      <c r="G48" s="971"/>
      <c r="H48" s="971"/>
      <c r="I48" s="972"/>
    </row>
    <row r="49" spans="2:9" ht="13.5" customHeight="1">
      <c r="B49" s="973"/>
      <c r="C49" s="974"/>
      <c r="D49" s="974"/>
      <c r="E49" s="975"/>
      <c r="F49" s="973"/>
      <c r="G49" s="974"/>
      <c r="H49" s="974"/>
      <c r="I49" s="975"/>
    </row>
    <row r="50" spans="2:9" ht="13.5" customHeight="1">
      <c r="B50" s="973"/>
      <c r="C50" s="974"/>
      <c r="D50" s="974"/>
      <c r="E50" s="975"/>
      <c r="F50" s="973"/>
      <c r="G50" s="974"/>
      <c r="H50" s="974"/>
      <c r="I50" s="975"/>
    </row>
    <row r="51" spans="2:9" ht="13.5" customHeight="1">
      <c r="B51" s="973"/>
      <c r="C51" s="974"/>
      <c r="D51" s="974"/>
      <c r="E51" s="975"/>
      <c r="F51" s="973"/>
      <c r="G51" s="974"/>
      <c r="H51" s="974"/>
      <c r="I51" s="975"/>
    </row>
    <row r="52" spans="2:9" ht="13.5" customHeight="1">
      <c r="B52" s="973"/>
      <c r="C52" s="974"/>
      <c r="D52" s="974"/>
      <c r="E52" s="975"/>
      <c r="F52" s="973"/>
      <c r="G52" s="974"/>
      <c r="H52" s="974"/>
      <c r="I52" s="975"/>
    </row>
    <row r="53" spans="2:9" ht="13.5" customHeight="1">
      <c r="B53" s="970" t="s">
        <v>638</v>
      </c>
      <c r="C53" s="971"/>
      <c r="D53" s="971"/>
      <c r="E53" s="972"/>
      <c r="F53" s="970"/>
      <c r="G53" s="971"/>
      <c r="H53" s="971"/>
      <c r="I53" s="972"/>
    </row>
    <row r="54" spans="2:9" ht="13.5" customHeight="1">
      <c r="B54" s="973"/>
      <c r="C54" s="974"/>
      <c r="D54" s="974"/>
      <c r="E54" s="975"/>
      <c r="F54" s="973"/>
      <c r="G54" s="974"/>
      <c r="H54" s="974"/>
      <c r="I54" s="975"/>
    </row>
    <row r="55" spans="2:9" ht="13.5" customHeight="1">
      <c r="B55" s="973"/>
      <c r="C55" s="974"/>
      <c r="D55" s="974"/>
      <c r="E55" s="975"/>
      <c r="F55" s="973"/>
      <c r="G55" s="974"/>
      <c r="H55" s="974"/>
      <c r="I55" s="975"/>
    </row>
    <row r="56" spans="2:9" ht="13.5" customHeight="1">
      <c r="B56" s="973"/>
      <c r="C56" s="974"/>
      <c r="D56" s="974"/>
      <c r="E56" s="975"/>
      <c r="F56" s="973"/>
      <c r="G56" s="974"/>
      <c r="H56" s="974"/>
      <c r="I56" s="975"/>
    </row>
    <row r="57" spans="2:9" ht="13.5" customHeight="1">
      <c r="B57" s="973"/>
      <c r="C57" s="974"/>
      <c r="D57" s="974"/>
      <c r="E57" s="975"/>
      <c r="F57" s="973"/>
      <c r="G57" s="974"/>
      <c r="H57" s="974"/>
      <c r="I57" s="975"/>
    </row>
    <row r="58" spans="2:9" ht="13.5" customHeight="1">
      <c r="B58" s="89"/>
      <c r="C58" s="89"/>
      <c r="D58" s="89"/>
      <c r="E58" s="89"/>
      <c r="F58" s="970"/>
      <c r="G58" s="971"/>
      <c r="H58" s="971"/>
      <c r="I58" s="972"/>
    </row>
  </sheetData>
  <mergeCells count="31">
    <mergeCell ref="F58:I58"/>
    <mergeCell ref="B38:E47"/>
    <mergeCell ref="B48:E52"/>
    <mergeCell ref="B53:E57"/>
    <mergeCell ref="F38:I47"/>
    <mergeCell ref="F48:I52"/>
    <mergeCell ref="F53:I57"/>
    <mergeCell ref="B7:C7"/>
    <mergeCell ref="H7:I7"/>
    <mergeCell ref="B31:E37"/>
    <mergeCell ref="F31:I37"/>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rgb="FFFF9900"/>
  </sheetPr>
  <dimension ref="B1:I42"/>
  <sheetViews>
    <sheetView workbookViewId="0">
      <selection activeCell="K6" sqref="K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9.25" customHeight="1">
      <c r="B1" s="502" t="s">
        <v>471</v>
      </c>
      <c r="C1" s="599"/>
      <c r="D1" s="601" t="s">
        <v>439</v>
      </c>
      <c r="E1" s="602"/>
      <c r="F1" s="602"/>
      <c r="G1" s="602"/>
      <c r="H1" s="603"/>
      <c r="I1" s="604"/>
    </row>
    <row r="2" spans="2:9" ht="21.7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8.25" customHeight="1">
      <c r="B4" s="561"/>
      <c r="C4" s="961"/>
      <c r="D4" s="961"/>
      <c r="E4" s="961"/>
      <c r="F4" s="961"/>
      <c r="G4" s="961"/>
      <c r="H4" s="961"/>
      <c r="I4" s="965"/>
    </row>
    <row r="5" spans="2:9" ht="22.5" customHeight="1">
      <c r="B5" s="489" t="s">
        <v>444</v>
      </c>
      <c r="C5" s="470"/>
      <c r="D5" s="767" t="str">
        <f>Indicadores!F38</f>
        <v>Gestión Administrativa, Comisiones y Apoyo Logistíco (GAC)</v>
      </c>
      <c r="E5" s="768"/>
      <c r="F5" s="768"/>
      <c r="G5" s="768"/>
      <c r="H5" s="768"/>
      <c r="I5" s="488"/>
    </row>
    <row r="6" spans="2:9" ht="34.5" customHeight="1">
      <c r="B6" s="489" t="s">
        <v>445</v>
      </c>
      <c r="C6" s="470"/>
      <c r="D6" s="570" t="str">
        <f>Indicadores!A38</f>
        <v>Porcentaje de Residuos Aprovechados</v>
      </c>
      <c r="E6" s="731"/>
      <c r="F6" s="489" t="s">
        <v>446</v>
      </c>
      <c r="G6" s="470"/>
      <c r="H6" s="570" t="e">
        <f>Indicadores!#REF!</f>
        <v>#REF!</v>
      </c>
      <c r="I6" s="731"/>
    </row>
    <row r="7" spans="2:9" ht="39.75" customHeight="1">
      <c r="B7" s="489" t="s">
        <v>447</v>
      </c>
      <c r="C7" s="470"/>
      <c r="D7" s="570" t="str">
        <f>Indicadores!G38</f>
        <v>Cantidad de residuos aprovechados / Cantidad de residuos generados *100</v>
      </c>
      <c r="E7" s="731"/>
      <c r="F7" s="489" t="s">
        <v>448</v>
      </c>
      <c r="G7" s="470"/>
      <c r="H7" s="570" t="str">
        <f>Indicadores!C38</f>
        <v>Aumentar el aprovechamiento de residuos no peligrosos aprovechables</v>
      </c>
      <c r="I7" s="731"/>
    </row>
    <row r="8" spans="2:9" ht="42" customHeight="1">
      <c r="B8" s="297" t="s">
        <v>449</v>
      </c>
      <c r="C8" s="35" t="str">
        <f>Indicadores!P38</f>
        <v>Mensual</v>
      </c>
      <c r="D8" s="297" t="s">
        <v>450</v>
      </c>
      <c r="E8" s="35" t="str">
        <f>Indicadores!R38</f>
        <v>Grupo de servicios administrativos</v>
      </c>
      <c r="F8" s="297" t="s">
        <v>67</v>
      </c>
      <c r="G8" s="35" t="str">
        <f>Indicadores!H38</f>
        <v>Porcentaje</v>
      </c>
      <c r="H8" s="490" t="s">
        <v>451</v>
      </c>
      <c r="I8" s="616" t="str">
        <f>Indicadores!O38</f>
        <v>Hacia arriba</v>
      </c>
    </row>
    <row r="9" spans="2:9" ht="33.75" customHeight="1">
      <c r="B9" s="297" t="s">
        <v>420</v>
      </c>
      <c r="C9" s="27">
        <f>Indicadores!N38</f>
        <v>0.25</v>
      </c>
      <c r="D9" s="28" t="s">
        <v>422</v>
      </c>
      <c r="E9" s="27">
        <f>'TABLERO DE MANDO'!F39</f>
        <v>0.21249999999999999</v>
      </c>
      <c r="F9" s="29" t="s">
        <v>423</v>
      </c>
      <c r="G9" s="27">
        <f>'TABLERO DE MANDO'!G39</f>
        <v>0.22500000000000001</v>
      </c>
      <c r="H9" s="734"/>
      <c r="I9" s="832"/>
    </row>
    <row r="10" spans="2:9" ht="13.5" customHeight="1">
      <c r="B10" s="93"/>
      <c r="C10" s="30"/>
      <c r="D10" s="30"/>
      <c r="E10" s="30"/>
      <c r="F10" s="30"/>
      <c r="G10" s="30"/>
      <c r="H10" s="30"/>
      <c r="I10" s="90"/>
    </row>
    <row r="11" spans="2:9" ht="13.5" customHeight="1">
      <c r="B11" s="299" t="s">
        <v>452</v>
      </c>
      <c r="C11" s="298" t="s">
        <v>453</v>
      </c>
      <c r="D11" s="32" t="str">
        <f>D9</f>
        <v>LIMITE INSATISFACTORIO</v>
      </c>
      <c r="E11" s="32" t="str">
        <f>F9</f>
        <v>LIMITE SATISFACTORIO</v>
      </c>
      <c r="F11" s="30"/>
      <c r="G11" s="30"/>
      <c r="H11" s="91"/>
      <c r="I11" s="96"/>
    </row>
    <row r="12" spans="2:9" ht="13.5" customHeight="1">
      <c r="B12" s="39" t="s">
        <v>426</v>
      </c>
      <c r="C12" s="34">
        <v>0.32</v>
      </c>
      <c r="D12" s="33">
        <f t="shared" ref="D12:D23" si="0">+$E$9</f>
        <v>0.21249999999999999</v>
      </c>
      <c r="E12" s="33">
        <f t="shared" ref="E12:E23" si="1">+$G$9</f>
        <v>0.22500000000000001</v>
      </c>
      <c r="F12" s="30"/>
      <c r="G12" s="30"/>
      <c r="H12" s="91"/>
      <c r="I12" s="96"/>
    </row>
    <row r="13" spans="2:9" ht="13.5" customHeight="1">
      <c r="B13" s="39" t="s">
        <v>427</v>
      </c>
      <c r="C13" s="34">
        <v>0.26</v>
      </c>
      <c r="D13" s="33">
        <f t="shared" si="0"/>
        <v>0.21249999999999999</v>
      </c>
      <c r="E13" s="33">
        <f t="shared" si="1"/>
        <v>0.22500000000000001</v>
      </c>
      <c r="F13" s="30"/>
      <c r="G13" s="30"/>
      <c r="H13" s="91"/>
      <c r="I13" s="96"/>
    </row>
    <row r="14" spans="2:9" ht="13.5" customHeight="1">
      <c r="B14" s="39" t="s">
        <v>428</v>
      </c>
      <c r="C14" s="34">
        <v>0.25</v>
      </c>
      <c r="D14" s="33">
        <f t="shared" si="0"/>
        <v>0.21249999999999999</v>
      </c>
      <c r="E14" s="33">
        <f t="shared" si="1"/>
        <v>0.22500000000000001</v>
      </c>
      <c r="F14" s="30"/>
      <c r="G14" s="30"/>
      <c r="H14" s="91"/>
      <c r="I14" s="96"/>
    </row>
    <row r="15" spans="2:9" ht="13.5" customHeight="1">
      <c r="B15" s="39" t="s">
        <v>429</v>
      </c>
      <c r="C15" s="34">
        <v>0.31</v>
      </c>
      <c r="D15" s="33">
        <f t="shared" si="0"/>
        <v>0.21249999999999999</v>
      </c>
      <c r="E15" s="33">
        <f t="shared" si="1"/>
        <v>0.22500000000000001</v>
      </c>
      <c r="F15" s="30"/>
      <c r="G15" s="30"/>
      <c r="H15" s="91"/>
      <c r="I15" s="96"/>
    </row>
    <row r="16" spans="2:9" ht="13.5" customHeight="1">
      <c r="B16" s="39" t="s">
        <v>430</v>
      </c>
      <c r="C16" s="34">
        <v>0.25</v>
      </c>
      <c r="D16" s="33">
        <f t="shared" si="0"/>
        <v>0.21249999999999999</v>
      </c>
      <c r="E16" s="33">
        <f t="shared" si="1"/>
        <v>0.22500000000000001</v>
      </c>
      <c r="F16" s="30"/>
      <c r="G16" s="30"/>
      <c r="H16" s="91"/>
      <c r="I16" s="96"/>
    </row>
    <row r="17" spans="2:9" ht="13.5" customHeight="1">
      <c r="B17" s="39" t="s">
        <v>431</v>
      </c>
      <c r="C17" s="40">
        <v>0.17</v>
      </c>
      <c r="D17" s="33">
        <f t="shared" si="0"/>
        <v>0.21249999999999999</v>
      </c>
      <c r="E17" s="33">
        <f t="shared" si="1"/>
        <v>0.22500000000000001</v>
      </c>
      <c r="F17" s="30"/>
      <c r="G17" s="30"/>
      <c r="H17" s="91"/>
      <c r="I17" s="96"/>
    </row>
    <row r="18" spans="2:9" ht="13.5" customHeight="1">
      <c r="B18" s="39" t="s">
        <v>432</v>
      </c>
      <c r="C18" s="40">
        <v>0.24</v>
      </c>
      <c r="D18" s="33">
        <f t="shared" si="0"/>
        <v>0.21249999999999999</v>
      </c>
      <c r="E18" s="33">
        <f t="shared" si="1"/>
        <v>0.22500000000000001</v>
      </c>
      <c r="F18" s="30"/>
      <c r="G18" s="30"/>
      <c r="H18" s="91"/>
      <c r="I18" s="96"/>
    </row>
    <row r="19" spans="2:9" ht="13.5" customHeight="1">
      <c r="B19" s="39" t="s">
        <v>433</v>
      </c>
      <c r="C19" s="34">
        <v>0.31</v>
      </c>
      <c r="D19" s="33">
        <f t="shared" si="0"/>
        <v>0.21249999999999999</v>
      </c>
      <c r="E19" s="33">
        <f t="shared" si="1"/>
        <v>0.22500000000000001</v>
      </c>
      <c r="F19" s="30"/>
      <c r="G19" s="30"/>
      <c r="H19" s="91"/>
      <c r="I19" s="96"/>
    </row>
    <row r="20" spans="2:9" ht="13.5" customHeight="1">
      <c r="B20" s="39" t="s">
        <v>434</v>
      </c>
      <c r="C20" s="34">
        <v>0.28999999999999998</v>
      </c>
      <c r="D20" s="33">
        <f t="shared" si="0"/>
        <v>0.21249999999999999</v>
      </c>
      <c r="E20" s="33">
        <f t="shared" si="1"/>
        <v>0.22500000000000001</v>
      </c>
      <c r="F20" s="30"/>
      <c r="G20" s="30"/>
      <c r="H20" s="91"/>
      <c r="I20" s="96"/>
    </row>
    <row r="21" spans="2:9" ht="13.5" customHeight="1">
      <c r="B21" s="39" t="s">
        <v>435</v>
      </c>
      <c r="C21" s="34">
        <v>0.15</v>
      </c>
      <c r="D21" s="33">
        <f t="shared" si="0"/>
        <v>0.21249999999999999</v>
      </c>
      <c r="E21" s="33">
        <f t="shared" si="1"/>
        <v>0.22500000000000001</v>
      </c>
      <c r="F21" s="30"/>
      <c r="G21" s="30"/>
      <c r="H21" s="91"/>
      <c r="I21" s="96"/>
    </row>
    <row r="22" spans="2:9" ht="13.5" customHeight="1">
      <c r="B22" s="39" t="s">
        <v>436</v>
      </c>
      <c r="C22" s="34">
        <v>0.33</v>
      </c>
      <c r="D22" s="33">
        <f t="shared" si="0"/>
        <v>0.21249999999999999</v>
      </c>
      <c r="E22" s="33">
        <f t="shared" si="1"/>
        <v>0.22500000000000001</v>
      </c>
      <c r="F22" s="30"/>
      <c r="G22" s="30"/>
      <c r="H22" s="91"/>
      <c r="I22" s="96"/>
    </row>
    <row r="23" spans="2:9" ht="13.5" customHeight="1">
      <c r="B23" s="39" t="s">
        <v>437</v>
      </c>
      <c r="C23" s="34">
        <v>0.21</v>
      </c>
      <c r="D23" s="33">
        <f t="shared" si="0"/>
        <v>0.21249999999999999</v>
      </c>
      <c r="E23" s="33">
        <f t="shared" si="1"/>
        <v>0.22500000000000001</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66" t="s">
        <v>454</v>
      </c>
      <c r="C28" s="967"/>
      <c r="D28" s="967"/>
      <c r="E28" s="967"/>
      <c r="F28" s="967"/>
      <c r="G28" s="967"/>
      <c r="H28" s="967"/>
      <c r="I28" s="968"/>
    </row>
    <row r="29" spans="2:9" ht="13.5" customHeight="1">
      <c r="B29" s="612" t="s">
        <v>455</v>
      </c>
      <c r="C29" s="510"/>
      <c r="D29" s="510"/>
      <c r="E29" s="470"/>
      <c r="F29" s="612" t="s">
        <v>456</v>
      </c>
      <c r="G29" s="510"/>
      <c r="H29" s="510"/>
      <c r="I29" s="470"/>
    </row>
    <row r="30" spans="2:9" ht="13.5" customHeight="1">
      <c r="B30" s="551" t="s">
        <v>639</v>
      </c>
      <c r="C30" s="480"/>
      <c r="D30" s="480"/>
      <c r="E30" s="481"/>
      <c r="F30" s="582"/>
      <c r="G30" s="480"/>
      <c r="H30" s="480"/>
      <c r="I30" s="481"/>
    </row>
    <row r="31" spans="2:9" ht="13.5" customHeight="1">
      <c r="B31" s="646"/>
      <c r="C31" s="647"/>
      <c r="D31" s="647"/>
      <c r="E31" s="484"/>
      <c r="F31" s="646"/>
      <c r="G31" s="647"/>
      <c r="H31" s="647"/>
      <c r="I31" s="484"/>
    </row>
    <row r="32" spans="2:9" ht="15" customHeight="1">
      <c r="B32" s="646"/>
      <c r="C32" s="647"/>
      <c r="D32" s="647"/>
      <c r="E32" s="484"/>
      <c r="F32" s="646"/>
      <c r="G32" s="647"/>
      <c r="H32" s="647"/>
      <c r="I32" s="484"/>
    </row>
    <row r="33" spans="2:9" ht="15" customHeight="1">
      <c r="B33" s="646"/>
      <c r="C33" s="647"/>
      <c r="D33" s="647"/>
      <c r="E33" s="484"/>
      <c r="F33" s="646"/>
      <c r="G33" s="647"/>
      <c r="H33" s="647"/>
      <c r="I33" s="484"/>
    </row>
    <row r="34" spans="2:9" ht="15" customHeight="1">
      <c r="B34" s="646"/>
      <c r="C34" s="647"/>
      <c r="D34" s="647"/>
      <c r="E34" s="484"/>
      <c r="F34" s="646"/>
      <c r="G34" s="647"/>
      <c r="H34" s="647"/>
      <c r="I34" s="484"/>
    </row>
    <row r="35" spans="2:9" ht="15" customHeight="1">
      <c r="B35" s="646"/>
      <c r="C35" s="647"/>
      <c r="D35" s="647"/>
      <c r="E35" s="484"/>
      <c r="F35" s="646"/>
      <c r="G35" s="647"/>
      <c r="H35" s="647"/>
      <c r="I35" s="484"/>
    </row>
    <row r="36" spans="2:9" ht="186.75" customHeight="1">
      <c r="B36" s="503"/>
      <c r="C36" s="504"/>
      <c r="D36" s="504"/>
      <c r="E36" s="472"/>
      <c r="F36" s="503"/>
      <c r="G36" s="504"/>
      <c r="H36" s="504"/>
      <c r="I36" s="472"/>
    </row>
    <row r="37" spans="2:9" ht="13.5" customHeight="1">
      <c r="B37" s="551" t="s">
        <v>640</v>
      </c>
      <c r="C37" s="480"/>
      <c r="D37" s="480"/>
      <c r="E37" s="481"/>
      <c r="F37" s="551"/>
      <c r="G37" s="480"/>
      <c r="H37" s="480"/>
      <c r="I37" s="481"/>
    </row>
    <row r="38" spans="2:9" ht="13.5" customHeight="1">
      <c r="B38" s="646" t="s">
        <v>641</v>
      </c>
      <c r="C38" s="647"/>
      <c r="D38" s="647"/>
      <c r="E38" s="484"/>
      <c r="F38" s="646"/>
      <c r="G38" s="647"/>
      <c r="H38" s="647"/>
      <c r="I38" s="484"/>
    </row>
    <row r="39" spans="2:9" ht="13.5" customHeight="1">
      <c r="B39" s="551" t="s">
        <v>642</v>
      </c>
      <c r="C39" s="480"/>
      <c r="D39" s="480"/>
      <c r="E39" s="481"/>
      <c r="F39" s="551"/>
      <c r="G39" s="480"/>
      <c r="H39" s="480"/>
      <c r="I39" s="481"/>
    </row>
    <row r="40" spans="2:9" ht="13.5" customHeight="1">
      <c r="B40" s="646"/>
      <c r="C40" s="647"/>
      <c r="D40" s="647"/>
      <c r="E40" s="484"/>
      <c r="F40" s="646"/>
      <c r="G40" s="647"/>
      <c r="H40" s="647"/>
      <c r="I40" s="484"/>
    </row>
    <row r="41" spans="2:9" ht="13.5" customHeight="1">
      <c r="B41" s="551" t="s">
        <v>643</v>
      </c>
      <c r="C41" s="480"/>
      <c r="D41" s="480"/>
      <c r="E41" s="481"/>
      <c r="F41" s="551"/>
      <c r="G41" s="480"/>
      <c r="H41" s="480"/>
      <c r="I41" s="481"/>
    </row>
    <row r="42" spans="2:9" ht="13.5" customHeight="1">
      <c r="B42" s="646"/>
      <c r="C42" s="647"/>
      <c r="D42" s="647"/>
      <c r="E42" s="484"/>
      <c r="F42" s="646"/>
      <c r="G42" s="647"/>
      <c r="H42" s="647"/>
      <c r="I42" s="484"/>
    </row>
  </sheetData>
  <mergeCells count="30">
    <mergeCell ref="B37:E38"/>
    <mergeCell ref="B39:E40"/>
    <mergeCell ref="B41:E42"/>
    <mergeCell ref="F37:I38"/>
    <mergeCell ref="F39:I40"/>
    <mergeCell ref="F41:I42"/>
    <mergeCell ref="B7:C7"/>
    <mergeCell ref="H7:I7"/>
    <mergeCell ref="B30:E36"/>
    <mergeCell ref="F30:I36"/>
    <mergeCell ref="D7:E7"/>
    <mergeCell ref="F7:G7"/>
    <mergeCell ref="H8:H9"/>
    <mergeCell ref="I8:I9"/>
    <mergeCell ref="B28:I28"/>
    <mergeCell ref="B29:E29"/>
    <mergeCell ref="F29:I2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rgb="FFFF9900"/>
  </sheetPr>
  <dimension ref="B1:I36"/>
  <sheetViews>
    <sheetView topLeftCell="D7" workbookViewId="0">
      <selection activeCell="G9" sqref="G9"/>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9.25" customHeight="1">
      <c r="B1" s="502" t="s">
        <v>471</v>
      </c>
      <c r="C1" s="599"/>
      <c r="D1" s="601" t="s">
        <v>439</v>
      </c>
      <c r="E1" s="602"/>
      <c r="F1" s="602"/>
      <c r="G1" s="602"/>
      <c r="H1" s="603"/>
      <c r="I1" s="604"/>
    </row>
    <row r="2" spans="2:9" ht="21.7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8.25" customHeight="1" thickBot="1">
      <c r="B4" s="561"/>
      <c r="C4" s="961"/>
      <c r="D4" s="961"/>
      <c r="E4" s="961"/>
      <c r="F4" s="961"/>
      <c r="G4" s="961"/>
      <c r="H4" s="961"/>
      <c r="I4" s="965"/>
    </row>
    <row r="5" spans="2:9" ht="22.5" customHeight="1" thickBot="1">
      <c r="B5" s="489" t="s">
        <v>444</v>
      </c>
      <c r="C5" s="470"/>
      <c r="D5" s="767" t="str">
        <f>Indicadores!F38</f>
        <v>Gestión Administrativa, Comisiones y Apoyo Logistíco (GAC)</v>
      </c>
      <c r="E5" s="768"/>
      <c r="F5" s="768"/>
      <c r="G5" s="768"/>
      <c r="H5" s="768"/>
      <c r="I5" s="488"/>
    </row>
    <row r="6" spans="2:9" ht="34.5" customHeight="1" thickBot="1">
      <c r="B6" s="489" t="s">
        <v>445</v>
      </c>
      <c r="C6" s="470"/>
      <c r="D6" s="570" t="str">
        <f>Indicadores!A40</f>
        <v>Trámite de Solicitudes de Eventos</v>
      </c>
      <c r="E6" s="731"/>
      <c r="F6" s="489" t="s">
        <v>446</v>
      </c>
      <c r="G6" s="470"/>
      <c r="H6" s="570" t="e">
        <f>Indicadores!#REF!</f>
        <v>#REF!</v>
      </c>
      <c r="I6" s="731"/>
    </row>
    <row r="7" spans="2:9" ht="39.75" customHeight="1">
      <c r="B7" s="489" t="s">
        <v>447</v>
      </c>
      <c r="C7" s="470"/>
      <c r="D7" s="570" t="str">
        <f>Indicadores!G40</f>
        <v>(Número de eventos ejecutados/Número de eventos solicitados)*100</v>
      </c>
      <c r="E7" s="731"/>
      <c r="F7" s="489" t="s">
        <v>448</v>
      </c>
      <c r="G7" s="470"/>
      <c r="H7" s="570" t="str">
        <f>Indicadores!C40</f>
        <v>Facilitar el análisis de la relación entre los eventos ejecutados con operador logístico respecto al total de eventos solicitados con el fin de controlar reprocesos administrativos.</v>
      </c>
      <c r="I7" s="731"/>
    </row>
    <row r="8" spans="2:9" ht="42" customHeight="1">
      <c r="B8" s="297" t="s">
        <v>449</v>
      </c>
      <c r="C8" s="35" t="str">
        <f>Indicadores!P40</f>
        <v xml:space="preserve">Trimestral </v>
      </c>
      <c r="D8" s="297" t="s">
        <v>450</v>
      </c>
      <c r="E8" s="35" t="str">
        <f>Indicadores!R40</f>
        <v xml:space="preserve">Grupo de Comisiones y apoyo Logistíco </v>
      </c>
      <c r="F8" s="297" t="s">
        <v>67</v>
      </c>
      <c r="G8" s="35" t="str">
        <f>Indicadores!H40</f>
        <v>Porcentaje</v>
      </c>
      <c r="H8" s="490" t="s">
        <v>451</v>
      </c>
      <c r="I8" s="616" t="str">
        <f>Indicadores!O40</f>
        <v xml:space="preserve">Hacia arriba </v>
      </c>
    </row>
    <row r="9" spans="2:9" ht="33.75" customHeight="1" thickBot="1">
      <c r="B9" s="297" t="s">
        <v>420</v>
      </c>
      <c r="C9" s="27">
        <f>Indicadores!N40</f>
        <v>0.96</v>
      </c>
      <c r="D9" s="28" t="s">
        <v>422</v>
      </c>
      <c r="E9" s="27">
        <f>'TABLERO DE MANDO'!F40</f>
        <v>0.68</v>
      </c>
      <c r="F9" s="29" t="s">
        <v>423</v>
      </c>
      <c r="G9" s="27">
        <f>'TABLERO DE MANDO'!G40</f>
        <v>0.72000000000000008</v>
      </c>
      <c r="H9" s="734"/>
      <c r="I9" s="832"/>
    </row>
    <row r="10" spans="2:9" ht="13.5" customHeight="1">
      <c r="B10" s="93"/>
      <c r="C10" s="30"/>
      <c r="D10" s="30"/>
      <c r="E10" s="30"/>
      <c r="F10" s="30"/>
      <c r="G10" s="30"/>
      <c r="H10" s="30"/>
      <c r="I10" s="90"/>
    </row>
    <row r="11" spans="2:9" ht="13.5" customHeight="1">
      <c r="B11" s="299" t="s">
        <v>452</v>
      </c>
      <c r="C11" s="298" t="s">
        <v>453</v>
      </c>
      <c r="D11" s="32" t="str">
        <f>D9</f>
        <v>LIMITE INSATISFACTORIO</v>
      </c>
      <c r="E11" s="32" t="str">
        <f>F9</f>
        <v>LIMITE SATISFACTORIO</v>
      </c>
      <c r="F11" s="30"/>
      <c r="G11" s="30"/>
      <c r="H11" s="91"/>
      <c r="I11" s="96"/>
    </row>
    <row r="12" spans="2:9" ht="13.5" customHeight="1">
      <c r="B12" s="39" t="s">
        <v>426</v>
      </c>
      <c r="C12" s="41"/>
      <c r="D12" s="33">
        <f t="shared" ref="D12:D23" si="0">+$E$9</f>
        <v>0.68</v>
      </c>
      <c r="E12" s="33">
        <f t="shared" ref="E12:E23" si="1">+$G$9</f>
        <v>0.72000000000000008</v>
      </c>
      <c r="F12" s="30"/>
      <c r="G12" s="30"/>
      <c r="H12" s="91"/>
      <c r="I12" s="96"/>
    </row>
    <row r="13" spans="2:9" ht="13.5" customHeight="1">
      <c r="B13" s="39" t="s">
        <v>427</v>
      </c>
      <c r="C13" s="40"/>
      <c r="D13" s="33">
        <f t="shared" si="0"/>
        <v>0.68</v>
      </c>
      <c r="E13" s="33">
        <f t="shared" si="1"/>
        <v>0.72000000000000008</v>
      </c>
      <c r="F13" s="30"/>
      <c r="G13" s="30"/>
      <c r="H13" s="91"/>
      <c r="I13" s="96"/>
    </row>
    <row r="14" spans="2:9" ht="13.5" customHeight="1">
      <c r="B14" s="39" t="s">
        <v>428</v>
      </c>
      <c r="C14" s="34">
        <v>1</v>
      </c>
      <c r="D14" s="33">
        <f t="shared" si="0"/>
        <v>0.68</v>
      </c>
      <c r="E14" s="33">
        <f t="shared" si="1"/>
        <v>0.72000000000000008</v>
      </c>
      <c r="F14" s="30"/>
      <c r="G14" s="30"/>
      <c r="H14" s="91"/>
      <c r="I14" s="96"/>
    </row>
    <row r="15" spans="2:9" ht="13.5" customHeight="1">
      <c r="B15" s="39" t="s">
        <v>429</v>
      </c>
      <c r="C15" s="34"/>
      <c r="D15" s="33">
        <f t="shared" si="0"/>
        <v>0.68</v>
      </c>
      <c r="E15" s="33">
        <f t="shared" si="1"/>
        <v>0.72000000000000008</v>
      </c>
      <c r="F15" s="30"/>
      <c r="G15" s="30"/>
      <c r="H15" s="91"/>
      <c r="I15" s="96"/>
    </row>
    <row r="16" spans="2:9" ht="13.5" customHeight="1">
      <c r="B16" s="39" t="s">
        <v>430</v>
      </c>
      <c r="C16" s="34"/>
      <c r="D16" s="33">
        <f t="shared" si="0"/>
        <v>0.68</v>
      </c>
      <c r="E16" s="33">
        <f t="shared" si="1"/>
        <v>0.72000000000000008</v>
      </c>
      <c r="F16" s="30"/>
      <c r="G16" s="30"/>
      <c r="H16" s="91"/>
      <c r="I16" s="96"/>
    </row>
    <row r="17" spans="2:9" ht="13.5" customHeight="1">
      <c r="B17" s="39" t="s">
        <v>431</v>
      </c>
      <c r="C17" s="34">
        <v>0.72</v>
      </c>
      <c r="D17" s="33">
        <f t="shared" si="0"/>
        <v>0.68</v>
      </c>
      <c r="E17" s="33">
        <f t="shared" si="1"/>
        <v>0.72000000000000008</v>
      </c>
      <c r="F17" s="30"/>
      <c r="G17" s="30"/>
      <c r="H17" s="91"/>
      <c r="I17" s="96"/>
    </row>
    <row r="18" spans="2:9" ht="13.5" customHeight="1">
      <c r="B18" s="39" t="s">
        <v>432</v>
      </c>
      <c r="C18" s="34"/>
      <c r="D18" s="33">
        <f t="shared" si="0"/>
        <v>0.68</v>
      </c>
      <c r="E18" s="33">
        <f t="shared" si="1"/>
        <v>0.72000000000000008</v>
      </c>
      <c r="F18" s="30"/>
      <c r="G18" s="30"/>
      <c r="H18" s="91"/>
      <c r="I18" s="96"/>
    </row>
    <row r="19" spans="2:9" ht="13.5" customHeight="1">
      <c r="B19" s="39" t="s">
        <v>433</v>
      </c>
      <c r="C19" s="34"/>
      <c r="D19" s="33">
        <f t="shared" si="0"/>
        <v>0.68</v>
      </c>
      <c r="E19" s="33">
        <f t="shared" si="1"/>
        <v>0.72000000000000008</v>
      </c>
      <c r="F19" s="30"/>
      <c r="G19" s="30"/>
      <c r="H19" s="91"/>
      <c r="I19" s="96"/>
    </row>
    <row r="20" spans="2:9" ht="13.5" customHeight="1">
      <c r="B20" s="39" t="s">
        <v>434</v>
      </c>
      <c r="C20" s="34">
        <v>0.89</v>
      </c>
      <c r="D20" s="33">
        <f t="shared" si="0"/>
        <v>0.68</v>
      </c>
      <c r="E20" s="33">
        <f t="shared" si="1"/>
        <v>0.72000000000000008</v>
      </c>
      <c r="F20" s="30"/>
      <c r="G20" s="30"/>
      <c r="H20" s="91"/>
      <c r="I20" s="96"/>
    </row>
    <row r="21" spans="2:9" ht="13.5" customHeight="1">
      <c r="B21" s="39" t="s">
        <v>435</v>
      </c>
      <c r="C21" s="34"/>
      <c r="D21" s="33">
        <f t="shared" si="0"/>
        <v>0.68</v>
      </c>
      <c r="E21" s="33">
        <f t="shared" si="1"/>
        <v>0.72000000000000008</v>
      </c>
      <c r="F21" s="30"/>
      <c r="G21" s="30"/>
      <c r="H21" s="91"/>
      <c r="I21" s="96"/>
    </row>
    <row r="22" spans="2:9" ht="13.5" customHeight="1">
      <c r="B22" s="39" t="s">
        <v>436</v>
      </c>
      <c r="C22" s="34"/>
      <c r="D22" s="33">
        <f t="shared" si="0"/>
        <v>0.68</v>
      </c>
      <c r="E22" s="33">
        <f t="shared" si="1"/>
        <v>0.72000000000000008</v>
      </c>
      <c r="F22" s="30"/>
      <c r="G22" s="30"/>
      <c r="H22" s="91"/>
      <c r="I22" s="96"/>
    </row>
    <row r="23" spans="2:9" ht="13.5" customHeight="1">
      <c r="B23" s="39" t="s">
        <v>437</v>
      </c>
      <c r="C23" s="34">
        <v>0.84</v>
      </c>
      <c r="D23" s="33">
        <f t="shared" si="0"/>
        <v>0.68</v>
      </c>
      <c r="E23" s="33">
        <f t="shared" si="1"/>
        <v>0.72000000000000008</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66" t="s">
        <v>454</v>
      </c>
      <c r="C28" s="967"/>
      <c r="D28" s="967"/>
      <c r="E28" s="967"/>
      <c r="F28" s="967"/>
      <c r="G28" s="967"/>
      <c r="H28" s="967"/>
      <c r="I28" s="968"/>
    </row>
    <row r="29" spans="2:9" ht="13.5" customHeight="1">
      <c r="B29" s="612" t="s">
        <v>455</v>
      </c>
      <c r="C29" s="510"/>
      <c r="D29" s="510"/>
      <c r="E29" s="470"/>
      <c r="F29" s="612" t="s">
        <v>456</v>
      </c>
      <c r="G29" s="510"/>
      <c r="H29" s="510"/>
      <c r="I29" s="470"/>
    </row>
    <row r="30" spans="2:9" ht="13.5" customHeight="1">
      <c r="B30" s="551" t="s">
        <v>644</v>
      </c>
      <c r="C30" s="480"/>
      <c r="D30" s="480"/>
      <c r="E30" s="481"/>
      <c r="F30" s="582"/>
      <c r="G30" s="480"/>
      <c r="H30" s="480"/>
      <c r="I30" s="481"/>
    </row>
    <row r="31" spans="2:9" ht="13.5" customHeight="1">
      <c r="B31" s="646"/>
      <c r="C31" s="647"/>
      <c r="D31" s="647"/>
      <c r="E31" s="484"/>
      <c r="F31" s="646"/>
      <c r="G31" s="647"/>
      <c r="H31" s="647"/>
      <c r="I31" s="484"/>
    </row>
    <row r="32" spans="2:9" ht="15" customHeight="1">
      <c r="B32" s="646"/>
      <c r="C32" s="647"/>
      <c r="D32" s="647"/>
      <c r="E32" s="484"/>
      <c r="F32" s="646"/>
      <c r="G32" s="647"/>
      <c r="H32" s="647"/>
      <c r="I32" s="484"/>
    </row>
    <row r="33" spans="2:9" ht="15" customHeight="1">
      <c r="B33" s="646"/>
      <c r="C33" s="647"/>
      <c r="D33" s="647"/>
      <c r="E33" s="484"/>
      <c r="F33" s="646"/>
      <c r="G33" s="647"/>
      <c r="H33" s="647"/>
      <c r="I33" s="484"/>
    </row>
    <row r="34" spans="2:9" ht="15" customHeight="1">
      <c r="B34" s="646"/>
      <c r="C34" s="647"/>
      <c r="D34" s="647"/>
      <c r="E34" s="484"/>
      <c r="F34" s="646"/>
      <c r="G34" s="647"/>
      <c r="H34" s="647"/>
      <c r="I34" s="484"/>
    </row>
    <row r="35" spans="2:9" ht="15" customHeight="1">
      <c r="B35" s="646"/>
      <c r="C35" s="647"/>
      <c r="D35" s="647"/>
      <c r="E35" s="484"/>
      <c r="F35" s="646"/>
      <c r="G35" s="647"/>
      <c r="H35" s="647"/>
      <c r="I35" s="484"/>
    </row>
    <row r="36" spans="2:9" ht="35.25" customHeight="1">
      <c r="B36" s="503"/>
      <c r="C36" s="504"/>
      <c r="D36" s="504"/>
      <c r="E36" s="472"/>
      <c r="F36" s="503"/>
      <c r="G36" s="504"/>
      <c r="H36" s="504"/>
      <c r="I36" s="472"/>
    </row>
  </sheetData>
  <mergeCells count="24">
    <mergeCell ref="B1:C2"/>
    <mergeCell ref="D1:H1"/>
    <mergeCell ref="I1:I2"/>
    <mergeCell ref="D2:H2"/>
    <mergeCell ref="B3:C3"/>
    <mergeCell ref="D3:H3"/>
    <mergeCell ref="B4:I4"/>
    <mergeCell ref="B5:C5"/>
    <mergeCell ref="D5:I5"/>
    <mergeCell ref="B6:C6"/>
    <mergeCell ref="D6:E6"/>
    <mergeCell ref="F6:G6"/>
    <mergeCell ref="H6:I6"/>
    <mergeCell ref="B7:C7"/>
    <mergeCell ref="D7:E7"/>
    <mergeCell ref="F7:G7"/>
    <mergeCell ref="H7:I7"/>
    <mergeCell ref="H8:H9"/>
    <mergeCell ref="I8:I9"/>
    <mergeCell ref="B28:I28"/>
    <mergeCell ref="B29:E29"/>
    <mergeCell ref="F29:I29"/>
    <mergeCell ref="B30:E36"/>
    <mergeCell ref="F30:I36"/>
  </mergeCells>
  <pageMargins left="0.7" right="0.7" top="0.75" bottom="0.75" header="0" footer="0"/>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rgb="FFFF9900"/>
  </sheetPr>
  <dimension ref="B1:M36"/>
  <sheetViews>
    <sheetView workbookViewId="0">
      <selection activeCell="C9" sqref="C9"/>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11" width="11.5546875" customWidth="1"/>
    <col min="12" max="12" width="13.5546875" bestFit="1" customWidth="1"/>
    <col min="13" max="29" width="11.5546875" customWidth="1"/>
  </cols>
  <sheetData>
    <row r="1" spans="2:13" ht="29.25" customHeight="1">
      <c r="B1" s="502" t="s">
        <v>471</v>
      </c>
      <c r="C1" s="599"/>
      <c r="D1" s="601" t="s">
        <v>439</v>
      </c>
      <c r="E1" s="602"/>
      <c r="F1" s="602"/>
      <c r="G1" s="602"/>
      <c r="H1" s="603"/>
      <c r="I1" s="604"/>
    </row>
    <row r="2" spans="2:13" ht="21.75" customHeight="1">
      <c r="B2" s="600"/>
      <c r="C2" s="448"/>
      <c r="D2" s="454" t="s">
        <v>472</v>
      </c>
      <c r="E2" s="455"/>
      <c r="F2" s="455"/>
      <c r="G2" s="455"/>
      <c r="H2" s="456"/>
      <c r="I2" s="605"/>
    </row>
    <row r="3" spans="2:13" ht="13.5" customHeight="1">
      <c r="B3" s="606" t="s">
        <v>473</v>
      </c>
      <c r="C3" s="607"/>
      <c r="D3" s="606" t="s">
        <v>474</v>
      </c>
      <c r="E3" s="608"/>
      <c r="F3" s="608"/>
      <c r="G3" s="608"/>
      <c r="H3" s="607"/>
      <c r="I3" s="43" t="s">
        <v>475</v>
      </c>
    </row>
    <row r="4" spans="2:13" ht="8.25" customHeight="1" thickBot="1">
      <c r="B4" s="561"/>
      <c r="C4" s="961"/>
      <c r="D4" s="961"/>
      <c r="E4" s="961"/>
      <c r="F4" s="961"/>
      <c r="G4" s="961"/>
      <c r="H4" s="961"/>
      <c r="I4" s="965"/>
    </row>
    <row r="5" spans="2:13" ht="22.5" customHeight="1" thickBot="1">
      <c r="B5" s="489" t="s">
        <v>444</v>
      </c>
      <c r="C5" s="470"/>
      <c r="D5" s="767" t="str">
        <f>Indicadores!F38</f>
        <v>Gestión Administrativa, Comisiones y Apoyo Logistíco (GAC)</v>
      </c>
      <c r="E5" s="768"/>
      <c r="F5" s="768"/>
      <c r="G5" s="768"/>
      <c r="H5" s="768"/>
      <c r="I5" s="488"/>
    </row>
    <row r="6" spans="2:13" ht="34.5" customHeight="1" thickBot="1">
      <c r="B6" s="489" t="s">
        <v>445</v>
      </c>
      <c r="C6" s="470"/>
      <c r="D6" s="570" t="str">
        <f>Indicadores!A39</f>
        <v>Trámite de Comisiones</v>
      </c>
      <c r="E6" s="731"/>
      <c r="F6" s="489" t="s">
        <v>446</v>
      </c>
      <c r="G6" s="470"/>
      <c r="H6" s="570" t="e">
        <f>Indicadores!#REF!</f>
        <v>#REF!</v>
      </c>
      <c r="I6" s="731"/>
    </row>
    <row r="7" spans="2:13" ht="39.75" customHeight="1">
      <c r="B7" s="489" t="s">
        <v>447</v>
      </c>
      <c r="C7" s="470"/>
      <c r="D7" s="570" t="str">
        <f>Indicadores!G39</f>
        <v>(Número de comisiones ejecutadas/Número de comisiones solicitadas)*100</v>
      </c>
      <c r="E7" s="731"/>
      <c r="F7" s="489" t="s">
        <v>448</v>
      </c>
      <c r="G7" s="470"/>
      <c r="H7" s="570" t="str">
        <f>Indicadores!C39</f>
        <v>Facilitar el análisis de la relación entre las comisiones ejecutadas respecto al total de comisiones solicitadas con el fin de controlar reprocesos administrativos.</v>
      </c>
      <c r="I7" s="731"/>
    </row>
    <row r="8" spans="2:13" ht="42" customHeight="1">
      <c r="B8" s="297" t="s">
        <v>449</v>
      </c>
      <c r="C8" s="35" t="str">
        <f>Indicadores!P39</f>
        <v xml:space="preserve">Trimestral </v>
      </c>
      <c r="D8" s="297" t="s">
        <v>450</v>
      </c>
      <c r="E8" s="35" t="str">
        <f>Indicadores!R39</f>
        <v xml:space="preserve">Grupo de Comisiones y apoyo Logistíco </v>
      </c>
      <c r="F8" s="297" t="s">
        <v>67</v>
      </c>
      <c r="G8" s="35" t="str">
        <f>Indicadores!H39</f>
        <v>Porcentaje</v>
      </c>
      <c r="H8" s="490" t="s">
        <v>451</v>
      </c>
      <c r="I8" s="616" t="str">
        <f>Indicadores!O39</f>
        <v>Hacia arriba</v>
      </c>
    </row>
    <row r="9" spans="2:13" ht="33.75" customHeight="1">
      <c r="B9" s="297" t="s">
        <v>420</v>
      </c>
      <c r="C9" s="27">
        <f>Indicadores!N41</f>
        <v>0.8</v>
      </c>
      <c r="D9" s="28" t="s">
        <v>422</v>
      </c>
      <c r="E9" s="27">
        <f>'TABLERO DE MANDO'!F41</f>
        <v>0.81599999999999995</v>
      </c>
      <c r="F9" s="29" t="s">
        <v>423</v>
      </c>
      <c r="G9" s="27">
        <f>'TABLERO DE MANDO'!G41</f>
        <v>0.86399999999999999</v>
      </c>
      <c r="H9" s="734"/>
      <c r="I9" s="832"/>
    </row>
    <row r="10" spans="2:13" ht="13.5" customHeight="1">
      <c r="B10" s="93"/>
      <c r="C10" s="30"/>
      <c r="D10" s="30"/>
      <c r="E10" s="30"/>
      <c r="F10" s="30"/>
      <c r="G10" s="30"/>
      <c r="H10" s="30"/>
      <c r="I10" s="90"/>
      <c r="L10" s="373"/>
    </row>
    <row r="11" spans="2:13" ht="13.5" customHeight="1">
      <c r="B11" s="299" t="s">
        <v>452</v>
      </c>
      <c r="C11" s="298" t="s">
        <v>453</v>
      </c>
      <c r="D11" s="32" t="str">
        <f>D9</f>
        <v>LIMITE INSATISFACTORIO</v>
      </c>
      <c r="E11" s="32" t="str">
        <f>F9</f>
        <v>LIMITE SATISFACTORIO</v>
      </c>
      <c r="F11" s="30"/>
      <c r="G11" s="30"/>
      <c r="H11" s="91"/>
      <c r="I11" s="96"/>
      <c r="K11" s="373"/>
      <c r="L11" s="373"/>
      <c r="M11" s="373"/>
    </row>
    <row r="12" spans="2:13" ht="13.5" customHeight="1">
      <c r="B12" s="39" t="s">
        <v>426</v>
      </c>
      <c r="C12" s="41"/>
      <c r="D12" s="33">
        <f t="shared" ref="D12:D23" si="0">+$E$9</f>
        <v>0.81599999999999995</v>
      </c>
      <c r="E12" s="33">
        <f t="shared" ref="E12:E23" si="1">+$G$9</f>
        <v>0.86399999999999999</v>
      </c>
      <c r="F12" s="30"/>
      <c r="G12" s="30"/>
      <c r="H12" s="91"/>
      <c r="I12" s="96"/>
      <c r="L12" s="373"/>
    </row>
    <row r="13" spans="2:13" ht="13.5" customHeight="1">
      <c r="B13" s="39" t="s">
        <v>427</v>
      </c>
      <c r="C13" s="40"/>
      <c r="D13" s="33">
        <f t="shared" si="0"/>
        <v>0.81599999999999995</v>
      </c>
      <c r="E13" s="33">
        <f t="shared" si="1"/>
        <v>0.86399999999999999</v>
      </c>
      <c r="F13" s="30"/>
      <c r="G13" s="30"/>
      <c r="H13" s="91"/>
      <c r="I13" s="96"/>
    </row>
    <row r="14" spans="2:13" ht="13.5" customHeight="1">
      <c r="B14" s="39" t="s">
        <v>428</v>
      </c>
      <c r="C14" s="34">
        <v>0.72</v>
      </c>
      <c r="D14" s="33">
        <f t="shared" si="0"/>
        <v>0.81599999999999995</v>
      </c>
      <c r="E14" s="33">
        <f t="shared" si="1"/>
        <v>0.86399999999999999</v>
      </c>
      <c r="F14" s="30"/>
      <c r="G14" s="30"/>
      <c r="H14" s="91"/>
      <c r="I14" s="96"/>
    </row>
    <row r="15" spans="2:13" ht="13.5" customHeight="1">
      <c r="B15" s="39" t="s">
        <v>429</v>
      </c>
      <c r="C15" s="34"/>
      <c r="D15" s="33">
        <f t="shared" si="0"/>
        <v>0.81599999999999995</v>
      </c>
      <c r="E15" s="33">
        <f t="shared" si="1"/>
        <v>0.86399999999999999</v>
      </c>
      <c r="F15" s="30"/>
      <c r="G15" s="30"/>
      <c r="H15" s="91"/>
      <c r="I15" s="96"/>
    </row>
    <row r="16" spans="2:13" ht="13.5" customHeight="1">
      <c r="B16" s="39" t="s">
        <v>430</v>
      </c>
      <c r="C16" s="34"/>
      <c r="D16" s="33">
        <f t="shared" si="0"/>
        <v>0.81599999999999995</v>
      </c>
      <c r="E16" s="33">
        <f t="shared" si="1"/>
        <v>0.86399999999999999</v>
      </c>
      <c r="F16" s="30"/>
      <c r="G16" s="30"/>
      <c r="H16" s="91"/>
      <c r="I16" s="96"/>
    </row>
    <row r="17" spans="2:9" ht="13.5" customHeight="1">
      <c r="B17" s="39" t="s">
        <v>431</v>
      </c>
      <c r="C17" s="34">
        <v>0.65</v>
      </c>
      <c r="D17" s="33">
        <f t="shared" si="0"/>
        <v>0.81599999999999995</v>
      </c>
      <c r="E17" s="33">
        <f t="shared" si="1"/>
        <v>0.86399999999999999</v>
      </c>
      <c r="F17" s="30"/>
      <c r="G17" s="30"/>
      <c r="H17" s="91"/>
      <c r="I17" s="96"/>
    </row>
    <row r="18" spans="2:9" ht="13.5" customHeight="1">
      <c r="B18" s="39" t="s">
        <v>432</v>
      </c>
      <c r="C18" s="34"/>
      <c r="D18" s="33">
        <f t="shared" si="0"/>
        <v>0.81599999999999995</v>
      </c>
      <c r="E18" s="33">
        <f t="shared" si="1"/>
        <v>0.86399999999999999</v>
      </c>
      <c r="F18" s="30"/>
      <c r="G18" s="30"/>
      <c r="H18" s="91"/>
      <c r="I18" s="96"/>
    </row>
    <row r="19" spans="2:9" ht="13.5" customHeight="1">
      <c r="B19" s="39" t="s">
        <v>433</v>
      </c>
      <c r="C19" s="34"/>
      <c r="D19" s="33">
        <f t="shared" si="0"/>
        <v>0.81599999999999995</v>
      </c>
      <c r="E19" s="33">
        <f t="shared" si="1"/>
        <v>0.86399999999999999</v>
      </c>
      <c r="F19" s="30"/>
      <c r="G19" s="30"/>
      <c r="H19" s="91"/>
      <c r="I19" s="96"/>
    </row>
    <row r="20" spans="2:9" ht="13.5" customHeight="1">
      <c r="B20" s="39" t="s">
        <v>434</v>
      </c>
      <c r="C20" s="34">
        <v>0.65</v>
      </c>
      <c r="D20" s="33">
        <f t="shared" si="0"/>
        <v>0.81599999999999995</v>
      </c>
      <c r="E20" s="33">
        <f t="shared" si="1"/>
        <v>0.86399999999999999</v>
      </c>
      <c r="F20" s="30"/>
      <c r="G20" s="30"/>
      <c r="H20" s="91"/>
      <c r="I20" s="96"/>
    </row>
    <row r="21" spans="2:9" ht="13.5" customHeight="1">
      <c r="B21" s="39" t="s">
        <v>435</v>
      </c>
      <c r="C21" s="34"/>
      <c r="D21" s="33">
        <f t="shared" si="0"/>
        <v>0.81599999999999995</v>
      </c>
      <c r="E21" s="33">
        <f t="shared" si="1"/>
        <v>0.86399999999999999</v>
      </c>
      <c r="F21" s="30"/>
      <c r="G21" s="30"/>
      <c r="H21" s="91"/>
      <c r="I21" s="96"/>
    </row>
    <row r="22" spans="2:9" ht="13.5" customHeight="1">
      <c r="B22" s="39" t="s">
        <v>436</v>
      </c>
      <c r="C22" s="34"/>
      <c r="D22" s="33">
        <f t="shared" si="0"/>
        <v>0.81599999999999995</v>
      </c>
      <c r="E22" s="33">
        <f t="shared" si="1"/>
        <v>0.86399999999999999</v>
      </c>
      <c r="F22" s="30"/>
      <c r="G22" s="30"/>
      <c r="H22" s="91"/>
      <c r="I22" s="96"/>
    </row>
    <row r="23" spans="2:9" ht="13.5" customHeight="1">
      <c r="B23" s="39" t="s">
        <v>437</v>
      </c>
      <c r="C23" s="34">
        <v>0.75</v>
      </c>
      <c r="D23" s="33">
        <f t="shared" si="0"/>
        <v>0.81599999999999995</v>
      </c>
      <c r="E23" s="33">
        <f t="shared" si="1"/>
        <v>0.86399999999999999</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76" t="s">
        <v>454</v>
      </c>
      <c r="C28" s="977"/>
      <c r="D28" s="977"/>
      <c r="E28" s="977"/>
      <c r="F28" s="977"/>
      <c r="G28" s="977"/>
      <c r="H28" s="977"/>
      <c r="I28" s="978"/>
    </row>
    <row r="29" spans="2:9" ht="13.5" customHeight="1">
      <c r="B29" s="612" t="s">
        <v>455</v>
      </c>
      <c r="C29" s="510"/>
      <c r="D29" s="510"/>
      <c r="E29" s="470"/>
      <c r="F29" s="612" t="s">
        <v>456</v>
      </c>
      <c r="G29" s="510"/>
      <c r="H29" s="510"/>
      <c r="I29" s="470"/>
    </row>
    <row r="30" spans="2:9" ht="13.5" customHeight="1">
      <c r="B30" s="551" t="s">
        <v>645</v>
      </c>
      <c r="C30" s="480"/>
      <c r="D30" s="480"/>
      <c r="E30" s="481"/>
      <c r="F30" s="582"/>
      <c r="G30" s="480"/>
      <c r="H30" s="480"/>
      <c r="I30" s="481"/>
    </row>
    <row r="31" spans="2:9" ht="13.5" customHeight="1">
      <c r="B31" s="646"/>
      <c r="C31" s="647"/>
      <c r="D31" s="647"/>
      <c r="E31" s="484"/>
      <c r="F31" s="646"/>
      <c r="G31" s="647"/>
      <c r="H31" s="647"/>
      <c r="I31" s="484"/>
    </row>
    <row r="32" spans="2:9" ht="15" customHeight="1">
      <c r="B32" s="646"/>
      <c r="C32" s="647"/>
      <c r="D32" s="647"/>
      <c r="E32" s="484"/>
      <c r="F32" s="646"/>
      <c r="G32" s="647"/>
      <c r="H32" s="647"/>
      <c r="I32" s="484"/>
    </row>
    <row r="33" spans="2:9" ht="15" customHeight="1">
      <c r="B33" s="646"/>
      <c r="C33" s="647"/>
      <c r="D33" s="647"/>
      <c r="E33" s="484"/>
      <c r="F33" s="646"/>
      <c r="G33" s="647"/>
      <c r="H33" s="647"/>
      <c r="I33" s="484"/>
    </row>
    <row r="34" spans="2:9" ht="15" customHeight="1">
      <c r="B34" s="646"/>
      <c r="C34" s="647"/>
      <c r="D34" s="647"/>
      <c r="E34" s="484"/>
      <c r="F34" s="646"/>
      <c r="G34" s="647"/>
      <c r="H34" s="647"/>
      <c r="I34" s="484"/>
    </row>
    <row r="35" spans="2:9" ht="15" customHeight="1">
      <c r="B35" s="646"/>
      <c r="C35" s="647"/>
      <c r="D35" s="647"/>
      <c r="E35" s="484"/>
      <c r="F35" s="646"/>
      <c r="G35" s="647"/>
      <c r="H35" s="647"/>
      <c r="I35" s="484"/>
    </row>
    <row r="36" spans="2:9" ht="100.5" customHeight="1">
      <c r="B36" s="503"/>
      <c r="C36" s="504"/>
      <c r="D36" s="504"/>
      <c r="E36" s="472"/>
      <c r="F36" s="503"/>
      <c r="G36" s="504"/>
      <c r="H36" s="504"/>
      <c r="I36" s="472"/>
    </row>
  </sheetData>
  <mergeCells count="24">
    <mergeCell ref="B1:C2"/>
    <mergeCell ref="D1:H1"/>
    <mergeCell ref="I1:I2"/>
    <mergeCell ref="D2:H2"/>
    <mergeCell ref="B3:C3"/>
    <mergeCell ref="D3:H3"/>
    <mergeCell ref="B4:I4"/>
    <mergeCell ref="B5:C5"/>
    <mergeCell ref="D5:I5"/>
    <mergeCell ref="B6:C6"/>
    <mergeCell ref="D6:E6"/>
    <mergeCell ref="F6:G6"/>
    <mergeCell ref="H6:I6"/>
    <mergeCell ref="B7:C7"/>
    <mergeCell ref="D7:E7"/>
    <mergeCell ref="F7:G7"/>
    <mergeCell ref="H7:I7"/>
    <mergeCell ref="H8:H9"/>
    <mergeCell ref="I8:I9"/>
    <mergeCell ref="B28:I28"/>
    <mergeCell ref="B29:E29"/>
    <mergeCell ref="F29:I29"/>
    <mergeCell ref="B30:E36"/>
    <mergeCell ref="F30:I36"/>
  </mergeCells>
  <pageMargins left="0.7" right="0.7" top="0.75" bottom="0.75" header="0" footer="0"/>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rgb="FFFF9900"/>
  </sheetPr>
  <dimension ref="A1:J57"/>
  <sheetViews>
    <sheetView topLeftCell="A7" workbookViewId="0">
      <selection activeCell="C12" sqref="C12:C23"/>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 customHeight="1">
      <c r="B1" s="502" t="s">
        <v>471</v>
      </c>
      <c r="C1" s="599"/>
      <c r="D1" s="601" t="s">
        <v>439</v>
      </c>
      <c r="E1" s="602"/>
      <c r="F1" s="602"/>
      <c r="G1" s="602"/>
      <c r="H1" s="603"/>
      <c r="I1" s="604"/>
    </row>
    <row r="2" spans="2:9" ht="27"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561"/>
      <c r="C4" s="961"/>
      <c r="D4" s="961"/>
      <c r="E4" s="961"/>
      <c r="F4" s="961"/>
      <c r="G4" s="961"/>
      <c r="H4" s="961"/>
      <c r="I4" s="965"/>
    </row>
    <row r="5" spans="2:9" ht="22.5" customHeight="1">
      <c r="B5" s="473" t="s">
        <v>444</v>
      </c>
      <c r="C5" s="474"/>
      <c r="D5" s="728" t="str">
        <f>Indicadores!F41</f>
        <v>Gestión Documental (DOC)</v>
      </c>
      <c r="E5" s="504"/>
      <c r="F5" s="504"/>
      <c r="G5" s="504"/>
      <c r="H5" s="504"/>
      <c r="I5" s="472"/>
    </row>
    <row r="6" spans="2:9" ht="34.5" customHeight="1">
      <c r="B6" s="489" t="s">
        <v>445</v>
      </c>
      <c r="C6" s="470"/>
      <c r="D6" s="570" t="str">
        <f>Indicadores!A41</f>
        <v xml:space="preserve">Devolución de las comunicaciones oficiales, distribuida desde ventanilla única de correspondencia </v>
      </c>
      <c r="E6" s="731"/>
      <c r="F6" s="489" t="s">
        <v>446</v>
      </c>
      <c r="G6" s="470"/>
      <c r="H6" s="570" t="e">
        <f>Indicadores!#REF!</f>
        <v>#REF!</v>
      </c>
      <c r="I6" s="731"/>
    </row>
    <row r="7" spans="2:9" ht="48.75" customHeight="1">
      <c r="B7" s="489" t="s">
        <v>447</v>
      </c>
      <c r="C7" s="470"/>
      <c r="D7" s="570" t="str">
        <f>Indicadores!G41</f>
        <v xml:space="preserve">(Comunicaciones Oficiales Devueltas / Total de comunicaciones oficiales distribuida)*100  </v>
      </c>
      <c r="E7" s="731"/>
      <c r="F7" s="489" t="s">
        <v>448</v>
      </c>
      <c r="G7" s="470"/>
      <c r="H7" s="570" t="str">
        <f>Indicadores!C41</f>
        <v xml:space="preserve">Identifica la cantidad de documentos distribuidos de forma incorrecta, por la competencia que le corresponde a cada dependencia </v>
      </c>
      <c r="I7" s="731"/>
    </row>
    <row r="8" spans="2:9" ht="42" customHeight="1">
      <c r="B8" s="297" t="s">
        <v>449</v>
      </c>
      <c r="C8" s="35" t="str">
        <f>Indicadores!P41</f>
        <v>Mensual</v>
      </c>
      <c r="D8" s="297" t="s">
        <v>450</v>
      </c>
      <c r="E8" s="35" t="str">
        <f>Indicadores!R41</f>
        <v>Enero a Diciembre de 2021</v>
      </c>
      <c r="F8" s="297" t="s">
        <v>67</v>
      </c>
      <c r="G8" s="35" t="str">
        <f>Indicadores!H41</f>
        <v xml:space="preserve">Documento </v>
      </c>
      <c r="H8" s="490" t="s">
        <v>451</v>
      </c>
      <c r="I8" s="616" t="str">
        <f>Indicadores!O41</f>
        <v xml:space="preserve">Hacia abajo </v>
      </c>
    </row>
    <row r="9" spans="2:9" ht="33.75" customHeight="1">
      <c r="B9" s="297" t="s">
        <v>420</v>
      </c>
      <c r="C9" s="27">
        <f>Indicadores!N41</f>
        <v>0.8</v>
      </c>
      <c r="D9" s="28" t="s">
        <v>499</v>
      </c>
      <c r="E9" s="27">
        <f>'TABLERO DE MANDO'!F42</f>
        <v>0.68</v>
      </c>
      <c r="F9" s="29" t="s">
        <v>500</v>
      </c>
      <c r="G9" s="27">
        <f>'TABLERO DE MANDO'!G42</f>
        <v>0.72000000000000008</v>
      </c>
      <c r="H9" s="734"/>
      <c r="I9" s="832"/>
    </row>
    <row r="10" spans="2:9" ht="13.5" customHeight="1">
      <c r="B10" s="93"/>
      <c r="C10" s="30"/>
      <c r="D10" s="30"/>
      <c r="E10" s="30"/>
      <c r="F10" s="30"/>
      <c r="G10" s="30"/>
      <c r="H10" s="30"/>
      <c r="I10" s="90"/>
    </row>
    <row r="11" spans="2:9" ht="23.25" customHeight="1">
      <c r="B11" s="299" t="s">
        <v>452</v>
      </c>
      <c r="C11" s="298" t="s">
        <v>453</v>
      </c>
      <c r="D11" s="32" t="str">
        <f>D9</f>
        <v>LÍMITE INSATISFACTORIO</v>
      </c>
      <c r="E11" s="32" t="str">
        <f>F9</f>
        <v>LÍMITE SATISFACTORIO</v>
      </c>
      <c r="F11" s="30"/>
      <c r="G11" s="30"/>
      <c r="H11" s="91"/>
      <c r="I11" s="96"/>
    </row>
    <row r="12" spans="2:9" ht="13.5" customHeight="1">
      <c r="B12" s="39" t="s">
        <v>426</v>
      </c>
      <c r="C12" s="276">
        <v>1.83E-2</v>
      </c>
      <c r="D12" s="33">
        <f t="shared" ref="D12:D23" si="0">+$E$9</f>
        <v>0.68</v>
      </c>
      <c r="E12" s="33">
        <f t="shared" ref="E12:E23" si="1">+$G$9</f>
        <v>0.72000000000000008</v>
      </c>
      <c r="F12" s="30"/>
      <c r="G12" s="30"/>
      <c r="H12" s="91"/>
      <c r="I12" s="96"/>
    </row>
    <row r="13" spans="2:9" ht="13.5" customHeight="1">
      <c r="B13" s="39" t="s">
        <v>427</v>
      </c>
      <c r="C13" s="276">
        <v>2.4500000000000001E-2</v>
      </c>
      <c r="D13" s="33">
        <f t="shared" si="0"/>
        <v>0.68</v>
      </c>
      <c r="E13" s="33">
        <f t="shared" si="1"/>
        <v>0.72000000000000008</v>
      </c>
      <c r="F13" s="30"/>
      <c r="G13" s="30"/>
      <c r="H13" s="91"/>
      <c r="I13" s="96"/>
    </row>
    <row r="14" spans="2:9" ht="13.5" customHeight="1">
      <c r="B14" s="39" t="s">
        <v>428</v>
      </c>
      <c r="C14" s="276">
        <v>2.7E-2</v>
      </c>
      <c r="D14" s="33">
        <f t="shared" si="0"/>
        <v>0.68</v>
      </c>
      <c r="E14" s="33">
        <f t="shared" si="1"/>
        <v>0.72000000000000008</v>
      </c>
      <c r="F14" s="30"/>
      <c r="G14" s="30"/>
      <c r="H14" s="91"/>
      <c r="I14" s="96"/>
    </row>
    <row r="15" spans="2:9" ht="13.5" customHeight="1">
      <c r="B15" s="39" t="s">
        <v>429</v>
      </c>
      <c r="C15" s="276">
        <v>2.7199999999999998E-2</v>
      </c>
      <c r="D15" s="33">
        <f t="shared" si="0"/>
        <v>0.68</v>
      </c>
      <c r="E15" s="33">
        <f t="shared" si="1"/>
        <v>0.72000000000000008</v>
      </c>
      <c r="F15" s="30"/>
      <c r="G15" s="30"/>
      <c r="H15" s="91"/>
      <c r="I15" s="96"/>
    </row>
    <row r="16" spans="2:9" ht="13.5" customHeight="1">
      <c r="B16" s="39" t="s">
        <v>430</v>
      </c>
      <c r="C16" s="276">
        <v>2.35E-2</v>
      </c>
      <c r="D16" s="33">
        <f t="shared" si="0"/>
        <v>0.68</v>
      </c>
      <c r="E16" s="33">
        <f t="shared" si="1"/>
        <v>0.72000000000000008</v>
      </c>
      <c r="F16" s="30"/>
      <c r="G16" s="30"/>
      <c r="H16" s="91"/>
      <c r="I16" s="96"/>
    </row>
    <row r="17" spans="2:9" ht="13.5" customHeight="1">
      <c r="B17" s="39" t="s">
        <v>431</v>
      </c>
      <c r="C17" s="60">
        <v>0</v>
      </c>
      <c r="D17" s="33">
        <f t="shared" si="0"/>
        <v>0.68</v>
      </c>
      <c r="E17" s="33">
        <f t="shared" si="1"/>
        <v>0.72000000000000008</v>
      </c>
      <c r="F17" s="30"/>
      <c r="G17" s="30"/>
      <c r="H17" s="91"/>
      <c r="I17" s="96"/>
    </row>
    <row r="18" spans="2:9" ht="13.5" customHeight="1">
      <c r="B18" s="39" t="s">
        <v>432</v>
      </c>
      <c r="C18" s="60">
        <v>0</v>
      </c>
      <c r="D18" s="33">
        <f t="shared" si="0"/>
        <v>0.68</v>
      </c>
      <c r="E18" s="33">
        <f t="shared" si="1"/>
        <v>0.72000000000000008</v>
      </c>
      <c r="F18" s="30"/>
      <c r="G18" s="30"/>
      <c r="H18" s="91"/>
      <c r="I18" s="96"/>
    </row>
    <row r="19" spans="2:9" ht="13.5" customHeight="1">
      <c r="B19" s="39" t="s">
        <v>433</v>
      </c>
      <c r="C19" s="276">
        <v>2.8000000000000001E-2</v>
      </c>
      <c r="D19" s="33">
        <f t="shared" si="0"/>
        <v>0.68</v>
      </c>
      <c r="E19" s="33">
        <f t="shared" si="1"/>
        <v>0.72000000000000008</v>
      </c>
      <c r="F19" s="30"/>
      <c r="G19" s="30"/>
      <c r="H19" s="91"/>
      <c r="I19" s="96"/>
    </row>
    <row r="20" spans="2:9" ht="13.5" customHeight="1">
      <c r="B20" s="39" t="s">
        <v>434</v>
      </c>
      <c r="C20" s="276">
        <v>3.4700000000000002E-2</v>
      </c>
      <c r="D20" s="33">
        <f t="shared" si="0"/>
        <v>0.68</v>
      </c>
      <c r="E20" s="33">
        <f t="shared" si="1"/>
        <v>0.72000000000000008</v>
      </c>
      <c r="F20" s="30"/>
      <c r="G20" s="30"/>
      <c r="H20" s="91"/>
      <c r="I20" s="96"/>
    </row>
    <row r="21" spans="2:9" ht="13.5" customHeight="1">
      <c r="B21" s="39" t="s">
        <v>435</v>
      </c>
      <c r="C21" s="276">
        <v>3.6700000000000003E-2</v>
      </c>
      <c r="D21" s="33">
        <f t="shared" si="0"/>
        <v>0.68</v>
      </c>
      <c r="E21" s="33">
        <f t="shared" si="1"/>
        <v>0.72000000000000008</v>
      </c>
      <c r="F21" s="30"/>
      <c r="G21" s="30"/>
      <c r="H21" s="91"/>
      <c r="I21" s="96"/>
    </row>
    <row r="22" spans="2:9" ht="13.5" customHeight="1">
      <c r="B22" s="39" t="s">
        <v>436</v>
      </c>
      <c r="C22" s="276">
        <v>4.5900000000000003E-2</v>
      </c>
      <c r="D22" s="33">
        <f t="shared" si="0"/>
        <v>0.68</v>
      </c>
      <c r="E22" s="33">
        <f t="shared" si="1"/>
        <v>0.72000000000000008</v>
      </c>
      <c r="F22" s="30"/>
      <c r="G22" s="30"/>
      <c r="H22" s="91"/>
      <c r="I22" s="96"/>
    </row>
    <row r="23" spans="2:9" ht="13.5" customHeight="1">
      <c r="B23" s="39" t="s">
        <v>437</v>
      </c>
      <c r="C23" s="276">
        <v>2.6200000000000001E-2</v>
      </c>
      <c r="D23" s="33">
        <f t="shared" si="0"/>
        <v>0.68</v>
      </c>
      <c r="E23" s="33">
        <f t="shared" si="1"/>
        <v>0.72000000000000008</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81"/>
      <c r="D29" s="981"/>
      <c r="E29" s="981"/>
      <c r="F29" s="981"/>
      <c r="G29" s="981"/>
      <c r="H29" s="981"/>
      <c r="I29" s="968"/>
    </row>
    <row r="30" spans="2:9" ht="13.5" customHeight="1">
      <c r="B30" s="612" t="s">
        <v>455</v>
      </c>
      <c r="C30" s="510"/>
      <c r="D30" s="510"/>
      <c r="E30" s="470"/>
      <c r="F30" s="612" t="s">
        <v>456</v>
      </c>
      <c r="G30" s="510"/>
      <c r="H30" s="510"/>
      <c r="I30" s="470"/>
    </row>
    <row r="31" spans="2:9" ht="13.5" customHeight="1">
      <c r="B31" s="926" t="s">
        <v>646</v>
      </c>
      <c r="C31" s="927"/>
      <c r="D31" s="927"/>
      <c r="E31" s="928"/>
      <c r="F31" s="979"/>
      <c r="G31" s="647"/>
      <c r="H31" s="647"/>
      <c r="I31" s="484"/>
    </row>
    <row r="32" spans="2:9" ht="13.5" customHeight="1">
      <c r="B32" s="929"/>
      <c r="C32" s="930"/>
      <c r="D32" s="930"/>
      <c r="E32" s="931"/>
      <c r="F32" s="646"/>
      <c r="G32" s="647"/>
      <c r="H32" s="647"/>
      <c r="I32" s="484"/>
    </row>
    <row r="33" spans="2:9" ht="15" customHeight="1">
      <c r="B33" s="929"/>
      <c r="C33" s="930"/>
      <c r="D33" s="930"/>
      <c r="E33" s="931"/>
      <c r="F33" s="646"/>
      <c r="G33" s="647"/>
      <c r="H33" s="647"/>
      <c r="I33" s="484"/>
    </row>
    <row r="34" spans="2:9" ht="15" customHeight="1">
      <c r="B34" s="929"/>
      <c r="C34" s="930"/>
      <c r="D34" s="930"/>
      <c r="E34" s="931"/>
      <c r="F34" s="646"/>
      <c r="G34" s="647"/>
      <c r="H34" s="647"/>
      <c r="I34" s="484"/>
    </row>
    <row r="35" spans="2:9" ht="15" customHeight="1">
      <c r="B35" s="929"/>
      <c r="C35" s="930"/>
      <c r="D35" s="930"/>
      <c r="E35" s="931"/>
      <c r="F35" s="646"/>
      <c r="G35" s="647"/>
      <c r="H35" s="647"/>
      <c r="I35" s="484"/>
    </row>
    <row r="36" spans="2:9" ht="15" customHeight="1">
      <c r="B36" s="929"/>
      <c r="C36" s="930"/>
      <c r="D36" s="930"/>
      <c r="E36" s="931"/>
      <c r="F36" s="646"/>
      <c r="G36" s="647"/>
      <c r="H36" s="647"/>
      <c r="I36" s="484"/>
    </row>
    <row r="37" spans="2:9" ht="132" customHeight="1">
      <c r="B37" s="929"/>
      <c r="C37" s="930"/>
      <c r="D37" s="930"/>
      <c r="E37" s="931"/>
      <c r="F37" s="503"/>
      <c r="G37" s="504"/>
      <c r="H37" s="504"/>
      <c r="I37" s="472"/>
    </row>
    <row r="38" spans="2:9" ht="13.5" customHeight="1">
      <c r="B38" s="926" t="s">
        <v>647</v>
      </c>
      <c r="C38" s="927"/>
      <c r="D38" s="927"/>
      <c r="E38" s="928"/>
      <c r="F38" s="926" t="s">
        <v>648</v>
      </c>
      <c r="G38" s="927"/>
      <c r="H38" s="927"/>
      <c r="I38" s="928"/>
    </row>
    <row r="39" spans="2:9" ht="13.5" customHeight="1">
      <c r="B39" s="929"/>
      <c r="C39" s="930"/>
      <c r="D39" s="930"/>
      <c r="E39" s="931"/>
      <c r="F39" s="929"/>
      <c r="G39" s="930"/>
      <c r="H39" s="930"/>
      <c r="I39" s="931"/>
    </row>
    <row r="40" spans="2:9" ht="13.5" customHeight="1">
      <c r="B40" s="929" t="s">
        <v>649</v>
      </c>
      <c r="C40" s="930"/>
      <c r="D40" s="930"/>
      <c r="E40" s="931"/>
      <c r="F40" s="929"/>
      <c r="G40" s="930"/>
      <c r="H40" s="930"/>
      <c r="I40" s="931"/>
    </row>
    <row r="41" spans="2:9" ht="13.5" customHeight="1">
      <c r="B41" s="929"/>
      <c r="C41" s="930"/>
      <c r="D41" s="930"/>
      <c r="E41" s="931"/>
      <c r="F41" s="929"/>
      <c r="G41" s="930"/>
      <c r="H41" s="930"/>
      <c r="I41" s="931"/>
    </row>
    <row r="42" spans="2:9" ht="13.5" customHeight="1">
      <c r="B42" s="929"/>
      <c r="C42" s="930"/>
      <c r="D42" s="930"/>
      <c r="E42" s="931"/>
      <c r="F42" s="929"/>
      <c r="G42" s="930"/>
      <c r="H42" s="930"/>
      <c r="I42" s="931"/>
    </row>
    <row r="43" spans="2:9" ht="13.5" customHeight="1">
      <c r="B43" s="929"/>
      <c r="C43" s="930"/>
      <c r="D43" s="930"/>
      <c r="E43" s="931"/>
      <c r="F43" s="929"/>
      <c r="G43" s="930"/>
      <c r="H43" s="930"/>
      <c r="I43" s="931"/>
    </row>
    <row r="44" spans="2:9" ht="37.5" customHeight="1">
      <c r="B44" s="929"/>
      <c r="C44" s="930"/>
      <c r="D44" s="930"/>
      <c r="E44" s="931"/>
      <c r="F44" s="929"/>
      <c r="G44" s="930"/>
      <c r="H44" s="930"/>
      <c r="I44" s="931"/>
    </row>
    <row r="45" spans="2:9" ht="13.5" customHeight="1">
      <c r="B45" s="926" t="s">
        <v>650</v>
      </c>
      <c r="C45" s="927"/>
      <c r="D45" s="927"/>
      <c r="E45" s="928"/>
      <c r="F45" s="926" t="s">
        <v>651</v>
      </c>
      <c r="G45" s="927"/>
      <c r="H45" s="927"/>
      <c r="I45" s="928"/>
    </row>
    <row r="46" spans="2:9" ht="13.5" customHeight="1">
      <c r="B46" s="929"/>
      <c r="C46" s="930"/>
      <c r="D46" s="930"/>
      <c r="E46" s="931"/>
      <c r="F46" s="929"/>
      <c r="G46" s="930"/>
      <c r="H46" s="930"/>
      <c r="I46" s="931"/>
    </row>
    <row r="47" spans="2:9" ht="13.5" customHeight="1">
      <c r="B47" s="929"/>
      <c r="C47" s="930"/>
      <c r="D47" s="930"/>
      <c r="E47" s="931"/>
      <c r="F47" s="929"/>
      <c r="G47" s="930"/>
      <c r="H47" s="930"/>
      <c r="I47" s="931"/>
    </row>
    <row r="48" spans="2:9" ht="13.5" customHeight="1">
      <c r="B48" s="929"/>
      <c r="C48" s="930"/>
      <c r="D48" s="930"/>
      <c r="E48" s="931"/>
      <c r="F48" s="929"/>
      <c r="G48" s="930"/>
      <c r="H48" s="930"/>
      <c r="I48" s="931"/>
    </row>
    <row r="49" spans="1:10" ht="13.5" customHeight="1">
      <c r="B49" s="929"/>
      <c r="C49" s="930"/>
      <c r="D49" s="930"/>
      <c r="E49" s="931"/>
      <c r="F49" s="929"/>
      <c r="G49" s="930"/>
      <c r="H49" s="930"/>
      <c r="I49" s="931"/>
    </row>
    <row r="50" spans="1:10" ht="13.5" customHeight="1">
      <c r="B50" s="929"/>
      <c r="C50" s="930"/>
      <c r="D50" s="930"/>
      <c r="E50" s="931"/>
      <c r="F50" s="929"/>
      <c r="G50" s="930"/>
      <c r="H50" s="930"/>
      <c r="I50" s="931"/>
    </row>
    <row r="51" spans="1:10" ht="33" customHeight="1">
      <c r="B51" s="929"/>
      <c r="C51" s="930"/>
      <c r="D51" s="930"/>
      <c r="E51" s="931"/>
      <c r="F51" s="929"/>
      <c r="G51" s="930"/>
      <c r="H51" s="930"/>
      <c r="I51" s="931"/>
    </row>
    <row r="52" spans="1:10" ht="13.5" customHeight="1">
      <c r="A52" s="373"/>
      <c r="B52" s="985" t="s">
        <v>652</v>
      </c>
      <c r="C52" s="985"/>
      <c r="D52" s="985"/>
      <c r="E52" s="986"/>
      <c r="F52" s="985" t="s">
        <v>651</v>
      </c>
      <c r="G52" s="985"/>
      <c r="H52" s="985"/>
      <c r="I52" s="985"/>
      <c r="J52" s="373"/>
    </row>
    <row r="53" spans="1:10" ht="13.5" customHeight="1">
      <c r="A53" s="373"/>
      <c r="B53" s="985"/>
      <c r="C53" s="985"/>
      <c r="D53" s="985"/>
      <c r="E53" s="986"/>
      <c r="F53" s="985"/>
      <c r="G53" s="985"/>
      <c r="H53" s="985"/>
      <c r="I53" s="985"/>
      <c r="J53" s="373"/>
    </row>
    <row r="54" spans="1:10" ht="13.5" customHeight="1">
      <c r="A54" s="373"/>
      <c r="B54" s="985"/>
      <c r="C54" s="985"/>
      <c r="D54" s="985"/>
      <c r="E54" s="986"/>
      <c r="F54" s="985"/>
      <c r="G54" s="985"/>
      <c r="H54" s="985"/>
      <c r="I54" s="985"/>
      <c r="J54" s="373"/>
    </row>
    <row r="55" spans="1:10" ht="13.5" customHeight="1">
      <c r="A55" s="373"/>
      <c r="B55" s="985"/>
      <c r="C55" s="985"/>
      <c r="D55" s="985"/>
      <c r="E55" s="986"/>
      <c r="F55" s="985"/>
      <c r="G55" s="985"/>
      <c r="H55" s="985"/>
      <c r="I55" s="985"/>
      <c r="J55" s="373"/>
    </row>
    <row r="56" spans="1:10" ht="13.5" customHeight="1">
      <c r="A56" s="373"/>
      <c r="B56" s="985"/>
      <c r="C56" s="985"/>
      <c r="D56" s="985"/>
      <c r="E56" s="986"/>
      <c r="F56" s="985"/>
      <c r="G56" s="985"/>
      <c r="H56" s="985"/>
      <c r="I56" s="985"/>
      <c r="J56" s="373"/>
    </row>
    <row r="57" spans="1:10" ht="15" customHeight="1">
      <c r="B57" s="373"/>
      <c r="C57" s="373"/>
      <c r="D57" s="373"/>
      <c r="E57" s="373"/>
      <c r="F57" s="373"/>
      <c r="G57" s="373"/>
      <c r="H57" s="373"/>
      <c r="I57" s="373"/>
    </row>
  </sheetData>
  <mergeCells count="31">
    <mergeCell ref="B45:E51"/>
    <mergeCell ref="F45:I51"/>
    <mergeCell ref="B52:E56"/>
    <mergeCell ref="F52:I56"/>
    <mergeCell ref="B38:E44"/>
    <mergeCell ref="F38:I44"/>
    <mergeCell ref="B31:E37"/>
    <mergeCell ref="F31:I37"/>
    <mergeCell ref="B29:I29"/>
    <mergeCell ref="F30:I30"/>
    <mergeCell ref="B7:C7"/>
    <mergeCell ref="H7:I7"/>
    <mergeCell ref="B30:E30"/>
    <mergeCell ref="D7:E7"/>
    <mergeCell ref="F7:G7"/>
    <mergeCell ref="H8:H9"/>
    <mergeCell ref="I8:I9"/>
    <mergeCell ref="B28:I28"/>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1:J100"/>
  <sheetViews>
    <sheetView zoomScale="70" zoomScaleNormal="70" workbookViewId="0">
      <selection activeCell="N21" sqref="N21"/>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502" t="s">
        <v>471</v>
      </c>
      <c r="C1" s="599"/>
      <c r="D1" s="601" t="s">
        <v>439</v>
      </c>
      <c r="E1" s="602"/>
      <c r="F1" s="602"/>
      <c r="G1" s="602"/>
      <c r="H1" s="603"/>
      <c r="I1" s="604"/>
    </row>
    <row r="2" spans="2:9" ht="29.2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561"/>
      <c r="C4" s="562"/>
      <c r="D4" s="562"/>
      <c r="E4" s="562"/>
      <c r="F4" s="562"/>
      <c r="G4" s="562"/>
      <c r="H4" s="562"/>
      <c r="I4" s="563"/>
    </row>
    <row r="5" spans="2:9" ht="22.5" customHeight="1" thickBot="1">
      <c r="B5" s="564" t="s">
        <v>444</v>
      </c>
      <c r="C5" s="565"/>
      <c r="D5" s="566" t="str">
        <f>Indicadores!F6</f>
        <v>Gestión Integrada del Portafolio de Planes Programa y Proyectos. (GIP)</v>
      </c>
      <c r="E5" s="567"/>
      <c r="F5" s="567"/>
      <c r="G5" s="567"/>
      <c r="H5" s="567"/>
      <c r="I5" s="568"/>
    </row>
    <row r="6" spans="2:9" ht="34.5" customHeight="1">
      <c r="B6" s="489" t="s">
        <v>445</v>
      </c>
      <c r="C6" s="569"/>
      <c r="D6" s="570" t="str">
        <f>Indicadores!A6</f>
        <v>Gestión de solicitudes presupuestales</v>
      </c>
      <c r="E6" s="571"/>
      <c r="F6" s="489" t="s">
        <v>446</v>
      </c>
      <c r="G6" s="569"/>
      <c r="H6" s="572" t="e">
        <f>Indicadores!#REF!</f>
        <v>#REF!</v>
      </c>
      <c r="I6" s="573"/>
    </row>
    <row r="7" spans="2:9" ht="80.25" customHeight="1">
      <c r="B7" s="489" t="s">
        <v>447</v>
      </c>
      <c r="C7" s="569"/>
      <c r="D7" s="477" t="str">
        <f>Indicadores!G6</f>
        <v>(Número de tramites presupuestales realizados / Número total de solicitudes) X 100</v>
      </c>
      <c r="E7" s="593"/>
      <c r="F7" s="489" t="s">
        <v>448</v>
      </c>
      <c r="G7" s="569"/>
      <c r="H7" s="477" t="str">
        <f>Indicadores!C6</f>
        <v>El presente Indicador mide las solicitudes de los diferentes tramites presupuestales con el pleno cumplimiento de los requisitos, los cuales adelanta el grupo
de gestión presupuestal tales como com: La solicitud para autorización de cupo de vigencias futuras, la revisión estuctural de los proyectos en el SUIFP
ajuste a Decreto y programación presupuestal vigencia siguiente, las solicitudes de modificación presupuestal. todas estas mediran la gestión efectiva, con
la finalidad de hacer seguimiento y tomar acciones preventivas o correctivas en caso de no cumplir con la meta esperada.</v>
      </c>
      <c r="I7" s="593"/>
    </row>
    <row r="8" spans="2:9" ht="39" customHeight="1">
      <c r="B8" s="297" t="s">
        <v>449</v>
      </c>
      <c r="C8" s="35" t="str">
        <f>Indicadores!P6</f>
        <v xml:space="preserve">Trimestal </v>
      </c>
      <c r="D8" s="297" t="s">
        <v>450</v>
      </c>
      <c r="E8" s="36" t="str">
        <f>Indicadores!R6</f>
        <v>Sistemas Unificado de Inversiones y Finanzas Públicas SUIF, comunicaciones oficiales</v>
      </c>
      <c r="F8" s="297" t="s">
        <v>67</v>
      </c>
      <c r="G8" s="37" t="str">
        <f>Indicadores!H6</f>
        <v>Porcentaje</v>
      </c>
      <c r="H8" s="490" t="s">
        <v>451</v>
      </c>
      <c r="I8" s="616" t="str">
        <f>Indicadores!O6</f>
        <v>Hacia arriba</v>
      </c>
    </row>
    <row r="9" spans="2:9" ht="33.75" customHeight="1" thickBot="1">
      <c r="B9" s="297" t="s">
        <v>420</v>
      </c>
      <c r="C9" s="27">
        <f>Indicadores!N6</f>
        <v>0.9</v>
      </c>
      <c r="D9" s="28" t="s">
        <v>422</v>
      </c>
      <c r="E9" s="27">
        <f>'TABLERO DE MANDO'!F7</f>
        <v>0.76500000000000001</v>
      </c>
      <c r="F9" s="29" t="s">
        <v>423</v>
      </c>
      <c r="G9" s="27">
        <f>'TABLERO DE MANDO'!G7</f>
        <v>0.81</v>
      </c>
      <c r="H9" s="615"/>
      <c r="I9" s="617"/>
    </row>
    <row r="10" spans="2:9" ht="13.5" customHeight="1">
      <c r="B10" s="93"/>
      <c r="C10" s="30"/>
      <c r="D10" s="30"/>
      <c r="E10" s="30"/>
      <c r="F10" s="30"/>
      <c r="G10" s="30"/>
      <c r="H10" s="30"/>
      <c r="I10" s="90"/>
    </row>
    <row r="11" spans="2:9" ht="21" customHeight="1">
      <c r="B11" s="299" t="s">
        <v>452</v>
      </c>
      <c r="C11" s="298" t="s">
        <v>453</v>
      </c>
      <c r="D11" s="32" t="str">
        <f>D9</f>
        <v>LIMITE INSATISFACTORIO</v>
      </c>
      <c r="E11" s="32" t="str">
        <f>F9</f>
        <v>LIMITE SATISFACTORIO</v>
      </c>
      <c r="F11" s="30"/>
      <c r="G11" s="30"/>
      <c r="H11" s="30"/>
      <c r="I11" s="91"/>
    </row>
    <row r="12" spans="2:9" ht="21" customHeight="1">
      <c r="B12" s="39" t="s">
        <v>426</v>
      </c>
      <c r="C12" s="34"/>
      <c r="D12" s="33">
        <f t="shared" ref="D12:D23" si="0">+$E$9</f>
        <v>0.76500000000000001</v>
      </c>
      <c r="E12" s="33">
        <f t="shared" ref="E12:E23" si="1">+$G$9</f>
        <v>0.81</v>
      </c>
      <c r="F12" s="30"/>
      <c r="G12" s="30"/>
      <c r="H12" s="30"/>
      <c r="I12" s="91"/>
    </row>
    <row r="13" spans="2:9" ht="13.5" customHeight="1">
      <c r="B13" s="39" t="s">
        <v>427</v>
      </c>
      <c r="C13" s="34"/>
      <c r="D13" s="33">
        <f t="shared" si="0"/>
        <v>0.76500000000000001</v>
      </c>
      <c r="E13" s="33">
        <f t="shared" si="1"/>
        <v>0.81</v>
      </c>
      <c r="F13" s="30"/>
      <c r="G13" s="30"/>
      <c r="H13" s="30"/>
      <c r="I13" s="91"/>
    </row>
    <row r="14" spans="2:9" ht="13.5" customHeight="1">
      <c r="B14" s="39" t="s">
        <v>428</v>
      </c>
      <c r="C14" s="34">
        <v>1</v>
      </c>
      <c r="D14" s="33">
        <f t="shared" si="0"/>
        <v>0.76500000000000001</v>
      </c>
      <c r="E14" s="33">
        <f t="shared" si="1"/>
        <v>0.81</v>
      </c>
      <c r="F14" s="30"/>
      <c r="G14" s="30"/>
      <c r="H14" s="30"/>
      <c r="I14" s="91"/>
    </row>
    <row r="15" spans="2:9" ht="13.5" customHeight="1">
      <c r="B15" s="39" t="s">
        <v>429</v>
      </c>
      <c r="C15" s="279"/>
      <c r="D15" s="33">
        <f t="shared" si="0"/>
        <v>0.76500000000000001</v>
      </c>
      <c r="E15" s="33">
        <f t="shared" si="1"/>
        <v>0.81</v>
      </c>
      <c r="F15" s="30"/>
      <c r="G15" s="30"/>
      <c r="H15" s="30"/>
      <c r="I15" s="91"/>
    </row>
    <row r="16" spans="2:9" ht="13.5" customHeight="1">
      <c r="B16" s="39" t="s">
        <v>430</v>
      </c>
      <c r="C16" s="34"/>
      <c r="D16" s="33">
        <f t="shared" si="0"/>
        <v>0.76500000000000001</v>
      </c>
      <c r="E16" s="33">
        <f t="shared" si="1"/>
        <v>0.81</v>
      </c>
      <c r="F16" s="30"/>
      <c r="G16" s="30"/>
      <c r="H16" s="30"/>
      <c r="I16" s="91"/>
    </row>
    <row r="17" spans="2:9" ht="13.5" customHeight="1">
      <c r="B17" s="39" t="s">
        <v>431</v>
      </c>
      <c r="C17" s="34">
        <v>1</v>
      </c>
      <c r="D17" s="33">
        <f t="shared" si="0"/>
        <v>0.76500000000000001</v>
      </c>
      <c r="E17" s="33">
        <f t="shared" si="1"/>
        <v>0.81</v>
      </c>
      <c r="F17" s="30"/>
      <c r="G17" s="30"/>
      <c r="H17" s="30"/>
      <c r="I17" s="91"/>
    </row>
    <row r="18" spans="2:9" ht="13.5" customHeight="1">
      <c r="B18" s="39" t="s">
        <v>432</v>
      </c>
      <c r="C18" s="34"/>
      <c r="D18" s="33">
        <f t="shared" si="0"/>
        <v>0.76500000000000001</v>
      </c>
      <c r="E18" s="33">
        <f t="shared" si="1"/>
        <v>0.81</v>
      </c>
      <c r="F18" s="30"/>
      <c r="G18" s="30"/>
      <c r="H18" s="30"/>
      <c r="I18" s="91"/>
    </row>
    <row r="19" spans="2:9" ht="13.5" customHeight="1">
      <c r="B19" s="39" t="s">
        <v>433</v>
      </c>
      <c r="C19" s="34"/>
      <c r="D19" s="33">
        <f t="shared" si="0"/>
        <v>0.76500000000000001</v>
      </c>
      <c r="E19" s="33">
        <f t="shared" si="1"/>
        <v>0.81</v>
      </c>
      <c r="F19" s="30"/>
      <c r="G19" s="30"/>
      <c r="H19" s="30"/>
      <c r="I19" s="91"/>
    </row>
    <row r="20" spans="2:9" ht="13.5" customHeight="1">
      <c r="B20" s="39" t="s">
        <v>434</v>
      </c>
      <c r="C20" s="34">
        <v>1</v>
      </c>
      <c r="D20" s="33">
        <f t="shared" si="0"/>
        <v>0.76500000000000001</v>
      </c>
      <c r="E20" s="33">
        <f t="shared" si="1"/>
        <v>0.81</v>
      </c>
      <c r="F20" s="30"/>
      <c r="G20" s="30"/>
      <c r="H20" s="30"/>
      <c r="I20" s="91"/>
    </row>
    <row r="21" spans="2:9" ht="13.5" customHeight="1">
      <c r="B21" s="39" t="s">
        <v>435</v>
      </c>
      <c r="C21" s="34"/>
      <c r="D21" s="33">
        <f t="shared" si="0"/>
        <v>0.76500000000000001</v>
      </c>
      <c r="E21" s="33">
        <f t="shared" si="1"/>
        <v>0.81</v>
      </c>
      <c r="F21" s="30"/>
      <c r="G21" s="30"/>
      <c r="H21" s="30"/>
      <c r="I21" s="91"/>
    </row>
    <row r="22" spans="2:9" ht="13.5" customHeight="1">
      <c r="B22" s="39" t="s">
        <v>436</v>
      </c>
      <c r="C22" s="34"/>
      <c r="D22" s="33">
        <f t="shared" si="0"/>
        <v>0.76500000000000001</v>
      </c>
      <c r="E22" s="33">
        <f t="shared" si="1"/>
        <v>0.81</v>
      </c>
      <c r="F22" s="30"/>
      <c r="G22" s="30"/>
      <c r="H22" s="30"/>
      <c r="I22" s="91"/>
    </row>
    <row r="23" spans="2:9" ht="13.5" customHeight="1">
      <c r="B23" s="39" t="s">
        <v>437</v>
      </c>
      <c r="C23" s="34">
        <v>1</v>
      </c>
      <c r="D23" s="33">
        <f t="shared" si="0"/>
        <v>0.76500000000000001</v>
      </c>
      <c r="E23" s="33">
        <f t="shared" si="1"/>
        <v>0.81</v>
      </c>
      <c r="F23" s="30"/>
      <c r="G23" s="30"/>
      <c r="H23" s="30"/>
      <c r="I23" s="91"/>
    </row>
    <row r="24" spans="2:9" ht="13.5" customHeight="1">
      <c r="B24" s="93"/>
      <c r="C24" s="30"/>
      <c r="D24" s="30"/>
      <c r="E24" s="30"/>
      <c r="F24" s="30"/>
      <c r="G24" s="30"/>
      <c r="H24" s="30"/>
      <c r="I24" s="91"/>
    </row>
    <row r="25" spans="2:9" ht="13.5" customHeight="1">
      <c r="B25" s="93"/>
      <c r="C25" s="30"/>
      <c r="D25" s="30"/>
      <c r="E25" s="30"/>
      <c r="F25" s="30"/>
      <c r="G25" s="30"/>
      <c r="H25" s="30"/>
      <c r="I25" s="91"/>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618" t="s">
        <v>454</v>
      </c>
      <c r="C28" s="619"/>
      <c r="D28" s="619"/>
      <c r="E28" s="619"/>
      <c r="F28" s="619"/>
      <c r="G28" s="619"/>
      <c r="H28" s="619"/>
      <c r="I28" s="620"/>
    </row>
    <row r="29" spans="2:9" ht="7.5" customHeight="1">
      <c r="B29" s="94"/>
      <c r="C29" s="92"/>
      <c r="D29" s="92"/>
      <c r="E29" s="92"/>
      <c r="F29" s="92"/>
      <c r="G29" s="92"/>
      <c r="H29" s="92"/>
      <c r="I29" s="42"/>
    </row>
    <row r="30" spans="2:9" ht="13.5" customHeight="1">
      <c r="B30" s="609" t="s">
        <v>455</v>
      </c>
      <c r="C30" s="610"/>
      <c r="D30" s="610"/>
      <c r="E30" s="611"/>
      <c r="F30" s="612" t="s">
        <v>456</v>
      </c>
      <c r="G30" s="613"/>
      <c r="H30" s="613"/>
      <c r="I30" s="614"/>
    </row>
    <row r="31" spans="2:9" ht="13.5" customHeight="1">
      <c r="B31" s="588" t="s">
        <v>476</v>
      </c>
      <c r="C31" s="589"/>
      <c r="D31" s="589"/>
      <c r="E31" s="589"/>
      <c r="F31" s="594"/>
      <c r="G31" s="583"/>
      <c r="H31" s="583"/>
      <c r="I31" s="584"/>
    </row>
    <row r="32" spans="2:9" ht="15" customHeight="1">
      <c r="B32" s="590"/>
      <c r="C32" s="555"/>
      <c r="D32" s="555"/>
      <c r="E32" s="555"/>
      <c r="F32" s="595"/>
      <c r="G32" s="586"/>
      <c r="H32" s="586"/>
      <c r="I32" s="587"/>
    </row>
    <row r="33" spans="2:10" ht="15" customHeight="1">
      <c r="B33" s="590"/>
      <c r="C33" s="555"/>
      <c r="D33" s="555"/>
      <c r="E33" s="555"/>
      <c r="F33" s="595"/>
      <c r="G33" s="586"/>
      <c r="H33" s="586"/>
      <c r="I33" s="587"/>
    </row>
    <row r="34" spans="2:10" ht="15" customHeight="1">
      <c r="B34" s="590"/>
      <c r="C34" s="555"/>
      <c r="D34" s="555"/>
      <c r="E34" s="555"/>
      <c r="F34" s="595"/>
      <c r="G34" s="586"/>
      <c r="H34" s="586"/>
      <c r="I34" s="587"/>
    </row>
    <row r="35" spans="2:10" ht="357.75" customHeight="1">
      <c r="B35" s="590"/>
      <c r="C35" s="555"/>
      <c r="D35" s="555"/>
      <c r="E35" s="555"/>
      <c r="F35" s="596"/>
      <c r="G35" s="597"/>
      <c r="H35" s="597"/>
      <c r="I35" s="598"/>
    </row>
    <row r="36" spans="2:10" ht="13.5" customHeight="1">
      <c r="B36" s="590"/>
      <c r="C36" s="555"/>
      <c r="D36" s="555"/>
      <c r="E36" s="555"/>
      <c r="F36" s="582"/>
      <c r="G36" s="583"/>
      <c r="H36" s="583"/>
      <c r="I36" s="584"/>
    </row>
    <row r="37" spans="2:10" ht="13.5" customHeight="1">
      <c r="B37" s="590"/>
      <c r="C37" s="555"/>
      <c r="D37" s="555"/>
      <c r="E37" s="555"/>
      <c r="F37" s="585"/>
      <c r="G37" s="586"/>
      <c r="H37" s="586"/>
      <c r="I37" s="587"/>
    </row>
    <row r="38" spans="2:10" ht="13.5" customHeight="1">
      <c r="B38" s="590"/>
      <c r="C38" s="555"/>
      <c r="D38" s="555"/>
      <c r="E38" s="555"/>
      <c r="F38" s="585"/>
      <c r="G38" s="586"/>
      <c r="H38" s="586"/>
      <c r="I38" s="587"/>
    </row>
    <row r="39" spans="2:10" ht="13.5" customHeight="1">
      <c r="B39" s="590"/>
      <c r="C39" s="555"/>
      <c r="D39" s="555"/>
      <c r="E39" s="555"/>
      <c r="F39" s="585"/>
      <c r="G39" s="586"/>
      <c r="H39" s="586"/>
      <c r="I39" s="587"/>
    </row>
    <row r="40" spans="2:10" ht="258" customHeight="1">
      <c r="B40" s="591"/>
      <c r="C40" s="592"/>
      <c r="D40" s="592"/>
      <c r="E40" s="592"/>
      <c r="F40" s="585"/>
      <c r="G40" s="586"/>
      <c r="H40" s="586"/>
      <c r="I40" s="587"/>
    </row>
    <row r="41" spans="2:10" ht="13.5" customHeight="1">
      <c r="B41" s="537" t="s">
        <v>477</v>
      </c>
      <c r="C41" s="530"/>
      <c r="D41" s="530"/>
      <c r="E41" s="574"/>
      <c r="F41" s="577"/>
      <c r="G41" s="578"/>
      <c r="H41" s="578"/>
      <c r="I41" s="578"/>
      <c r="J41" s="373"/>
    </row>
    <row r="42" spans="2:10" ht="13.5" customHeight="1">
      <c r="B42" s="530"/>
      <c r="C42" s="538"/>
      <c r="D42" s="538"/>
      <c r="E42" s="574"/>
      <c r="F42" s="578"/>
      <c r="G42" s="579"/>
      <c r="H42" s="579"/>
      <c r="I42" s="578"/>
      <c r="J42" s="373"/>
    </row>
    <row r="43" spans="2:10" ht="13.5" customHeight="1">
      <c r="B43" s="530"/>
      <c r="C43" s="538"/>
      <c r="D43" s="538"/>
      <c r="E43" s="574"/>
      <c r="F43" s="578"/>
      <c r="G43" s="579"/>
      <c r="H43" s="579"/>
      <c r="I43" s="578"/>
      <c r="J43" s="373"/>
    </row>
    <row r="44" spans="2:10" ht="13.5" customHeight="1">
      <c r="B44" s="530"/>
      <c r="C44" s="538"/>
      <c r="D44" s="538"/>
      <c r="E44" s="574"/>
      <c r="F44" s="578"/>
      <c r="G44" s="579"/>
      <c r="H44" s="579"/>
      <c r="I44" s="578"/>
      <c r="J44" s="373"/>
    </row>
    <row r="45" spans="2:10" ht="13.5" customHeight="1">
      <c r="B45" s="530"/>
      <c r="C45" s="538"/>
      <c r="D45" s="538"/>
      <c r="E45" s="574"/>
      <c r="F45" s="578"/>
      <c r="G45" s="579"/>
      <c r="H45" s="579"/>
      <c r="I45" s="578"/>
      <c r="J45" s="373"/>
    </row>
    <row r="46" spans="2:10" ht="13.5" customHeight="1">
      <c r="B46" s="530"/>
      <c r="C46" s="538"/>
      <c r="D46" s="538"/>
      <c r="E46" s="574"/>
      <c r="F46" s="578"/>
      <c r="G46" s="579"/>
      <c r="H46" s="579"/>
      <c r="I46" s="578"/>
      <c r="J46" s="373"/>
    </row>
    <row r="47" spans="2:10" ht="13.5" customHeight="1">
      <c r="B47" s="530"/>
      <c r="C47" s="538"/>
      <c r="D47" s="538"/>
      <c r="E47" s="574"/>
      <c r="F47" s="578"/>
      <c r="G47" s="579"/>
      <c r="H47" s="579"/>
      <c r="I47" s="578"/>
      <c r="J47" s="373"/>
    </row>
    <row r="48" spans="2:10" ht="13.5" customHeight="1">
      <c r="B48" s="530"/>
      <c r="C48" s="538"/>
      <c r="D48" s="538"/>
      <c r="E48" s="574"/>
      <c r="F48" s="578"/>
      <c r="G48" s="579"/>
      <c r="H48" s="579"/>
      <c r="I48" s="578"/>
      <c r="J48" s="373"/>
    </row>
    <row r="49" spans="1:10" ht="13.5" customHeight="1">
      <c r="B49" s="530"/>
      <c r="C49" s="538"/>
      <c r="D49" s="538"/>
      <c r="E49" s="574"/>
      <c r="F49" s="578"/>
      <c r="G49" s="579"/>
      <c r="H49" s="579"/>
      <c r="I49" s="578"/>
      <c r="J49" s="373"/>
    </row>
    <row r="50" spans="1:10" ht="13.5" customHeight="1">
      <c r="B50" s="530"/>
      <c r="C50" s="538"/>
      <c r="D50" s="538"/>
      <c r="E50" s="574"/>
      <c r="F50" s="578"/>
      <c r="G50" s="579"/>
      <c r="H50" s="579"/>
      <c r="I50" s="578"/>
      <c r="J50" s="373"/>
    </row>
    <row r="51" spans="1:10" ht="151.5" customHeight="1">
      <c r="B51" s="547"/>
      <c r="C51" s="575"/>
      <c r="D51" s="575"/>
      <c r="E51" s="576"/>
      <c r="F51" s="580"/>
      <c r="G51" s="581"/>
      <c r="H51" s="581"/>
      <c r="I51" s="580"/>
      <c r="J51" s="373"/>
    </row>
    <row r="52" spans="1:10" ht="15" customHeight="1">
      <c r="A52" s="373"/>
      <c r="B52" s="551" t="s">
        <v>478</v>
      </c>
      <c r="C52" s="552"/>
      <c r="D52" s="552"/>
      <c r="E52" s="553"/>
      <c r="F52" s="560"/>
      <c r="G52" s="560"/>
      <c r="H52" s="560"/>
      <c r="I52" s="560"/>
      <c r="J52" s="373"/>
    </row>
    <row r="53" spans="1:10">
      <c r="A53" s="373"/>
      <c r="B53" s="554"/>
      <c r="C53" s="555"/>
      <c r="D53" s="555"/>
      <c r="E53" s="556"/>
      <c r="F53" s="560"/>
      <c r="G53" s="560"/>
      <c r="H53" s="560"/>
      <c r="I53" s="560"/>
      <c r="J53" s="373"/>
    </row>
    <row r="54" spans="1:10">
      <c r="A54" s="373"/>
      <c r="B54" s="554"/>
      <c r="C54" s="555"/>
      <c r="D54" s="555"/>
      <c r="E54" s="556"/>
      <c r="F54" s="560"/>
      <c r="G54" s="560"/>
      <c r="H54" s="560"/>
      <c r="I54" s="560"/>
      <c r="J54" s="373"/>
    </row>
    <row r="55" spans="1:10">
      <c r="A55" s="373"/>
      <c r="B55" s="554"/>
      <c r="C55" s="555"/>
      <c r="D55" s="555"/>
      <c r="E55" s="556"/>
      <c r="F55" s="560"/>
      <c r="G55" s="560"/>
      <c r="H55" s="560"/>
      <c r="I55" s="560"/>
      <c r="J55" s="373"/>
    </row>
    <row r="56" spans="1:10">
      <c r="A56" s="373"/>
      <c r="B56" s="554"/>
      <c r="C56" s="555"/>
      <c r="D56" s="555"/>
      <c r="E56" s="556"/>
      <c r="F56" s="560"/>
      <c r="G56" s="560"/>
      <c r="H56" s="560"/>
      <c r="I56" s="560"/>
      <c r="J56" s="373"/>
    </row>
    <row r="57" spans="1:10">
      <c r="A57" s="373"/>
      <c r="B57" s="554"/>
      <c r="C57" s="555"/>
      <c r="D57" s="555"/>
      <c r="E57" s="556"/>
      <c r="F57" s="560"/>
      <c r="G57" s="560"/>
      <c r="H57" s="560"/>
      <c r="I57" s="560"/>
      <c r="J57" s="373"/>
    </row>
    <row r="58" spans="1:10">
      <c r="A58" s="373"/>
      <c r="B58" s="554"/>
      <c r="C58" s="555"/>
      <c r="D58" s="555"/>
      <c r="E58" s="556"/>
      <c r="F58" s="560"/>
      <c r="G58" s="560"/>
      <c r="H58" s="560"/>
      <c r="I58" s="560"/>
      <c r="J58" s="373"/>
    </row>
    <row r="59" spans="1:10">
      <c r="A59" s="373"/>
      <c r="B59" s="554"/>
      <c r="C59" s="555"/>
      <c r="D59" s="555"/>
      <c r="E59" s="556"/>
      <c r="F59" s="560"/>
      <c r="G59" s="560"/>
      <c r="H59" s="560"/>
      <c r="I59" s="560"/>
      <c r="J59" s="373"/>
    </row>
    <row r="60" spans="1:10">
      <c r="A60" s="373"/>
      <c r="B60" s="554"/>
      <c r="C60" s="555"/>
      <c r="D60" s="555"/>
      <c r="E60" s="556"/>
      <c r="F60" s="560"/>
      <c r="G60" s="560"/>
      <c r="H60" s="560"/>
      <c r="I60" s="560"/>
      <c r="J60" s="373"/>
    </row>
    <row r="61" spans="1:10">
      <c r="A61" s="373"/>
      <c r="B61" s="554"/>
      <c r="C61" s="555"/>
      <c r="D61" s="555"/>
      <c r="E61" s="556"/>
      <c r="F61" s="560"/>
      <c r="G61" s="560"/>
      <c r="H61" s="560"/>
      <c r="I61" s="560"/>
      <c r="J61" s="373"/>
    </row>
    <row r="62" spans="1:10">
      <c r="A62" s="373"/>
      <c r="B62" s="554"/>
      <c r="C62" s="555"/>
      <c r="D62" s="555"/>
      <c r="E62" s="556"/>
      <c r="F62" s="560"/>
      <c r="G62" s="560"/>
      <c r="H62" s="560"/>
      <c r="I62" s="560"/>
      <c r="J62" s="373"/>
    </row>
    <row r="63" spans="1:10">
      <c r="A63" s="373"/>
      <c r="B63" s="554"/>
      <c r="C63" s="555"/>
      <c r="D63" s="555"/>
      <c r="E63" s="556"/>
      <c r="F63" s="560"/>
      <c r="G63" s="560"/>
      <c r="H63" s="560"/>
      <c r="I63" s="560"/>
      <c r="J63" s="373"/>
    </row>
    <row r="64" spans="1:10">
      <c r="A64" s="373"/>
      <c r="B64" s="554"/>
      <c r="C64" s="555"/>
      <c r="D64" s="555"/>
      <c r="E64" s="556"/>
      <c r="F64" s="560"/>
      <c r="G64" s="560"/>
      <c r="H64" s="560"/>
      <c r="I64" s="560"/>
      <c r="J64" s="373"/>
    </row>
    <row r="65" spans="1:10">
      <c r="A65" s="373"/>
      <c r="B65" s="554"/>
      <c r="C65" s="555"/>
      <c r="D65" s="555"/>
      <c r="E65" s="556"/>
      <c r="F65" s="560"/>
      <c r="G65" s="560"/>
      <c r="H65" s="560"/>
      <c r="I65" s="560"/>
      <c r="J65" s="373"/>
    </row>
    <row r="66" spans="1:10">
      <c r="A66" s="373"/>
      <c r="B66" s="554"/>
      <c r="C66" s="555"/>
      <c r="D66" s="555"/>
      <c r="E66" s="556"/>
      <c r="F66" s="560"/>
      <c r="G66" s="560"/>
      <c r="H66" s="560"/>
      <c r="I66" s="560"/>
      <c r="J66" s="373"/>
    </row>
    <row r="67" spans="1:10">
      <c r="A67" s="373"/>
      <c r="B67" s="554"/>
      <c r="C67" s="555"/>
      <c r="D67" s="555"/>
      <c r="E67" s="556"/>
      <c r="F67" s="560"/>
      <c r="G67" s="560"/>
      <c r="H67" s="560"/>
      <c r="I67" s="560"/>
      <c r="J67" s="373"/>
    </row>
    <row r="68" spans="1:10">
      <c r="A68" s="373"/>
      <c r="B68" s="554"/>
      <c r="C68" s="555"/>
      <c r="D68" s="555"/>
      <c r="E68" s="556"/>
      <c r="F68" s="560"/>
      <c r="G68" s="560"/>
      <c r="H68" s="560"/>
      <c r="I68" s="560"/>
      <c r="J68" s="373"/>
    </row>
    <row r="69" spans="1:10">
      <c r="A69" s="373"/>
      <c r="B69" s="554"/>
      <c r="C69" s="555"/>
      <c r="D69" s="555"/>
      <c r="E69" s="556"/>
      <c r="F69" s="560"/>
      <c r="G69" s="560"/>
      <c r="H69" s="560"/>
      <c r="I69" s="560"/>
      <c r="J69" s="373"/>
    </row>
    <row r="70" spans="1:10">
      <c r="A70" s="373"/>
      <c r="B70" s="554"/>
      <c r="C70" s="555"/>
      <c r="D70" s="555"/>
      <c r="E70" s="556"/>
      <c r="F70" s="560"/>
      <c r="G70" s="560"/>
      <c r="H70" s="560"/>
      <c r="I70" s="560"/>
      <c r="J70" s="373"/>
    </row>
    <row r="71" spans="1:10">
      <c r="A71" s="373"/>
      <c r="B71" s="554"/>
      <c r="C71" s="555"/>
      <c r="D71" s="555"/>
      <c r="E71" s="556"/>
      <c r="F71" s="560"/>
      <c r="G71" s="560"/>
      <c r="H71" s="560"/>
      <c r="I71" s="560"/>
      <c r="J71" s="373"/>
    </row>
    <row r="72" spans="1:10">
      <c r="A72" s="373"/>
      <c r="B72" s="554"/>
      <c r="C72" s="555"/>
      <c r="D72" s="555"/>
      <c r="E72" s="556"/>
      <c r="F72" s="560"/>
      <c r="G72" s="560"/>
      <c r="H72" s="560"/>
      <c r="I72" s="560"/>
      <c r="J72" s="373"/>
    </row>
    <row r="73" spans="1:10">
      <c r="A73" s="373"/>
      <c r="B73" s="554"/>
      <c r="C73" s="555"/>
      <c r="D73" s="555"/>
      <c r="E73" s="556"/>
      <c r="F73" s="560"/>
      <c r="G73" s="560"/>
      <c r="H73" s="560"/>
      <c r="I73" s="560"/>
      <c r="J73" s="373"/>
    </row>
    <row r="74" spans="1:10">
      <c r="A74" s="373"/>
      <c r="B74" s="554"/>
      <c r="C74" s="555"/>
      <c r="D74" s="555"/>
      <c r="E74" s="556"/>
      <c r="F74" s="560"/>
      <c r="G74" s="560"/>
      <c r="H74" s="560"/>
      <c r="I74" s="560"/>
      <c r="J74" s="373"/>
    </row>
    <row r="75" spans="1:10">
      <c r="A75" s="373"/>
      <c r="B75" s="554"/>
      <c r="C75" s="555"/>
      <c r="D75" s="555"/>
      <c r="E75" s="556"/>
      <c r="F75" s="560"/>
      <c r="G75" s="560"/>
      <c r="H75" s="560"/>
      <c r="I75" s="560"/>
      <c r="J75" s="373"/>
    </row>
    <row r="76" spans="1:10">
      <c r="A76" s="373"/>
      <c r="B76" s="554"/>
      <c r="C76" s="555"/>
      <c r="D76" s="555"/>
      <c r="E76" s="556"/>
      <c r="F76" s="560"/>
      <c r="G76" s="560"/>
      <c r="H76" s="560"/>
      <c r="I76" s="560"/>
      <c r="J76" s="373"/>
    </row>
    <row r="77" spans="1:10">
      <c r="A77" s="373"/>
      <c r="B77" s="554"/>
      <c r="C77" s="555"/>
      <c r="D77" s="555"/>
      <c r="E77" s="556"/>
      <c r="F77" s="560"/>
      <c r="G77" s="560"/>
      <c r="H77" s="560"/>
      <c r="I77" s="560"/>
      <c r="J77" s="373"/>
    </row>
    <row r="78" spans="1:10">
      <c r="A78" s="373"/>
      <c r="B78" s="554"/>
      <c r="C78" s="555"/>
      <c r="D78" s="555"/>
      <c r="E78" s="556"/>
      <c r="F78" s="560"/>
      <c r="G78" s="560"/>
      <c r="H78" s="560"/>
      <c r="I78" s="560"/>
      <c r="J78" s="373"/>
    </row>
    <row r="79" spans="1:10">
      <c r="A79" s="373"/>
      <c r="B79" s="554"/>
      <c r="C79" s="555"/>
      <c r="D79" s="555"/>
      <c r="E79" s="556"/>
      <c r="F79" s="560"/>
      <c r="G79" s="560"/>
      <c r="H79" s="560"/>
      <c r="I79" s="560"/>
      <c r="J79" s="373"/>
    </row>
    <row r="80" spans="1:10">
      <c r="A80" s="373"/>
      <c r="B80" s="554"/>
      <c r="C80" s="555"/>
      <c r="D80" s="555"/>
      <c r="E80" s="556"/>
      <c r="F80" s="560"/>
      <c r="G80" s="560"/>
      <c r="H80" s="560"/>
      <c r="I80" s="560"/>
      <c r="J80" s="373"/>
    </row>
    <row r="81" spans="1:10">
      <c r="A81" s="373"/>
      <c r="B81" s="554"/>
      <c r="C81" s="555"/>
      <c r="D81" s="555"/>
      <c r="E81" s="556"/>
      <c r="F81" s="560"/>
      <c r="G81" s="560"/>
      <c r="H81" s="560"/>
      <c r="I81" s="560"/>
      <c r="J81" s="373"/>
    </row>
    <row r="82" spans="1:10">
      <c r="A82" s="373"/>
      <c r="B82" s="554"/>
      <c r="C82" s="555"/>
      <c r="D82" s="555"/>
      <c r="E82" s="556"/>
      <c r="F82" s="560"/>
      <c r="G82" s="560"/>
      <c r="H82" s="560"/>
      <c r="I82" s="560"/>
      <c r="J82" s="373"/>
    </row>
    <row r="83" spans="1:10">
      <c r="A83" s="373"/>
      <c r="B83" s="554"/>
      <c r="C83" s="555"/>
      <c r="D83" s="555"/>
      <c r="E83" s="556"/>
      <c r="F83" s="560"/>
      <c r="G83" s="560"/>
      <c r="H83" s="560"/>
      <c r="I83" s="560"/>
      <c r="J83" s="373"/>
    </row>
    <row r="84" spans="1:10">
      <c r="A84" s="373"/>
      <c r="B84" s="554"/>
      <c r="C84" s="555"/>
      <c r="D84" s="555"/>
      <c r="E84" s="556"/>
      <c r="F84" s="560"/>
      <c r="G84" s="560"/>
      <c r="H84" s="560"/>
      <c r="I84" s="560"/>
      <c r="J84" s="373"/>
    </row>
    <row r="85" spans="1:10">
      <c r="A85" s="373"/>
      <c r="B85" s="554"/>
      <c r="C85" s="555"/>
      <c r="D85" s="555"/>
      <c r="E85" s="556"/>
      <c r="F85" s="560"/>
      <c r="G85" s="560"/>
      <c r="H85" s="560"/>
      <c r="I85" s="560"/>
      <c r="J85" s="373"/>
    </row>
    <row r="86" spans="1:10">
      <c r="A86" s="373"/>
      <c r="B86" s="554"/>
      <c r="C86" s="555"/>
      <c r="D86" s="555"/>
      <c r="E86" s="556"/>
      <c r="F86" s="560"/>
      <c r="G86" s="560"/>
      <c r="H86" s="560"/>
      <c r="I86" s="560"/>
      <c r="J86" s="373"/>
    </row>
    <row r="87" spans="1:10">
      <c r="A87" s="373"/>
      <c r="B87" s="554"/>
      <c r="C87" s="555"/>
      <c r="D87" s="555"/>
      <c r="E87" s="556"/>
      <c r="F87" s="560"/>
      <c r="G87" s="560"/>
      <c r="H87" s="560"/>
      <c r="I87" s="560"/>
      <c r="J87" s="373"/>
    </row>
    <row r="88" spans="1:10">
      <c r="A88" s="373"/>
      <c r="B88" s="554"/>
      <c r="C88" s="555"/>
      <c r="D88" s="555"/>
      <c r="E88" s="556"/>
      <c r="F88" s="560"/>
      <c r="G88" s="560"/>
      <c r="H88" s="560"/>
      <c r="I88" s="560"/>
      <c r="J88" s="373"/>
    </row>
    <row r="89" spans="1:10">
      <c r="A89" s="373"/>
      <c r="B89" s="554"/>
      <c r="C89" s="555"/>
      <c r="D89" s="555"/>
      <c r="E89" s="556"/>
      <c r="F89" s="560"/>
      <c r="G89" s="560"/>
      <c r="H89" s="560"/>
      <c r="I89" s="560"/>
      <c r="J89" s="373"/>
    </row>
    <row r="90" spans="1:10">
      <c r="A90" s="373"/>
      <c r="B90" s="554"/>
      <c r="C90" s="555"/>
      <c r="D90" s="555"/>
      <c r="E90" s="556"/>
      <c r="F90" s="560"/>
      <c r="G90" s="560"/>
      <c r="H90" s="560"/>
      <c r="I90" s="560"/>
      <c r="J90" s="373"/>
    </row>
    <row r="91" spans="1:10">
      <c r="A91" s="373"/>
      <c r="B91" s="554"/>
      <c r="C91" s="555"/>
      <c r="D91" s="555"/>
      <c r="E91" s="556"/>
      <c r="F91" s="560"/>
      <c r="G91" s="560"/>
      <c r="H91" s="560"/>
      <c r="I91" s="560"/>
      <c r="J91" s="373"/>
    </row>
    <row r="92" spans="1:10">
      <c r="A92" s="373"/>
      <c r="B92" s="554"/>
      <c r="C92" s="555"/>
      <c r="D92" s="555"/>
      <c r="E92" s="556"/>
      <c r="F92" s="560"/>
      <c r="G92" s="560"/>
      <c r="H92" s="560"/>
      <c r="I92" s="560"/>
      <c r="J92" s="373"/>
    </row>
    <row r="93" spans="1:10">
      <c r="A93" s="373"/>
      <c r="B93" s="554"/>
      <c r="C93" s="555"/>
      <c r="D93" s="555"/>
      <c r="E93" s="556"/>
      <c r="F93" s="560"/>
      <c r="G93" s="560"/>
      <c r="H93" s="560"/>
      <c r="I93" s="560"/>
      <c r="J93" s="373"/>
    </row>
    <row r="94" spans="1:10">
      <c r="A94" s="373"/>
      <c r="B94" s="554"/>
      <c r="C94" s="555"/>
      <c r="D94" s="555"/>
      <c r="E94" s="556"/>
      <c r="F94" s="560"/>
      <c r="G94" s="560"/>
      <c r="H94" s="560"/>
      <c r="I94" s="560"/>
      <c r="J94" s="373"/>
    </row>
    <row r="95" spans="1:10">
      <c r="A95" s="373"/>
      <c r="B95" s="554"/>
      <c r="C95" s="555"/>
      <c r="D95" s="555"/>
      <c r="E95" s="556"/>
      <c r="F95" s="560"/>
      <c r="G95" s="560"/>
      <c r="H95" s="560"/>
      <c r="I95" s="560"/>
      <c r="J95" s="373"/>
    </row>
    <row r="96" spans="1:10">
      <c r="A96" s="373"/>
      <c r="B96" s="554"/>
      <c r="C96" s="555"/>
      <c r="D96" s="555"/>
      <c r="E96" s="556"/>
      <c r="F96" s="560"/>
      <c r="G96" s="560"/>
      <c r="H96" s="560"/>
      <c r="I96" s="560"/>
      <c r="J96" s="373"/>
    </row>
    <row r="97" spans="1:10">
      <c r="A97" s="373"/>
      <c r="B97" s="554"/>
      <c r="C97" s="555"/>
      <c r="D97" s="555"/>
      <c r="E97" s="556"/>
      <c r="F97" s="560"/>
      <c r="G97" s="560"/>
      <c r="H97" s="560"/>
      <c r="I97" s="560"/>
      <c r="J97" s="373"/>
    </row>
    <row r="98" spans="1:10">
      <c r="A98" s="373"/>
      <c r="B98" s="554"/>
      <c r="C98" s="555"/>
      <c r="D98" s="555"/>
      <c r="E98" s="556"/>
      <c r="F98" s="560"/>
      <c r="G98" s="560"/>
      <c r="H98" s="560"/>
      <c r="I98" s="560"/>
      <c r="J98" s="373"/>
    </row>
    <row r="99" spans="1:10">
      <c r="A99" s="373"/>
      <c r="B99" s="557"/>
      <c r="C99" s="558"/>
      <c r="D99" s="558"/>
      <c r="E99" s="559"/>
      <c r="F99" s="560"/>
      <c r="G99" s="560"/>
      <c r="H99" s="560"/>
      <c r="I99" s="560"/>
      <c r="J99" s="373"/>
    </row>
    <row r="100" spans="1:10" ht="15" customHeight="1">
      <c r="B100" s="373"/>
      <c r="C100" s="373"/>
      <c r="D100" s="373"/>
      <c r="E100" s="373"/>
      <c r="F100" s="373"/>
      <c r="G100" s="373"/>
      <c r="H100" s="373"/>
      <c r="I100" s="373"/>
    </row>
  </sheetData>
  <mergeCells count="29">
    <mergeCell ref="B30:E30"/>
    <mergeCell ref="F30:I30"/>
    <mergeCell ref="D7:E7"/>
    <mergeCell ref="F7:G7"/>
    <mergeCell ref="H8:H9"/>
    <mergeCell ref="I8:I9"/>
    <mergeCell ref="B28:I28"/>
    <mergeCell ref="B1:C2"/>
    <mergeCell ref="D1:H1"/>
    <mergeCell ref="I1:I2"/>
    <mergeCell ref="D2:H2"/>
    <mergeCell ref="B3:C3"/>
    <mergeCell ref="D3:H3"/>
    <mergeCell ref="B52:E99"/>
    <mergeCell ref="F52:I99"/>
    <mergeCell ref="B4:I4"/>
    <mergeCell ref="B5:C5"/>
    <mergeCell ref="D5:I5"/>
    <mergeCell ref="B6:C6"/>
    <mergeCell ref="D6:E6"/>
    <mergeCell ref="F6:G6"/>
    <mergeCell ref="H6:I6"/>
    <mergeCell ref="B41:E51"/>
    <mergeCell ref="F41:I51"/>
    <mergeCell ref="F36:I40"/>
    <mergeCell ref="B7:C7"/>
    <mergeCell ref="B31:E40"/>
    <mergeCell ref="H7:I7"/>
    <mergeCell ref="F31:I35"/>
  </mergeCells>
  <pageMargins left="0.7" right="0.7" top="0.75" bottom="0.75" header="0" footer="0"/>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rgb="FFFF9900"/>
  </sheetPr>
  <dimension ref="A1:J38"/>
  <sheetViews>
    <sheetView topLeftCell="A13" workbookViewId="0">
      <selection activeCell="K37" sqref="K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 customHeight="1">
      <c r="B1" s="502" t="s">
        <v>471</v>
      </c>
      <c r="C1" s="599"/>
      <c r="D1" s="601" t="s">
        <v>439</v>
      </c>
      <c r="E1" s="602"/>
      <c r="F1" s="602"/>
      <c r="G1" s="602"/>
      <c r="H1" s="603"/>
      <c r="I1" s="604"/>
    </row>
    <row r="2" spans="2:9" ht="21.7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561"/>
      <c r="C4" s="961"/>
      <c r="D4" s="961"/>
      <c r="E4" s="961"/>
      <c r="F4" s="961"/>
      <c r="G4" s="961"/>
      <c r="H4" s="961"/>
      <c r="I4" s="965"/>
    </row>
    <row r="5" spans="2:9" ht="22.5" customHeight="1">
      <c r="B5" s="473" t="s">
        <v>444</v>
      </c>
      <c r="C5" s="474"/>
      <c r="D5" s="728" t="str">
        <f>Indicadores!F41</f>
        <v>Gestión Documental (DOC)</v>
      </c>
      <c r="E5" s="504"/>
      <c r="F5" s="504"/>
      <c r="G5" s="504"/>
      <c r="H5" s="504"/>
      <c r="I5" s="472"/>
    </row>
    <row r="6" spans="2:9" ht="34.5" customHeight="1">
      <c r="B6" s="489" t="s">
        <v>445</v>
      </c>
      <c r="C6" s="470"/>
      <c r="D6" s="570" t="str">
        <f>Indicadores!A42</f>
        <v xml:space="preserve">Eficiencia en la gestión de Transferencias Documentales Primarias </v>
      </c>
      <c r="E6" s="731"/>
      <c r="F6" s="489" t="s">
        <v>446</v>
      </c>
      <c r="G6" s="470"/>
      <c r="H6" s="570" t="e">
        <f>Indicadores!#REF!</f>
        <v>#REF!</v>
      </c>
      <c r="I6" s="731"/>
    </row>
    <row r="7" spans="2:9" ht="48.75" customHeight="1">
      <c r="B7" s="489" t="s">
        <v>447</v>
      </c>
      <c r="C7" s="470"/>
      <c r="D7" s="570" t="str">
        <f>Indicadores!G42</f>
        <v>N° Transferencias Documentales Primarias legalizadas / N°
Transferencias Documentales Primarias programadas * 100</v>
      </c>
      <c r="E7" s="731"/>
      <c r="F7" s="489" t="s">
        <v>448</v>
      </c>
      <c r="G7" s="470"/>
      <c r="H7" s="570" t="str">
        <f>Indicadores!C42</f>
        <v>Medir la gestión eficiente del procedimiento de transferencias documentales primarias al interior de las dependencias del ministerio, con base a los
lineamientos del grupo de gestión documental, cumpliendo con la aplicación de técnicas archivísticas (clasificación, ordenación, y descripción) del proceso de
Gestión Documental, de acuerdo con los lineamientos establecidos por el AGN.</v>
      </c>
      <c r="I7" s="731"/>
    </row>
    <row r="8" spans="2:9" ht="42" customHeight="1">
      <c r="B8" s="297" t="s">
        <v>449</v>
      </c>
      <c r="C8" s="35" t="str">
        <f>Indicadores!P42</f>
        <v>Semestral</v>
      </c>
      <c r="D8" s="297" t="s">
        <v>450</v>
      </c>
      <c r="E8" s="35" t="str">
        <f>Indicadores!R42</f>
        <v>Grupo de Gestión Documental</v>
      </c>
      <c r="F8" s="297" t="s">
        <v>67</v>
      </c>
      <c r="G8" s="35" t="str">
        <f>Indicadores!H42</f>
        <v>Porcentaje</v>
      </c>
      <c r="H8" s="490" t="s">
        <v>451</v>
      </c>
      <c r="I8" s="616" t="str">
        <f>Indicadores!O42</f>
        <v>hacia arriba</v>
      </c>
    </row>
    <row r="9" spans="2:9" ht="33.75" customHeight="1">
      <c r="B9" s="297" t="s">
        <v>420</v>
      </c>
      <c r="C9" s="27">
        <f>Indicadores!N42</f>
        <v>0.7</v>
      </c>
      <c r="D9" s="28" t="s">
        <v>499</v>
      </c>
      <c r="E9" s="27">
        <f>'TABLERO DE MANDO'!F42</f>
        <v>0.68</v>
      </c>
      <c r="F9" s="29" t="s">
        <v>500</v>
      </c>
      <c r="G9" s="27">
        <f>'TABLERO DE MANDO'!G42</f>
        <v>0.72000000000000008</v>
      </c>
      <c r="H9" s="734"/>
      <c r="I9" s="832"/>
    </row>
    <row r="10" spans="2:9" ht="13.5" customHeight="1">
      <c r="B10" s="93"/>
      <c r="C10" s="30"/>
      <c r="D10" s="30"/>
      <c r="E10" s="30"/>
      <c r="F10" s="30"/>
      <c r="G10" s="30"/>
      <c r="H10" s="30"/>
      <c r="I10" s="90"/>
    </row>
    <row r="11" spans="2:9" ht="23.25" customHeight="1">
      <c r="B11" s="299" t="s">
        <v>452</v>
      </c>
      <c r="C11" s="298" t="s">
        <v>453</v>
      </c>
      <c r="D11" s="32" t="str">
        <f>D9</f>
        <v>LÍMITE INSATISFACTORIO</v>
      </c>
      <c r="E11" s="32" t="str">
        <f>F9</f>
        <v>LÍMITE SATISFACTORIO</v>
      </c>
      <c r="F11" s="30"/>
      <c r="G11" s="30"/>
      <c r="H11" s="91"/>
      <c r="I11" s="96"/>
    </row>
    <row r="12" spans="2:9" ht="13.5" customHeight="1">
      <c r="B12" s="39" t="s">
        <v>426</v>
      </c>
      <c r="C12" s="95"/>
      <c r="D12" s="33">
        <f t="shared" ref="D12:D23" si="0">+$E$9</f>
        <v>0.68</v>
      </c>
      <c r="E12" s="33">
        <f t="shared" ref="E12:E23" si="1">+$G$9</f>
        <v>0.72000000000000008</v>
      </c>
      <c r="F12" s="30"/>
      <c r="G12" s="30"/>
      <c r="H12" s="91"/>
      <c r="I12" s="96"/>
    </row>
    <row r="13" spans="2:9" ht="13.5" customHeight="1">
      <c r="B13" s="39" t="s">
        <v>427</v>
      </c>
      <c r="C13" s="95"/>
      <c r="D13" s="33">
        <f t="shared" si="0"/>
        <v>0.68</v>
      </c>
      <c r="E13" s="33">
        <f t="shared" si="1"/>
        <v>0.72000000000000008</v>
      </c>
      <c r="F13" s="30"/>
      <c r="G13" s="30"/>
      <c r="H13" s="91"/>
      <c r="I13" s="96"/>
    </row>
    <row r="14" spans="2:9" ht="13.5" customHeight="1">
      <c r="B14" s="39" t="s">
        <v>428</v>
      </c>
      <c r="C14" s="41"/>
      <c r="D14" s="33">
        <f t="shared" si="0"/>
        <v>0.68</v>
      </c>
      <c r="E14" s="33">
        <f t="shared" si="1"/>
        <v>0.72000000000000008</v>
      </c>
      <c r="F14" s="30"/>
      <c r="G14" s="30"/>
      <c r="H14" s="91"/>
      <c r="I14" s="96"/>
    </row>
    <row r="15" spans="2:9" ht="13.5" customHeight="1">
      <c r="B15" s="39" t="s">
        <v>429</v>
      </c>
      <c r="C15" s="95"/>
      <c r="D15" s="33">
        <f t="shared" si="0"/>
        <v>0.68</v>
      </c>
      <c r="E15" s="33">
        <f t="shared" si="1"/>
        <v>0.72000000000000008</v>
      </c>
      <c r="F15" s="30"/>
      <c r="G15" s="30"/>
      <c r="H15" s="91"/>
      <c r="I15" s="96"/>
    </row>
    <row r="16" spans="2:9" ht="13.5" customHeight="1">
      <c r="B16" s="39" t="s">
        <v>430</v>
      </c>
      <c r="C16" s="95"/>
      <c r="D16" s="33">
        <f t="shared" si="0"/>
        <v>0.68</v>
      </c>
      <c r="E16" s="33">
        <f t="shared" si="1"/>
        <v>0.72000000000000008</v>
      </c>
      <c r="F16" s="30"/>
      <c r="G16" s="30"/>
      <c r="H16" s="91"/>
      <c r="I16" s="96"/>
    </row>
    <row r="17" spans="1:10" ht="13.5" customHeight="1">
      <c r="B17" s="39" t="s">
        <v>431</v>
      </c>
      <c r="C17" s="41">
        <v>1</v>
      </c>
      <c r="D17" s="33">
        <f t="shared" si="0"/>
        <v>0.68</v>
      </c>
      <c r="E17" s="33">
        <f t="shared" si="1"/>
        <v>0.72000000000000008</v>
      </c>
      <c r="F17" s="30"/>
      <c r="G17" s="30"/>
      <c r="H17" s="91"/>
      <c r="I17" s="96"/>
    </row>
    <row r="18" spans="1:10" ht="13.5" customHeight="1">
      <c r="B18" s="39" t="s">
        <v>432</v>
      </c>
      <c r="C18" s="34"/>
      <c r="D18" s="33">
        <f t="shared" si="0"/>
        <v>0.68</v>
      </c>
      <c r="E18" s="33">
        <f t="shared" si="1"/>
        <v>0.72000000000000008</v>
      </c>
      <c r="F18" s="30"/>
      <c r="G18" s="30"/>
      <c r="H18" s="91"/>
      <c r="I18" s="96"/>
    </row>
    <row r="19" spans="1:10" ht="13.5" customHeight="1">
      <c r="B19" s="39" t="s">
        <v>433</v>
      </c>
      <c r="C19" s="34"/>
      <c r="D19" s="33">
        <f t="shared" si="0"/>
        <v>0.68</v>
      </c>
      <c r="E19" s="33">
        <f t="shared" si="1"/>
        <v>0.72000000000000008</v>
      </c>
      <c r="F19" s="30"/>
      <c r="G19" s="30"/>
      <c r="H19" s="91"/>
      <c r="I19" s="96"/>
    </row>
    <row r="20" spans="1:10" ht="13.5" customHeight="1">
      <c r="B20" s="39" t="s">
        <v>434</v>
      </c>
      <c r="C20" s="34"/>
      <c r="D20" s="33">
        <f t="shared" si="0"/>
        <v>0.68</v>
      </c>
      <c r="E20" s="33">
        <f t="shared" si="1"/>
        <v>0.72000000000000008</v>
      </c>
      <c r="F20" s="30"/>
      <c r="G20" s="30"/>
      <c r="H20" s="91"/>
      <c r="I20" s="96"/>
    </row>
    <row r="21" spans="1:10" ht="13.5" customHeight="1">
      <c r="B21" s="39" t="s">
        <v>435</v>
      </c>
      <c r="C21" s="34"/>
      <c r="D21" s="33">
        <f t="shared" si="0"/>
        <v>0.68</v>
      </c>
      <c r="E21" s="33">
        <f t="shared" si="1"/>
        <v>0.72000000000000008</v>
      </c>
      <c r="F21" s="30"/>
      <c r="G21" s="30"/>
      <c r="H21" s="91"/>
      <c r="I21" s="96"/>
    </row>
    <row r="22" spans="1:10" ht="13.5" customHeight="1">
      <c r="B22" s="39" t="s">
        <v>436</v>
      </c>
      <c r="C22" s="34"/>
      <c r="D22" s="33">
        <f t="shared" si="0"/>
        <v>0.68</v>
      </c>
      <c r="E22" s="33">
        <f t="shared" si="1"/>
        <v>0.72000000000000008</v>
      </c>
      <c r="F22" s="30"/>
      <c r="G22" s="30"/>
      <c r="H22" s="91"/>
      <c r="I22" s="96"/>
    </row>
    <row r="23" spans="1:10" ht="13.5" customHeight="1">
      <c r="B23" s="39" t="s">
        <v>437</v>
      </c>
      <c r="C23" s="34">
        <v>0.75</v>
      </c>
      <c r="D23" s="33">
        <f t="shared" si="0"/>
        <v>0.68</v>
      </c>
      <c r="E23" s="33">
        <f t="shared" si="1"/>
        <v>0.72000000000000008</v>
      </c>
      <c r="F23" s="30"/>
      <c r="G23" s="30"/>
      <c r="H23" s="91"/>
      <c r="I23" s="96"/>
    </row>
    <row r="24" spans="1:10" ht="13.5" customHeight="1">
      <c r="B24" s="93"/>
      <c r="C24" s="30"/>
      <c r="D24" s="30"/>
      <c r="E24" s="30"/>
      <c r="F24" s="30"/>
      <c r="G24" s="30"/>
      <c r="H24" s="30"/>
      <c r="I24" s="96"/>
    </row>
    <row r="25" spans="1:10" ht="13.5" customHeight="1">
      <c r="B25" s="93"/>
      <c r="C25" s="30"/>
      <c r="D25" s="30"/>
      <c r="E25" s="30"/>
      <c r="F25" s="30"/>
      <c r="G25" s="30"/>
      <c r="H25" s="30"/>
      <c r="I25" s="96"/>
    </row>
    <row r="26" spans="1:10" ht="13.5" customHeight="1">
      <c r="B26" s="93"/>
      <c r="C26" s="30"/>
      <c r="D26" s="30"/>
      <c r="E26" s="30"/>
      <c r="F26" s="30"/>
      <c r="G26" s="30"/>
      <c r="H26" s="30"/>
      <c r="I26" s="91"/>
    </row>
    <row r="27" spans="1:10" ht="13.5" customHeight="1">
      <c r="B27" s="93"/>
      <c r="C27" s="30"/>
      <c r="D27" s="30"/>
      <c r="E27" s="30"/>
      <c r="F27" s="30"/>
      <c r="G27" s="30"/>
      <c r="H27" s="30"/>
      <c r="I27" s="91"/>
    </row>
    <row r="28" spans="1:10" ht="13.5" customHeight="1">
      <c r="B28" s="982"/>
      <c r="C28" s="983"/>
      <c r="D28" s="983"/>
      <c r="E28" s="983"/>
      <c r="F28" s="983"/>
      <c r="G28" s="983"/>
      <c r="H28" s="983"/>
      <c r="I28" s="984"/>
    </row>
    <row r="29" spans="1:10" ht="15.75" customHeight="1">
      <c r="B29" s="980" t="s">
        <v>454</v>
      </c>
      <c r="C29" s="996"/>
      <c r="D29" s="996"/>
      <c r="E29" s="996"/>
      <c r="F29" s="996"/>
      <c r="G29" s="996"/>
      <c r="H29" s="996"/>
      <c r="I29" s="997"/>
    </row>
    <row r="30" spans="1:10" ht="13.5" customHeight="1">
      <c r="B30" s="612" t="s">
        <v>455</v>
      </c>
      <c r="C30" s="510"/>
      <c r="D30" s="510"/>
      <c r="E30" s="470"/>
      <c r="F30" s="500" t="s">
        <v>456</v>
      </c>
      <c r="G30" s="498"/>
      <c r="H30" s="498"/>
      <c r="I30" s="499"/>
    </row>
    <row r="31" spans="1:10" ht="86.25" customHeight="1">
      <c r="B31" s="987" t="s">
        <v>653</v>
      </c>
      <c r="C31" s="785"/>
      <c r="D31" s="785"/>
      <c r="E31" s="785"/>
      <c r="F31" s="998"/>
      <c r="G31" s="580"/>
      <c r="H31" s="580"/>
      <c r="I31" s="580"/>
      <c r="J31" s="373"/>
    </row>
    <row r="32" spans="1:10" ht="15" customHeight="1">
      <c r="A32" s="373"/>
      <c r="B32" s="988" t="s">
        <v>654</v>
      </c>
      <c r="C32" s="989"/>
      <c r="D32" s="989"/>
      <c r="E32" s="989"/>
      <c r="F32" s="994" t="s">
        <v>655</v>
      </c>
      <c r="G32" s="994"/>
      <c r="H32" s="994"/>
      <c r="I32" s="994"/>
      <c r="J32" s="373"/>
    </row>
    <row r="33" spans="1:10" ht="15" customHeight="1">
      <c r="A33" s="373"/>
      <c r="B33" s="990"/>
      <c r="C33" s="991"/>
      <c r="D33" s="991"/>
      <c r="E33" s="991"/>
      <c r="F33" s="994"/>
      <c r="G33" s="994"/>
      <c r="H33" s="994"/>
      <c r="I33" s="994"/>
      <c r="J33" s="373"/>
    </row>
    <row r="34" spans="1:10" ht="15" customHeight="1">
      <c r="A34" s="373"/>
      <c r="B34" s="990"/>
      <c r="C34" s="991"/>
      <c r="D34" s="991"/>
      <c r="E34" s="991"/>
      <c r="F34" s="994"/>
      <c r="G34" s="994"/>
      <c r="H34" s="994"/>
      <c r="I34" s="994"/>
      <c r="J34" s="373"/>
    </row>
    <row r="35" spans="1:10" ht="15" customHeight="1">
      <c r="A35" s="373"/>
      <c r="B35" s="990"/>
      <c r="C35" s="991"/>
      <c r="D35" s="991"/>
      <c r="E35" s="991"/>
      <c r="F35" s="994"/>
      <c r="G35" s="994"/>
      <c r="H35" s="994"/>
      <c r="I35" s="994"/>
      <c r="J35" s="373"/>
    </row>
    <row r="36" spans="1:10" ht="15" customHeight="1">
      <c r="A36" s="373"/>
      <c r="B36" s="992"/>
      <c r="C36" s="993"/>
      <c r="D36" s="993"/>
      <c r="E36" s="993"/>
      <c r="F36" s="994"/>
      <c r="G36" s="994"/>
      <c r="H36" s="994"/>
      <c r="I36" s="994"/>
      <c r="J36" s="373"/>
    </row>
    <row r="37" spans="1:10" ht="15" customHeight="1">
      <c r="A37" s="373"/>
      <c r="B37" s="987"/>
      <c r="C37" s="785"/>
      <c r="D37" s="785"/>
      <c r="E37" s="785"/>
      <c r="F37" s="990"/>
      <c r="G37" s="991"/>
      <c r="H37" s="991"/>
      <c r="I37" s="995"/>
      <c r="J37" s="373"/>
    </row>
    <row r="38" spans="1:10" ht="15" customHeight="1">
      <c r="B38" s="373"/>
      <c r="C38" s="373"/>
      <c r="D38" s="373"/>
      <c r="E38" s="373"/>
      <c r="F38" s="373"/>
      <c r="G38" s="373"/>
      <c r="H38" s="373"/>
      <c r="I38" s="373"/>
    </row>
  </sheetData>
  <mergeCells count="29">
    <mergeCell ref="B37:E37"/>
    <mergeCell ref="B32:E36"/>
    <mergeCell ref="F32:I36"/>
    <mergeCell ref="F37:I37"/>
    <mergeCell ref="B7:C7"/>
    <mergeCell ref="H7:I7"/>
    <mergeCell ref="B30:E30"/>
    <mergeCell ref="B31:E31"/>
    <mergeCell ref="D7:E7"/>
    <mergeCell ref="F7:G7"/>
    <mergeCell ref="H8:H9"/>
    <mergeCell ref="I8:I9"/>
    <mergeCell ref="B28:I28"/>
    <mergeCell ref="B29:I29"/>
    <mergeCell ref="F30:I30"/>
    <mergeCell ref="F31:I31"/>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rgb="FFFF9900"/>
  </sheetPr>
  <dimension ref="A1:J42"/>
  <sheetViews>
    <sheetView showGridLines="0" topLeftCell="C5" workbookViewId="0">
      <selection activeCell="E25" sqref="E25"/>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0" ht="29.25" customHeight="1">
      <c r="B1" s="502" t="s">
        <v>471</v>
      </c>
      <c r="C1" s="599"/>
      <c r="D1" s="601" t="s">
        <v>439</v>
      </c>
      <c r="E1" s="602"/>
      <c r="F1" s="602"/>
      <c r="G1" s="602"/>
      <c r="H1" s="603"/>
      <c r="I1" s="604"/>
    </row>
    <row r="2" spans="2:10" ht="24" customHeight="1">
      <c r="B2" s="600"/>
      <c r="C2" s="448"/>
      <c r="D2" s="454" t="s">
        <v>472</v>
      </c>
      <c r="E2" s="455"/>
      <c r="F2" s="455"/>
      <c r="G2" s="455"/>
      <c r="H2" s="456"/>
      <c r="I2" s="999"/>
    </row>
    <row r="3" spans="2:10" ht="13.5" customHeight="1">
      <c r="B3" s="606" t="s">
        <v>473</v>
      </c>
      <c r="C3" s="607"/>
      <c r="D3" s="606" t="s">
        <v>474</v>
      </c>
      <c r="E3" s="608"/>
      <c r="F3" s="608"/>
      <c r="G3" s="608"/>
      <c r="H3" s="608"/>
      <c r="I3" s="43" t="s">
        <v>475</v>
      </c>
      <c r="J3" s="373"/>
    </row>
    <row r="4" spans="2:10" ht="22.5" customHeight="1">
      <c r="B4" s="473" t="s">
        <v>444</v>
      </c>
      <c r="C4" s="474"/>
      <c r="D4" s="1000" t="str">
        <f>Indicadores!F43</f>
        <v>Administración del Talento Humano. (ATH)</v>
      </c>
      <c r="E4" s="462"/>
      <c r="F4" s="504"/>
      <c r="G4" s="504"/>
      <c r="H4" s="462"/>
      <c r="I4" s="484"/>
    </row>
    <row r="5" spans="2:10" ht="34.5" customHeight="1">
      <c r="B5" s="489" t="s">
        <v>445</v>
      </c>
      <c r="C5" s="510"/>
      <c r="D5" s="477" t="str">
        <f>Indicadores!A43</f>
        <v>Inducción a la entidad</v>
      </c>
      <c r="E5" s="488"/>
      <c r="F5" s="774" t="s">
        <v>446</v>
      </c>
      <c r="G5" s="510"/>
      <c r="H5" s="477" t="e">
        <f>Indicadores!#REF!</f>
        <v>#REF!</v>
      </c>
      <c r="I5" s="488"/>
      <c r="J5" s="373"/>
    </row>
    <row r="6" spans="2:10" ht="45" customHeight="1">
      <c r="B6" s="489" t="s">
        <v>447</v>
      </c>
      <c r="C6" s="470"/>
      <c r="D6" s="471" t="str">
        <f>Indicadores!G43</f>
        <v xml:space="preserve">No servidores que reciben inducción en el período por nivel jerárquico / No de servidores que ingresan al Ministerio en el período por nivel jerárquico </v>
      </c>
      <c r="E6" s="472"/>
      <c r="F6" s="489" t="s">
        <v>448</v>
      </c>
      <c r="G6" s="470"/>
      <c r="H6" s="471" t="str">
        <f>Indicadores!C43</f>
        <v>Mejorar la oportunidad al proceso de inducción de los servidores del Ministerio</v>
      </c>
      <c r="I6" s="484"/>
    </row>
    <row r="7" spans="2:10" ht="42" customHeight="1">
      <c r="B7" s="297" t="s">
        <v>449</v>
      </c>
      <c r="C7" s="411" t="str">
        <f>Indicadores!P43</f>
        <v>Semestral</v>
      </c>
      <c r="D7" s="297" t="s">
        <v>450</v>
      </c>
      <c r="E7" s="411" t="str">
        <f>Indicadores!R43</f>
        <v>Programa de inducción en anexo PIC y lista de asistencia</v>
      </c>
      <c r="F7" s="297" t="s">
        <v>67</v>
      </c>
      <c r="G7" s="411" t="str">
        <f>Indicadores!H43</f>
        <v>Porcentaje</v>
      </c>
      <c r="H7" s="937" t="s">
        <v>451</v>
      </c>
      <c r="I7" s="667" t="str">
        <f>Indicadores!O43</f>
        <v>Hacia arriba</v>
      </c>
      <c r="J7" s="373"/>
    </row>
    <row r="8" spans="2:10" ht="33.75" customHeight="1">
      <c r="B8" s="410" t="s">
        <v>420</v>
      </c>
      <c r="C8" s="34">
        <f>Indicadores!N43</f>
        <v>0.8</v>
      </c>
      <c r="D8" s="412" t="s">
        <v>422</v>
      </c>
      <c r="E8" s="34">
        <f>'TABLERO DE MANDO'!F44</f>
        <v>0.68</v>
      </c>
      <c r="F8" s="413" t="s">
        <v>423</v>
      </c>
      <c r="G8" s="34">
        <f>'TABLERO DE MANDO'!G44</f>
        <v>0.72000000000000008</v>
      </c>
      <c r="H8" s="1002"/>
      <c r="I8" s="578"/>
      <c r="J8" s="373"/>
    </row>
    <row r="9" spans="2:10" ht="13.5" customHeight="1">
      <c r="B9" s="93"/>
      <c r="C9" s="127"/>
      <c r="D9" s="30"/>
      <c r="E9" s="127"/>
      <c r="F9" s="30"/>
      <c r="G9" s="127"/>
      <c r="H9" s="30"/>
      <c r="I9" s="91"/>
    </row>
    <row r="10" spans="2:10" ht="27" customHeight="1">
      <c r="B10" s="299" t="s">
        <v>452</v>
      </c>
      <c r="C10" s="298" t="s">
        <v>453</v>
      </c>
      <c r="D10" s="32" t="str">
        <f>D8</f>
        <v>LIMITE INSATISFACTORIO</v>
      </c>
      <c r="E10" s="32" t="str">
        <f>F8</f>
        <v>LIMITE SATISFACTORIO</v>
      </c>
      <c r="F10" s="30"/>
      <c r="G10" s="30"/>
      <c r="H10" s="91"/>
      <c r="I10" s="96"/>
    </row>
    <row r="11" spans="2:10" ht="13.5" customHeight="1">
      <c r="B11" s="39" t="s">
        <v>426</v>
      </c>
      <c r="C11" s="95"/>
      <c r="D11" s="33">
        <f t="shared" ref="D11:D22" si="0">+$E$8</f>
        <v>0.68</v>
      </c>
      <c r="E11" s="33">
        <f t="shared" ref="E11:E22" si="1">+$G$8</f>
        <v>0.72000000000000008</v>
      </c>
      <c r="F11" s="30"/>
      <c r="G11" s="30"/>
      <c r="H11" s="91"/>
      <c r="I11" s="96"/>
    </row>
    <row r="12" spans="2:10" ht="13.5" customHeight="1">
      <c r="B12" s="39" t="s">
        <v>427</v>
      </c>
      <c r="C12" s="95"/>
      <c r="D12" s="33">
        <f t="shared" si="0"/>
        <v>0.68</v>
      </c>
      <c r="E12" s="33">
        <f t="shared" si="1"/>
        <v>0.72000000000000008</v>
      </c>
      <c r="F12" s="30"/>
      <c r="G12" s="30"/>
      <c r="H12" s="91"/>
      <c r="I12" s="96"/>
    </row>
    <row r="13" spans="2:10" ht="13.5" customHeight="1">
      <c r="B13" s="39" t="s">
        <v>428</v>
      </c>
      <c r="C13" s="95"/>
      <c r="D13" s="33">
        <f t="shared" si="0"/>
        <v>0.68</v>
      </c>
      <c r="E13" s="33">
        <f t="shared" si="1"/>
        <v>0.72000000000000008</v>
      </c>
      <c r="F13" s="30"/>
      <c r="G13" s="30"/>
      <c r="H13" s="91"/>
      <c r="I13" s="96"/>
    </row>
    <row r="14" spans="2:10" ht="13.5" customHeight="1">
      <c r="B14" s="39" t="s">
        <v>429</v>
      </c>
      <c r="C14" s="95"/>
      <c r="D14" s="33">
        <f t="shared" si="0"/>
        <v>0.68</v>
      </c>
      <c r="E14" s="33">
        <f t="shared" si="1"/>
        <v>0.72000000000000008</v>
      </c>
      <c r="F14" s="30"/>
      <c r="G14" s="30"/>
      <c r="H14" s="91"/>
      <c r="I14" s="96"/>
    </row>
    <row r="15" spans="2:10" ht="13.5" customHeight="1">
      <c r="B15" s="39" t="s">
        <v>430</v>
      </c>
      <c r="C15" s="95"/>
      <c r="D15" s="33">
        <f t="shared" si="0"/>
        <v>0.68</v>
      </c>
      <c r="E15" s="33">
        <f t="shared" si="1"/>
        <v>0.72000000000000008</v>
      </c>
      <c r="F15" s="30"/>
      <c r="G15" s="30"/>
      <c r="H15" s="91"/>
      <c r="I15" s="96"/>
    </row>
    <row r="16" spans="2:10" ht="13.5" customHeight="1">
      <c r="B16" s="39" t="s">
        <v>431</v>
      </c>
      <c r="C16" s="34">
        <v>0.31</v>
      </c>
      <c r="D16" s="33">
        <f t="shared" si="0"/>
        <v>0.68</v>
      </c>
      <c r="E16" s="33">
        <f t="shared" si="1"/>
        <v>0.72000000000000008</v>
      </c>
      <c r="F16" s="30"/>
      <c r="G16" s="30"/>
      <c r="H16" s="91"/>
      <c r="I16" s="96"/>
    </row>
    <row r="17" spans="1:10" ht="13.5" customHeight="1">
      <c r="B17" s="39" t="s">
        <v>432</v>
      </c>
      <c r="C17" s="34"/>
      <c r="D17" s="33">
        <f t="shared" si="0"/>
        <v>0.68</v>
      </c>
      <c r="E17" s="33">
        <f t="shared" si="1"/>
        <v>0.72000000000000008</v>
      </c>
      <c r="F17" s="30"/>
      <c r="G17" s="30"/>
      <c r="H17" s="91"/>
      <c r="I17" s="96"/>
    </row>
    <row r="18" spans="1:10" ht="13.5" customHeight="1">
      <c r="B18" s="39" t="s">
        <v>433</v>
      </c>
      <c r="C18" s="34"/>
      <c r="D18" s="33">
        <f t="shared" si="0"/>
        <v>0.68</v>
      </c>
      <c r="E18" s="33">
        <f t="shared" si="1"/>
        <v>0.72000000000000008</v>
      </c>
      <c r="F18" s="30"/>
      <c r="G18" s="30"/>
      <c r="H18" s="91"/>
      <c r="I18" s="96"/>
    </row>
    <row r="19" spans="1:10" ht="13.5" customHeight="1">
      <c r="B19" s="39" t="s">
        <v>434</v>
      </c>
      <c r="C19" s="34"/>
      <c r="D19" s="33">
        <f t="shared" si="0"/>
        <v>0.68</v>
      </c>
      <c r="E19" s="33">
        <f t="shared" si="1"/>
        <v>0.72000000000000008</v>
      </c>
      <c r="F19" s="30"/>
      <c r="G19" s="30"/>
      <c r="H19" s="91"/>
      <c r="I19" s="96"/>
    </row>
    <row r="20" spans="1:10" ht="13.5" customHeight="1">
      <c r="B20" s="39" t="s">
        <v>435</v>
      </c>
      <c r="C20" s="34"/>
      <c r="D20" s="33">
        <f t="shared" si="0"/>
        <v>0.68</v>
      </c>
      <c r="E20" s="33">
        <f t="shared" si="1"/>
        <v>0.72000000000000008</v>
      </c>
      <c r="F20" s="30"/>
      <c r="G20" s="30"/>
      <c r="H20" s="91"/>
      <c r="I20" s="96"/>
    </row>
    <row r="21" spans="1:10" ht="13.5" customHeight="1">
      <c r="B21" s="39" t="s">
        <v>436</v>
      </c>
      <c r="C21" s="34"/>
      <c r="D21" s="33">
        <f t="shared" si="0"/>
        <v>0.68</v>
      </c>
      <c r="E21" s="33">
        <f t="shared" si="1"/>
        <v>0.72000000000000008</v>
      </c>
      <c r="F21" s="30"/>
      <c r="G21" s="30"/>
      <c r="H21" s="91"/>
      <c r="I21" s="96"/>
    </row>
    <row r="22" spans="1:10" ht="13.5" customHeight="1">
      <c r="B22" s="39" t="s">
        <v>437</v>
      </c>
      <c r="C22" s="34">
        <v>0.83</v>
      </c>
      <c r="D22" s="33">
        <f t="shared" si="0"/>
        <v>0.68</v>
      </c>
      <c r="E22" s="33">
        <f t="shared" si="1"/>
        <v>0.72000000000000008</v>
      </c>
      <c r="F22" s="30"/>
      <c r="G22" s="30"/>
      <c r="H22" s="91"/>
      <c r="I22" s="96"/>
    </row>
    <row r="23" spans="1:10" ht="13.5" customHeight="1">
      <c r="B23" s="93"/>
      <c r="C23" s="30"/>
      <c r="D23" s="30"/>
      <c r="E23" s="30"/>
      <c r="F23" s="30"/>
      <c r="G23" s="30"/>
      <c r="H23" s="30"/>
      <c r="I23" s="96"/>
    </row>
    <row r="24" spans="1:10" ht="13.5" customHeight="1">
      <c r="B24" s="93"/>
      <c r="C24" s="30"/>
      <c r="D24" s="30"/>
      <c r="E24" s="30"/>
      <c r="F24" s="30"/>
      <c r="G24" s="30"/>
      <c r="H24" s="30"/>
      <c r="I24" s="96"/>
    </row>
    <row r="25" spans="1:10" ht="13.5" customHeight="1">
      <c r="B25" s="93"/>
      <c r="C25" s="30"/>
      <c r="D25" s="30"/>
      <c r="E25" s="30"/>
      <c r="F25" s="30"/>
      <c r="G25" s="30"/>
      <c r="H25" s="30"/>
      <c r="I25" s="91"/>
    </row>
    <row r="26" spans="1:10" ht="13.5" customHeight="1">
      <c r="B26" s="93"/>
      <c r="C26" s="30"/>
      <c r="D26" s="30"/>
      <c r="E26" s="30"/>
      <c r="F26" s="30"/>
      <c r="G26" s="30"/>
      <c r="H26" s="30"/>
      <c r="I26" s="91"/>
    </row>
    <row r="27" spans="1:10" ht="13.5" customHeight="1">
      <c r="B27" s="966" t="s">
        <v>454</v>
      </c>
      <c r="C27" s="967"/>
      <c r="D27" s="967"/>
      <c r="E27" s="967"/>
      <c r="F27" s="967"/>
      <c r="G27" s="967"/>
      <c r="H27" s="967"/>
      <c r="I27" s="968"/>
    </row>
    <row r="28" spans="1:10" ht="15.75" customHeight="1">
      <c r="B28" s="1003"/>
      <c r="C28" s="647"/>
      <c r="D28" s="647"/>
      <c r="E28" s="647"/>
      <c r="F28" s="647"/>
      <c r="G28" s="647"/>
      <c r="H28" s="647"/>
      <c r="I28" s="484"/>
    </row>
    <row r="29" spans="1:10" ht="13.5" customHeight="1">
      <c r="B29" s="500" t="s">
        <v>455</v>
      </c>
      <c r="C29" s="498"/>
      <c r="D29" s="498"/>
      <c r="E29" s="499"/>
      <c r="F29" s="500" t="s">
        <v>456</v>
      </c>
      <c r="G29" s="498"/>
      <c r="H29" s="498"/>
      <c r="I29" s="499"/>
    </row>
    <row r="30" spans="1:10" ht="13.5" customHeight="1">
      <c r="A30" s="373"/>
      <c r="B30" s="1001" t="s">
        <v>656</v>
      </c>
      <c r="C30" s="578"/>
      <c r="D30" s="578"/>
      <c r="E30" s="900"/>
      <c r="F30" s="1001" t="s">
        <v>657</v>
      </c>
      <c r="G30" s="578"/>
      <c r="H30" s="578"/>
      <c r="I30" s="578"/>
      <c r="J30" s="373"/>
    </row>
    <row r="31" spans="1:10" ht="13.5" customHeight="1">
      <c r="A31" s="373"/>
      <c r="B31" s="578"/>
      <c r="C31" s="578"/>
      <c r="D31" s="578"/>
      <c r="E31" s="900"/>
      <c r="F31" s="578"/>
      <c r="G31" s="578"/>
      <c r="H31" s="578"/>
      <c r="I31" s="578"/>
      <c r="J31" s="373"/>
    </row>
    <row r="32" spans="1:10" ht="15" customHeight="1">
      <c r="A32" s="373"/>
      <c r="B32" s="578"/>
      <c r="C32" s="578"/>
      <c r="D32" s="578"/>
      <c r="E32" s="900"/>
      <c r="F32" s="578"/>
      <c r="G32" s="578"/>
      <c r="H32" s="578"/>
      <c r="I32" s="578"/>
      <c r="J32" s="373"/>
    </row>
    <row r="33" spans="1:10" ht="15" customHeight="1">
      <c r="A33" s="373"/>
      <c r="B33" s="578"/>
      <c r="C33" s="578"/>
      <c r="D33" s="578"/>
      <c r="E33" s="900"/>
      <c r="F33" s="578"/>
      <c r="G33" s="578"/>
      <c r="H33" s="578"/>
      <c r="I33" s="578"/>
      <c r="J33" s="373"/>
    </row>
    <row r="34" spans="1:10" ht="15" customHeight="1">
      <c r="A34" s="373"/>
      <c r="B34" s="578"/>
      <c r="C34" s="578"/>
      <c r="D34" s="578"/>
      <c r="E34" s="900"/>
      <c r="F34" s="578"/>
      <c r="G34" s="578"/>
      <c r="H34" s="578"/>
      <c r="I34" s="578"/>
      <c r="J34" s="373"/>
    </row>
    <row r="35" spans="1:10" ht="15" customHeight="1">
      <c r="A35" s="373"/>
      <c r="B35" s="578"/>
      <c r="C35" s="578"/>
      <c r="D35" s="578"/>
      <c r="E35" s="900"/>
      <c r="F35" s="578"/>
      <c r="G35" s="578"/>
      <c r="H35" s="578"/>
      <c r="I35" s="578"/>
      <c r="J35" s="373"/>
    </row>
    <row r="36" spans="1:10" ht="13.5" customHeight="1">
      <c r="A36" s="373"/>
      <c r="B36" s="578"/>
      <c r="C36" s="578"/>
      <c r="D36" s="578"/>
      <c r="E36" s="900"/>
      <c r="F36" s="578"/>
      <c r="G36" s="578"/>
      <c r="H36" s="578"/>
      <c r="I36" s="578"/>
      <c r="J36" s="373"/>
    </row>
    <row r="37" spans="1:10" ht="13.5" customHeight="1">
      <c r="A37" s="373"/>
      <c r="B37" s="578"/>
      <c r="C37" s="578"/>
      <c r="D37" s="578"/>
      <c r="E37" s="900"/>
      <c r="F37" s="578"/>
      <c r="G37" s="578"/>
      <c r="H37" s="578"/>
      <c r="I37" s="578"/>
      <c r="J37" s="373"/>
    </row>
    <row r="38" spans="1:10" ht="13.5" customHeight="1">
      <c r="A38" s="373"/>
      <c r="B38" s="578"/>
      <c r="C38" s="578"/>
      <c r="D38" s="578"/>
      <c r="E38" s="900"/>
      <c r="F38" s="578"/>
      <c r="G38" s="578"/>
      <c r="H38" s="578"/>
      <c r="I38" s="578"/>
      <c r="J38" s="373"/>
    </row>
    <row r="39" spans="1:10" ht="13.5" customHeight="1">
      <c r="A39" s="373"/>
      <c r="B39" s="578"/>
      <c r="C39" s="578"/>
      <c r="D39" s="578"/>
      <c r="E39" s="900"/>
      <c r="F39" s="578"/>
      <c r="G39" s="578"/>
      <c r="H39" s="578"/>
      <c r="I39" s="578"/>
      <c r="J39" s="373"/>
    </row>
    <row r="40" spans="1:10" ht="13.5" customHeight="1">
      <c r="A40" s="373"/>
      <c r="B40" s="578"/>
      <c r="C40" s="578"/>
      <c r="D40" s="578"/>
      <c r="E40" s="900"/>
      <c r="F40" s="578"/>
      <c r="G40" s="578"/>
      <c r="H40" s="578"/>
      <c r="I40" s="578"/>
      <c r="J40" s="373"/>
    </row>
    <row r="41" spans="1:10" ht="13.5" customHeight="1">
      <c r="A41" s="373"/>
      <c r="B41" s="578"/>
      <c r="C41" s="578"/>
      <c r="D41" s="578"/>
      <c r="E41" s="900"/>
      <c r="F41" s="578"/>
      <c r="G41" s="578"/>
      <c r="H41" s="578"/>
      <c r="I41" s="578"/>
      <c r="J41" s="373"/>
    </row>
    <row r="42" spans="1:10" ht="15" customHeight="1">
      <c r="B42" s="373"/>
      <c r="C42" s="373"/>
      <c r="D42" s="373"/>
      <c r="E42" s="373"/>
      <c r="F42" s="373"/>
      <c r="G42" s="373"/>
      <c r="H42" s="373"/>
      <c r="I42" s="373"/>
    </row>
  </sheetData>
  <mergeCells count="24">
    <mergeCell ref="B30:E41"/>
    <mergeCell ref="F30:I41"/>
    <mergeCell ref="B6:C6"/>
    <mergeCell ref="H6:I6"/>
    <mergeCell ref="B29:E29"/>
    <mergeCell ref="D6:E6"/>
    <mergeCell ref="F6:G6"/>
    <mergeCell ref="H7:H8"/>
    <mergeCell ref="I7:I8"/>
    <mergeCell ref="B27:I27"/>
    <mergeCell ref="B28:I28"/>
    <mergeCell ref="F29:I29"/>
    <mergeCell ref="B4:C4"/>
    <mergeCell ref="D4:I4"/>
    <mergeCell ref="B5:C5"/>
    <mergeCell ref="D5:E5"/>
    <mergeCell ref="F5:G5"/>
    <mergeCell ref="H5:I5"/>
    <mergeCell ref="B1:C2"/>
    <mergeCell ref="D1:H1"/>
    <mergeCell ref="I1:I2"/>
    <mergeCell ref="D2:H2"/>
    <mergeCell ref="B3:C3"/>
    <mergeCell ref="D3:H3"/>
  </mergeCells>
  <pageMargins left="0.7" right="0.7" top="0.75" bottom="0.75" header="0" footer="0"/>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tabColor rgb="FFFF9900"/>
  </sheetPr>
  <dimension ref="A1:J41"/>
  <sheetViews>
    <sheetView workbookViewId="0">
      <selection activeCell="D7" sqref="D7:E7"/>
    </sheetView>
  </sheetViews>
  <sheetFormatPr baseColWidth="10" defaultColWidth="11.21875" defaultRowHeight="15" customHeight="1"/>
  <cols>
    <col min="1" max="1" width="4.6640625" customWidth="1"/>
    <col min="2" max="2" width="15.88671875" customWidth="1"/>
    <col min="3" max="3" width="1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3.25" customHeight="1">
      <c r="A1" s="373"/>
      <c r="B1" s="1004" t="s">
        <v>471</v>
      </c>
      <c r="C1" s="1004"/>
      <c r="D1" s="1005" t="s">
        <v>439</v>
      </c>
      <c r="E1" s="1005"/>
      <c r="F1" s="1005"/>
      <c r="G1" s="1005"/>
      <c r="H1" s="1005"/>
      <c r="I1" s="1006"/>
      <c r="J1" s="373"/>
    </row>
    <row r="2" spans="1:10" ht="30" customHeight="1">
      <c r="A2" s="373"/>
      <c r="B2" s="1004"/>
      <c r="C2" s="1004"/>
      <c r="D2" s="1007" t="s">
        <v>472</v>
      </c>
      <c r="E2" s="1007"/>
      <c r="F2" s="1007"/>
      <c r="G2" s="1007"/>
      <c r="H2" s="1007"/>
      <c r="I2" s="1006"/>
      <c r="J2" s="373"/>
    </row>
    <row r="3" spans="1:10" ht="13.5" customHeight="1">
      <c r="A3" s="373"/>
      <c r="B3" s="1008" t="s">
        <v>473</v>
      </c>
      <c r="C3" s="1008"/>
      <c r="D3" s="1008" t="s">
        <v>474</v>
      </c>
      <c r="E3" s="1008"/>
      <c r="F3" s="1008"/>
      <c r="G3" s="1008"/>
      <c r="H3" s="1008"/>
      <c r="I3" s="43" t="s">
        <v>475</v>
      </c>
      <c r="J3" s="373"/>
    </row>
    <row r="4" spans="1:10" ht="9.75" customHeight="1">
      <c r="A4" s="373"/>
      <c r="B4" s="1009"/>
      <c r="C4" s="578"/>
      <c r="D4" s="578"/>
      <c r="E4" s="578"/>
      <c r="F4" s="578"/>
      <c r="G4" s="578"/>
      <c r="H4" s="578"/>
      <c r="I4" s="578"/>
      <c r="J4" s="373"/>
    </row>
    <row r="5" spans="1:10" ht="22.5" customHeight="1">
      <c r="A5" s="373"/>
      <c r="B5" s="800" t="s">
        <v>444</v>
      </c>
      <c r="C5" s="666"/>
      <c r="D5" s="1010" t="str">
        <f>Indicadores!F44</f>
        <v>Administración del Talento Humano. (ATH)</v>
      </c>
      <c r="E5" s="578"/>
      <c r="F5" s="578"/>
      <c r="G5" s="578"/>
      <c r="H5" s="578"/>
      <c r="I5" s="578"/>
      <c r="J5" s="373"/>
    </row>
    <row r="6" spans="1:10" ht="23.25" customHeight="1">
      <c r="A6" s="373"/>
      <c r="B6" s="800" t="s">
        <v>445</v>
      </c>
      <c r="C6" s="666"/>
      <c r="D6" s="799" t="str">
        <f>Indicadores!A44</f>
        <v>Cumplimiento programación de vacaciones</v>
      </c>
      <c r="E6" s="578"/>
      <c r="F6" s="800" t="s">
        <v>446</v>
      </c>
      <c r="G6" s="666"/>
      <c r="H6" s="799" t="e">
        <f>Indicadores!#REF!</f>
        <v>#REF!</v>
      </c>
      <c r="I6" s="578"/>
      <c r="J6" s="373"/>
    </row>
    <row r="7" spans="1:10" ht="57.75" customHeight="1">
      <c r="A7" s="373"/>
      <c r="B7" s="1015" t="s">
        <v>447</v>
      </c>
      <c r="C7" s="1016"/>
      <c r="D7" s="1017" t="str">
        <f>Indicadores!G44</f>
        <v>(No de funcionarios SIN interrupción NI aplazamiento de vacaciones durante el año / No de funcionarios con vacaciones programadas durante el año) X 100</v>
      </c>
      <c r="E7" s="580"/>
      <c r="F7" s="1015" t="s">
        <v>448</v>
      </c>
      <c r="G7" s="1016"/>
      <c r="H7" s="1017" t="str">
        <f>Indicadores!C44</f>
        <v>Con este indicador se revisará el cumplimiento de la programación de vacaciones en las diferentes dependencias y grupos del Ministerio de Ambiente y Desarrollo Sostenible, con el fin de cumplir con la planeación de vacaciones</v>
      </c>
      <c r="I7" s="580"/>
      <c r="J7" s="373"/>
    </row>
    <row r="8" spans="1:10" ht="42" customHeight="1">
      <c r="A8" s="373"/>
      <c r="B8" s="297" t="s">
        <v>449</v>
      </c>
      <c r="C8" s="37" t="str">
        <f>Indicadores!P44</f>
        <v>Trimestral</v>
      </c>
      <c r="D8" s="297" t="s">
        <v>450</v>
      </c>
      <c r="E8" s="37" t="str">
        <f>Indicadores!R44</f>
        <v>Programación de vacaciones y resolución de vacaciones</v>
      </c>
      <c r="F8" s="297" t="s">
        <v>67</v>
      </c>
      <c r="G8" s="37" t="str">
        <f>Indicadores!H44</f>
        <v>Porcentaje</v>
      </c>
      <c r="H8" s="665" t="s">
        <v>451</v>
      </c>
      <c r="I8" s="667" t="str">
        <f>Indicadores!O44</f>
        <v>Hacia arriba</v>
      </c>
      <c r="J8" s="373"/>
    </row>
    <row r="9" spans="1:10" ht="33.75" customHeight="1">
      <c r="A9" s="373"/>
      <c r="B9" s="297" t="s">
        <v>420</v>
      </c>
      <c r="C9" s="34">
        <f>Indicadores!N44</f>
        <v>0.8</v>
      </c>
      <c r="D9" s="28" t="s">
        <v>422</v>
      </c>
      <c r="E9" s="34">
        <v>0.68</v>
      </c>
      <c r="F9" s="29" t="s">
        <v>423</v>
      </c>
      <c r="G9" s="34">
        <v>0.72</v>
      </c>
      <c r="H9" s="666"/>
      <c r="I9" s="578"/>
      <c r="J9" s="373"/>
    </row>
    <row r="10" spans="1:10" ht="13.5" customHeight="1">
      <c r="B10" s="93"/>
      <c r="C10" s="127"/>
      <c r="D10" s="127"/>
      <c r="E10" s="127"/>
      <c r="F10" s="127"/>
      <c r="G10" s="127"/>
      <c r="H10" s="127"/>
      <c r="I10" s="91"/>
    </row>
    <row r="11" spans="1:10" ht="13.5" customHeight="1">
      <c r="B11" s="299" t="s">
        <v>452</v>
      </c>
      <c r="C11" s="298" t="s">
        <v>453</v>
      </c>
      <c r="D11" s="32" t="s">
        <v>422</v>
      </c>
      <c r="E11" s="32" t="s">
        <v>423</v>
      </c>
      <c r="F11" s="30"/>
      <c r="G11" s="30"/>
      <c r="H11" s="91"/>
      <c r="I11" s="96"/>
    </row>
    <row r="12" spans="1:10" ht="13.5" customHeight="1">
      <c r="B12" s="39" t="s">
        <v>426</v>
      </c>
      <c r="C12" s="292" t="s">
        <v>611</v>
      </c>
      <c r="D12" s="33">
        <v>0.68</v>
      </c>
      <c r="E12" s="33">
        <v>0.72</v>
      </c>
      <c r="F12" s="30"/>
      <c r="G12" s="30"/>
      <c r="H12" s="91"/>
      <c r="I12" s="96"/>
    </row>
    <row r="13" spans="1:10" ht="13.5" customHeight="1">
      <c r="B13" s="39" t="s">
        <v>427</v>
      </c>
      <c r="C13" s="292" t="s">
        <v>611</v>
      </c>
      <c r="D13" s="33">
        <v>0.68</v>
      </c>
      <c r="E13" s="33">
        <v>0.72</v>
      </c>
      <c r="F13" s="30"/>
      <c r="G13" s="30"/>
      <c r="H13" s="91"/>
      <c r="I13" s="96"/>
    </row>
    <row r="14" spans="1:10" ht="13.5" customHeight="1">
      <c r="B14" s="39" t="s">
        <v>428</v>
      </c>
      <c r="C14" s="293">
        <v>0.6774</v>
      </c>
      <c r="D14" s="33">
        <v>0.68</v>
      </c>
      <c r="E14" s="33">
        <v>0.72</v>
      </c>
      <c r="F14" s="30"/>
      <c r="G14" s="30"/>
      <c r="H14" s="91"/>
      <c r="I14" s="96"/>
    </row>
    <row r="15" spans="1:10" ht="13.5" customHeight="1">
      <c r="B15" s="39" t="s">
        <v>429</v>
      </c>
      <c r="C15" s="292" t="s">
        <v>611</v>
      </c>
      <c r="D15" s="33">
        <v>0.68</v>
      </c>
      <c r="E15" s="33">
        <v>0.72</v>
      </c>
      <c r="F15" s="30"/>
      <c r="G15" s="30"/>
      <c r="H15" s="91"/>
      <c r="I15" s="96"/>
    </row>
    <row r="16" spans="1:10" ht="13.5" customHeight="1">
      <c r="B16" s="39" t="s">
        <v>430</v>
      </c>
      <c r="C16" s="292" t="s">
        <v>611</v>
      </c>
      <c r="D16" s="33">
        <v>0.68</v>
      </c>
      <c r="E16" s="33">
        <v>0.72</v>
      </c>
      <c r="F16" s="30"/>
      <c r="G16" s="30"/>
      <c r="H16" s="91"/>
      <c r="I16" s="96"/>
    </row>
    <row r="17" spans="2:9" ht="13.5" customHeight="1">
      <c r="B17" s="39" t="s">
        <v>431</v>
      </c>
      <c r="C17" s="293">
        <v>0.67900000000000005</v>
      </c>
      <c r="D17" s="33">
        <v>0.68</v>
      </c>
      <c r="E17" s="33">
        <v>0.72</v>
      </c>
      <c r="F17" s="30"/>
      <c r="G17" s="30"/>
      <c r="H17" s="91"/>
      <c r="I17" s="96"/>
    </row>
    <row r="18" spans="2:9" ht="13.5" customHeight="1">
      <c r="B18" s="39" t="s">
        <v>432</v>
      </c>
      <c r="C18" s="59" t="s">
        <v>611</v>
      </c>
      <c r="D18" s="33">
        <v>0.68</v>
      </c>
      <c r="E18" s="33">
        <v>0.72</v>
      </c>
      <c r="F18" s="30"/>
      <c r="G18" s="30"/>
      <c r="H18" s="91"/>
      <c r="I18" s="96"/>
    </row>
    <row r="19" spans="2:9" ht="13.5" customHeight="1">
      <c r="B19" s="39" t="s">
        <v>433</v>
      </c>
      <c r="C19" s="59" t="s">
        <v>611</v>
      </c>
      <c r="D19" s="33">
        <v>0.68</v>
      </c>
      <c r="E19" s="33">
        <v>0.72</v>
      </c>
      <c r="F19" s="30"/>
      <c r="G19" s="30"/>
      <c r="H19" s="91"/>
      <c r="I19" s="96"/>
    </row>
    <row r="20" spans="2:9" ht="13.5" customHeight="1">
      <c r="B20" s="39" t="s">
        <v>434</v>
      </c>
      <c r="C20" s="59">
        <v>0.875</v>
      </c>
      <c r="D20" s="33">
        <v>0.68</v>
      </c>
      <c r="E20" s="33">
        <v>0.72</v>
      </c>
      <c r="F20" s="30"/>
      <c r="G20" s="30"/>
      <c r="H20" s="91"/>
      <c r="I20" s="96"/>
    </row>
    <row r="21" spans="2:9" ht="13.5" customHeight="1">
      <c r="B21" s="39" t="s">
        <v>435</v>
      </c>
      <c r="C21" s="34" t="s">
        <v>611</v>
      </c>
      <c r="D21" s="33">
        <v>0.68</v>
      </c>
      <c r="E21" s="33">
        <v>0.72</v>
      </c>
      <c r="F21" s="30"/>
      <c r="G21" s="30"/>
      <c r="H21" s="91"/>
      <c r="I21" s="96"/>
    </row>
    <row r="22" spans="2:9" ht="13.5" customHeight="1">
      <c r="B22" s="39" t="s">
        <v>436</v>
      </c>
      <c r="C22" s="34" t="s">
        <v>611</v>
      </c>
      <c r="D22" s="33">
        <v>0.68</v>
      </c>
      <c r="E22" s="33">
        <v>0.72</v>
      </c>
      <c r="F22" s="30"/>
      <c r="G22" s="30"/>
      <c r="H22" s="91"/>
      <c r="I22" s="96"/>
    </row>
    <row r="23" spans="2:9" ht="13.5" customHeight="1">
      <c r="B23" s="39" t="s">
        <v>437</v>
      </c>
      <c r="C23" s="59">
        <v>0.77390000000000003</v>
      </c>
      <c r="D23" s="33">
        <v>0.68</v>
      </c>
      <c r="E23" s="33">
        <v>0.72</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76" t="s">
        <v>454</v>
      </c>
      <c r="C28" s="977"/>
      <c r="D28" s="977"/>
      <c r="E28" s="977"/>
      <c r="F28" s="977"/>
      <c r="G28" s="977"/>
      <c r="H28" s="977"/>
      <c r="I28" s="978"/>
    </row>
    <row r="29" spans="2:9" ht="7.5" customHeight="1">
      <c r="B29" s="1003"/>
      <c r="C29" s="647"/>
      <c r="D29" s="647"/>
      <c r="E29" s="647"/>
      <c r="F29" s="647"/>
      <c r="G29" s="647"/>
      <c r="H29" s="647"/>
      <c r="I29" s="484"/>
    </row>
    <row r="30" spans="2:9" ht="13.5" customHeight="1">
      <c r="B30" s="500" t="s">
        <v>455</v>
      </c>
      <c r="C30" s="498"/>
      <c r="D30" s="498"/>
      <c r="E30" s="499"/>
      <c r="F30" s="500" t="s">
        <v>456</v>
      </c>
      <c r="G30" s="498"/>
      <c r="H30" s="498"/>
      <c r="I30" s="499"/>
    </row>
    <row r="31" spans="2:9" ht="13.5" customHeight="1">
      <c r="B31" s="1011" t="s">
        <v>658</v>
      </c>
      <c r="C31" s="1012"/>
      <c r="D31" s="1012"/>
      <c r="E31" s="1012"/>
      <c r="F31" s="1014" t="s">
        <v>659</v>
      </c>
      <c r="G31" s="1012"/>
      <c r="H31" s="1012"/>
      <c r="I31" s="1012"/>
    </row>
    <row r="32" spans="2:9" ht="13.5" customHeight="1">
      <c r="B32" s="1012"/>
      <c r="C32" s="1013"/>
      <c r="D32" s="1013"/>
      <c r="E32" s="1012"/>
      <c r="F32" s="1012"/>
      <c r="G32" s="1012"/>
      <c r="H32" s="1012"/>
      <c r="I32" s="1012"/>
    </row>
    <row r="33" spans="2:9" ht="15" customHeight="1">
      <c r="B33" s="1012"/>
      <c r="C33" s="1013"/>
      <c r="D33" s="1013"/>
      <c r="E33" s="1012"/>
      <c r="F33" s="1012"/>
      <c r="G33" s="1012"/>
      <c r="H33" s="1012"/>
      <c r="I33" s="1012"/>
    </row>
    <row r="34" spans="2:9" ht="15" customHeight="1">
      <c r="B34" s="1012"/>
      <c r="C34" s="1013"/>
      <c r="D34" s="1013"/>
      <c r="E34" s="1012"/>
      <c r="F34" s="1012"/>
      <c r="G34" s="1012"/>
      <c r="H34" s="1012"/>
      <c r="I34" s="1012"/>
    </row>
    <row r="35" spans="2:9" ht="15" customHeight="1">
      <c r="B35" s="1012"/>
      <c r="C35" s="1013"/>
      <c r="D35" s="1013"/>
      <c r="E35" s="1012"/>
      <c r="F35" s="1012"/>
      <c r="G35" s="1012"/>
      <c r="H35" s="1012"/>
      <c r="I35" s="1012"/>
    </row>
    <row r="36" spans="2:9" ht="15" customHeight="1">
      <c r="B36" s="1012"/>
      <c r="C36" s="1013"/>
      <c r="D36" s="1013"/>
      <c r="E36" s="1012"/>
      <c r="F36" s="1012"/>
      <c r="G36" s="1012"/>
      <c r="H36" s="1012"/>
      <c r="I36" s="1012"/>
    </row>
    <row r="37" spans="2:9" ht="13.5" customHeight="1">
      <c r="B37" s="1012"/>
      <c r="C37" s="1013"/>
      <c r="D37" s="1013"/>
      <c r="E37" s="1012"/>
      <c r="F37" s="1012"/>
      <c r="G37" s="1012"/>
      <c r="H37" s="1012"/>
      <c r="I37" s="1012"/>
    </row>
    <row r="38" spans="2:9" ht="13.5" customHeight="1">
      <c r="B38" s="1012"/>
      <c r="C38" s="1013"/>
      <c r="D38" s="1013"/>
      <c r="E38" s="1012"/>
      <c r="F38" s="1012"/>
      <c r="G38" s="1012"/>
      <c r="H38" s="1012"/>
      <c r="I38" s="1012"/>
    </row>
    <row r="39" spans="2:9" ht="13.5" customHeight="1">
      <c r="B39" s="1012"/>
      <c r="C39" s="1013"/>
      <c r="D39" s="1013"/>
      <c r="E39" s="1012"/>
      <c r="F39" s="1012"/>
      <c r="G39" s="1012"/>
      <c r="H39" s="1012"/>
      <c r="I39" s="1012"/>
    </row>
    <row r="40" spans="2:9" ht="13.5" customHeight="1">
      <c r="B40" s="1012"/>
      <c r="C40" s="1013"/>
      <c r="D40" s="1013"/>
      <c r="E40" s="1012"/>
      <c r="F40" s="1012"/>
      <c r="G40" s="1012"/>
      <c r="H40" s="1012"/>
      <c r="I40" s="1012"/>
    </row>
    <row r="41" spans="2:9" ht="30" customHeight="1">
      <c r="B41" s="1012"/>
      <c r="C41" s="1013"/>
      <c r="D41" s="1013"/>
      <c r="E41" s="1012"/>
      <c r="F41" s="1012"/>
      <c r="G41" s="1012"/>
      <c r="H41" s="1012"/>
      <c r="I41" s="1012"/>
    </row>
  </sheetData>
  <mergeCells count="25">
    <mergeCell ref="B31:E41"/>
    <mergeCell ref="F31:I41"/>
    <mergeCell ref="B7:C7"/>
    <mergeCell ref="H7:I7"/>
    <mergeCell ref="B30:E30"/>
    <mergeCell ref="D7:E7"/>
    <mergeCell ref="F7:G7"/>
    <mergeCell ref="H8:H9"/>
    <mergeCell ref="I8:I9"/>
    <mergeCell ref="B28:I28"/>
    <mergeCell ref="B29:I29"/>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tabColor rgb="FFFF9900"/>
  </sheetPr>
  <dimension ref="A1:J36"/>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 customHeight="1">
      <c r="A1" s="373"/>
      <c r="B1" s="1004" t="s">
        <v>471</v>
      </c>
      <c r="C1" s="1004"/>
      <c r="D1" s="1005" t="s">
        <v>439</v>
      </c>
      <c r="E1" s="1005"/>
      <c r="F1" s="1005"/>
      <c r="G1" s="1005"/>
      <c r="H1" s="1005"/>
      <c r="I1" s="1006"/>
      <c r="J1" s="373"/>
    </row>
    <row r="2" spans="1:10" ht="19.5" customHeight="1">
      <c r="A2" s="373"/>
      <c r="B2" s="1004"/>
      <c r="C2" s="1004"/>
      <c r="D2" s="1007" t="s">
        <v>472</v>
      </c>
      <c r="E2" s="1007"/>
      <c r="F2" s="1007"/>
      <c r="G2" s="1007"/>
      <c r="H2" s="1007"/>
      <c r="I2" s="1006"/>
      <c r="J2" s="373"/>
    </row>
    <row r="3" spans="1:10" ht="13.5" customHeight="1">
      <c r="A3" s="373"/>
      <c r="B3" s="1008" t="s">
        <v>473</v>
      </c>
      <c r="C3" s="1008"/>
      <c r="D3" s="1008" t="s">
        <v>474</v>
      </c>
      <c r="E3" s="1008"/>
      <c r="F3" s="1008"/>
      <c r="G3" s="1008"/>
      <c r="H3" s="1008"/>
      <c r="I3" s="43" t="s">
        <v>475</v>
      </c>
      <c r="J3" s="373"/>
    </row>
    <row r="4" spans="1:10" ht="13.5" customHeight="1">
      <c r="A4" s="373"/>
      <c r="B4" s="1018"/>
      <c r="C4" s="462"/>
      <c r="D4" s="462"/>
      <c r="E4" s="462"/>
      <c r="F4" s="462"/>
      <c r="G4" s="462"/>
      <c r="H4" s="462"/>
      <c r="I4" s="462"/>
      <c r="J4" s="373"/>
    </row>
    <row r="5" spans="1:10" ht="22.5" customHeight="1">
      <c r="A5" s="373"/>
      <c r="B5" s="800" t="s">
        <v>444</v>
      </c>
      <c r="C5" s="666"/>
      <c r="D5" s="1010" t="str">
        <f>Indicadores!F45</f>
        <v>Administración del Talento Humano. (ATH)</v>
      </c>
      <c r="E5" s="578"/>
      <c r="F5" s="578"/>
      <c r="G5" s="578"/>
      <c r="H5" s="578"/>
      <c r="I5" s="578"/>
      <c r="J5" s="373"/>
    </row>
    <row r="6" spans="1:10" ht="34.5" customHeight="1">
      <c r="A6" s="373"/>
      <c r="B6" s="800" t="s">
        <v>445</v>
      </c>
      <c r="C6" s="666"/>
      <c r="D6" s="799" t="str">
        <f>Indicadores!A45</f>
        <v>Porcentaje de cumplimiento de la evaluación SST</v>
      </c>
      <c r="E6" s="578"/>
      <c r="F6" s="800" t="s">
        <v>446</v>
      </c>
      <c r="G6" s="666"/>
      <c r="H6" s="799" t="e">
        <f>Indicadores!#REF!</f>
        <v>#REF!</v>
      </c>
      <c r="I6" s="578"/>
      <c r="J6" s="373"/>
    </row>
    <row r="7" spans="1:10" ht="49.5" customHeight="1">
      <c r="B7" s="1019" t="s">
        <v>447</v>
      </c>
      <c r="C7" s="1020"/>
      <c r="D7" s="1021" t="str">
        <f>Indicadores!G45</f>
        <v>Evaluación del sistema de gestión de Seguridad y Salud en el Trabajo (ESG-SST)</v>
      </c>
      <c r="E7" s="484"/>
      <c r="F7" s="1019" t="s">
        <v>448</v>
      </c>
      <c r="G7" s="1020"/>
      <c r="H7" s="1021" t="str">
        <f>Indicadores!C45</f>
        <v>Comparar el cumplimiento de la implementación de SG-SST con el año anterior</v>
      </c>
      <c r="I7" s="484"/>
    </row>
    <row r="8" spans="1:10" ht="42" customHeight="1">
      <c r="A8" s="373"/>
      <c r="B8" s="297" t="s">
        <v>449</v>
      </c>
      <c r="C8" s="37" t="str">
        <f>Indicadores!P45</f>
        <v>Anual</v>
      </c>
      <c r="D8" s="297" t="s">
        <v>450</v>
      </c>
      <c r="E8" s="37" t="str">
        <f>Indicadores!R45</f>
        <v>Grupo de Talento Humano</v>
      </c>
      <c r="F8" s="297" t="s">
        <v>67</v>
      </c>
      <c r="G8" s="37" t="str">
        <f>Indicadores!H45</f>
        <v>Porcentaje</v>
      </c>
      <c r="H8" s="665" t="s">
        <v>451</v>
      </c>
      <c r="I8" s="667" t="str">
        <f>Indicadores!O45</f>
        <v>Hacia arriba</v>
      </c>
      <c r="J8" s="373"/>
    </row>
    <row r="9" spans="1:10" ht="33.75" customHeight="1">
      <c r="A9" s="373"/>
      <c r="B9" s="297" t="s">
        <v>420</v>
      </c>
      <c r="C9" s="34">
        <f>Indicadores!N45</f>
        <v>0.8</v>
      </c>
      <c r="D9" s="28" t="s">
        <v>422</v>
      </c>
      <c r="E9" s="34">
        <f>'TABLERO DE MANDO'!F46</f>
        <v>0.68</v>
      </c>
      <c r="F9" s="29" t="s">
        <v>423</v>
      </c>
      <c r="G9" s="34">
        <f>'TABLERO DE MANDO'!G46</f>
        <v>0.72000000000000008</v>
      </c>
      <c r="H9" s="666"/>
      <c r="I9" s="578"/>
      <c r="J9" s="373"/>
    </row>
    <row r="10" spans="1:10" ht="13.5" customHeight="1">
      <c r="B10" s="93"/>
      <c r="C10" s="127"/>
      <c r="D10" s="127"/>
      <c r="E10" s="127"/>
      <c r="F10" s="127"/>
      <c r="G10" s="127"/>
      <c r="H10" s="127"/>
      <c r="I10" s="91"/>
    </row>
    <row r="11" spans="1:10" ht="22.5" customHeight="1">
      <c r="B11" s="299" t="s">
        <v>452</v>
      </c>
      <c r="C11" s="298" t="s">
        <v>453</v>
      </c>
      <c r="D11" s="32" t="str">
        <f>D9</f>
        <v>LIMITE INSATISFACTORIO</v>
      </c>
      <c r="E11" s="32" t="str">
        <f>F9</f>
        <v>LIMITE SATISFACTORIO</v>
      </c>
      <c r="F11" s="30"/>
      <c r="G11" s="30"/>
      <c r="H11" s="91"/>
      <c r="I11" s="96"/>
    </row>
    <row r="12" spans="1:10" ht="13.5" customHeight="1">
      <c r="B12" s="39" t="s">
        <v>426</v>
      </c>
      <c r="C12" s="34"/>
      <c r="D12" s="33">
        <f t="shared" ref="D12:D23" si="0">+$E$9</f>
        <v>0.68</v>
      </c>
      <c r="E12" s="33">
        <f t="shared" ref="E12:E23" si="1">+$G$9</f>
        <v>0.72000000000000008</v>
      </c>
      <c r="F12" s="30"/>
      <c r="G12" s="30"/>
      <c r="H12" s="91"/>
      <c r="I12" s="96"/>
    </row>
    <row r="13" spans="1:10" ht="13.5" customHeight="1">
      <c r="B13" s="39" t="s">
        <v>427</v>
      </c>
      <c r="C13" s="34"/>
      <c r="D13" s="33">
        <f t="shared" si="0"/>
        <v>0.68</v>
      </c>
      <c r="E13" s="33">
        <f t="shared" si="1"/>
        <v>0.72000000000000008</v>
      </c>
      <c r="F13" s="30"/>
      <c r="G13" s="30"/>
      <c r="H13" s="91"/>
      <c r="I13" s="96"/>
    </row>
    <row r="14" spans="1:10" ht="13.5" customHeight="1">
      <c r="B14" s="39" t="s">
        <v>428</v>
      </c>
      <c r="C14" s="34"/>
      <c r="D14" s="33">
        <f t="shared" si="0"/>
        <v>0.68</v>
      </c>
      <c r="E14" s="33">
        <f t="shared" si="1"/>
        <v>0.72000000000000008</v>
      </c>
      <c r="F14" s="30"/>
      <c r="G14" s="30"/>
      <c r="H14" s="91"/>
      <c r="I14" s="96"/>
    </row>
    <row r="15" spans="1:10" ht="13.5" customHeight="1">
      <c r="B15" s="39" t="s">
        <v>429</v>
      </c>
      <c r="C15" s="34"/>
      <c r="D15" s="33">
        <f t="shared" si="0"/>
        <v>0.68</v>
      </c>
      <c r="E15" s="33">
        <f t="shared" si="1"/>
        <v>0.72000000000000008</v>
      </c>
      <c r="F15" s="30"/>
      <c r="G15" s="30"/>
      <c r="H15" s="91"/>
      <c r="I15" s="96"/>
    </row>
    <row r="16" spans="1:10" ht="13.5" customHeight="1">
      <c r="B16" s="39" t="s">
        <v>430</v>
      </c>
      <c r="C16" s="34"/>
      <c r="D16" s="33">
        <f t="shared" si="0"/>
        <v>0.68</v>
      </c>
      <c r="E16" s="33">
        <f t="shared" si="1"/>
        <v>0.72000000000000008</v>
      </c>
      <c r="F16" s="30"/>
      <c r="G16" s="30"/>
      <c r="H16" s="91"/>
      <c r="I16" s="96"/>
    </row>
    <row r="17" spans="2:9" ht="13.5" customHeight="1">
      <c r="B17" s="39" t="s">
        <v>431</v>
      </c>
      <c r="C17" s="34"/>
      <c r="D17" s="33">
        <f t="shared" si="0"/>
        <v>0.68</v>
      </c>
      <c r="E17" s="33">
        <f t="shared" si="1"/>
        <v>0.72000000000000008</v>
      </c>
      <c r="F17" s="30"/>
      <c r="G17" s="30"/>
      <c r="H17" s="91"/>
      <c r="I17" s="96"/>
    </row>
    <row r="18" spans="2:9" ht="13.5" customHeight="1">
      <c r="B18" s="39" t="s">
        <v>432</v>
      </c>
      <c r="C18" s="34"/>
      <c r="D18" s="33">
        <f t="shared" si="0"/>
        <v>0.68</v>
      </c>
      <c r="E18" s="33">
        <f t="shared" si="1"/>
        <v>0.72000000000000008</v>
      </c>
      <c r="F18" s="30"/>
      <c r="G18" s="30"/>
      <c r="H18" s="91"/>
      <c r="I18" s="96"/>
    </row>
    <row r="19" spans="2:9" ht="13.5" customHeight="1">
      <c r="B19" s="39" t="s">
        <v>433</v>
      </c>
      <c r="C19" s="34"/>
      <c r="D19" s="33">
        <f t="shared" si="0"/>
        <v>0.68</v>
      </c>
      <c r="E19" s="33">
        <f t="shared" si="1"/>
        <v>0.72000000000000008</v>
      </c>
      <c r="F19" s="30"/>
      <c r="G19" s="30"/>
      <c r="H19" s="91"/>
      <c r="I19" s="96"/>
    </row>
    <row r="20" spans="2:9" ht="13.5" customHeight="1">
      <c r="B20" s="39" t="s">
        <v>434</v>
      </c>
      <c r="C20" s="34"/>
      <c r="D20" s="33">
        <f t="shared" si="0"/>
        <v>0.68</v>
      </c>
      <c r="E20" s="33">
        <f t="shared" si="1"/>
        <v>0.72000000000000008</v>
      </c>
      <c r="F20" s="30"/>
      <c r="G20" s="30"/>
      <c r="H20" s="91"/>
      <c r="I20" s="96"/>
    </row>
    <row r="21" spans="2:9" ht="13.5" customHeight="1">
      <c r="B21" s="39" t="s">
        <v>435</v>
      </c>
      <c r="C21" s="34"/>
      <c r="D21" s="33">
        <f t="shared" si="0"/>
        <v>0.68</v>
      </c>
      <c r="E21" s="33">
        <f t="shared" si="1"/>
        <v>0.72000000000000008</v>
      </c>
      <c r="F21" s="30"/>
      <c r="G21" s="30"/>
      <c r="H21" s="91"/>
      <c r="I21" s="96"/>
    </row>
    <row r="22" spans="2:9" ht="13.5" customHeight="1">
      <c r="B22" s="39" t="s">
        <v>436</v>
      </c>
      <c r="C22" s="34"/>
      <c r="D22" s="33">
        <f t="shared" si="0"/>
        <v>0.68</v>
      </c>
      <c r="E22" s="33">
        <f t="shared" si="1"/>
        <v>0.72000000000000008</v>
      </c>
      <c r="F22" s="30"/>
      <c r="G22" s="30"/>
      <c r="H22" s="91"/>
      <c r="I22" s="96"/>
    </row>
    <row r="23" spans="2:9" ht="13.5" customHeight="1">
      <c r="B23" s="39" t="s">
        <v>437</v>
      </c>
      <c r="C23" s="34">
        <v>0.99</v>
      </c>
      <c r="D23" s="33">
        <f t="shared" si="0"/>
        <v>0.68</v>
      </c>
      <c r="E23" s="33">
        <f t="shared" si="1"/>
        <v>0.72000000000000008</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66" t="s">
        <v>454</v>
      </c>
      <c r="C28" s="967"/>
      <c r="D28" s="967"/>
      <c r="E28" s="967"/>
      <c r="F28" s="967"/>
      <c r="G28" s="967"/>
      <c r="H28" s="967"/>
      <c r="I28" s="968"/>
    </row>
    <row r="29" spans="2:9" ht="15.75" customHeight="1">
      <c r="B29" s="1003"/>
      <c r="C29" s="647"/>
      <c r="D29" s="647"/>
      <c r="E29" s="647"/>
      <c r="F29" s="647"/>
      <c r="G29" s="647"/>
      <c r="H29" s="647"/>
      <c r="I29" s="484"/>
    </row>
    <row r="30" spans="2:9" ht="13.5" customHeight="1">
      <c r="B30" s="500" t="s">
        <v>455</v>
      </c>
      <c r="C30" s="498"/>
      <c r="D30" s="498"/>
      <c r="E30" s="499"/>
      <c r="F30" s="500" t="s">
        <v>456</v>
      </c>
      <c r="G30" s="498"/>
      <c r="H30" s="498"/>
      <c r="I30" s="499"/>
    </row>
    <row r="31" spans="2:9" ht="13.5" customHeight="1">
      <c r="B31" s="662" t="s">
        <v>660</v>
      </c>
      <c r="C31" s="530"/>
      <c r="D31" s="530"/>
      <c r="E31" s="530"/>
      <c r="F31" s="1022"/>
      <c r="G31" s="530"/>
      <c r="H31" s="530"/>
      <c r="I31" s="530"/>
    </row>
    <row r="32" spans="2:9" ht="13.5" customHeight="1">
      <c r="B32" s="530"/>
      <c r="C32" s="538"/>
      <c r="D32" s="538"/>
      <c r="E32" s="530"/>
      <c r="F32" s="530"/>
      <c r="G32" s="538"/>
      <c r="H32" s="538"/>
      <c r="I32" s="530"/>
    </row>
    <row r="33" spans="2:9" ht="25.5" customHeight="1">
      <c r="B33" s="530"/>
      <c r="C33" s="538"/>
      <c r="D33" s="538"/>
      <c r="E33" s="530"/>
      <c r="F33" s="530"/>
      <c r="G33" s="538"/>
      <c r="H33" s="538"/>
      <c r="I33" s="530"/>
    </row>
    <row r="34" spans="2:9" ht="26.25" customHeight="1">
      <c r="B34" s="530"/>
      <c r="C34" s="538"/>
      <c r="D34" s="538"/>
      <c r="E34" s="530"/>
      <c r="F34" s="530"/>
      <c r="G34" s="538"/>
      <c r="H34" s="538"/>
      <c r="I34" s="530"/>
    </row>
    <row r="35" spans="2:9" ht="42.75" customHeight="1">
      <c r="B35" s="530"/>
      <c r="C35" s="538"/>
      <c r="D35" s="538"/>
      <c r="E35" s="530"/>
      <c r="F35" s="530"/>
      <c r="G35" s="538"/>
      <c r="H35" s="538"/>
      <c r="I35" s="530"/>
    </row>
    <row r="36" spans="2:9" ht="32.25" customHeight="1">
      <c r="B36" s="530"/>
      <c r="C36" s="538"/>
      <c r="D36" s="538"/>
      <c r="E36" s="530"/>
      <c r="F36" s="530"/>
      <c r="G36" s="538"/>
      <c r="H36" s="538"/>
      <c r="I36" s="530"/>
    </row>
  </sheetData>
  <mergeCells count="25">
    <mergeCell ref="B7:C7"/>
    <mergeCell ref="H7:I7"/>
    <mergeCell ref="B30:E30"/>
    <mergeCell ref="B31:E36"/>
    <mergeCell ref="F31:I36"/>
    <mergeCell ref="D7:E7"/>
    <mergeCell ref="F7:G7"/>
    <mergeCell ref="H8:H9"/>
    <mergeCell ref="I8:I9"/>
    <mergeCell ref="B28:I28"/>
    <mergeCell ref="B29:I29"/>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tabColor rgb="FFFF9900"/>
  </sheetPr>
  <dimension ref="A1:J37"/>
  <sheetViews>
    <sheetView topLeftCell="A7" workbookViewId="0">
      <selection activeCell="C14" sqref="C14"/>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2.5" customHeight="1">
      <c r="B1" s="502" t="s">
        <v>471</v>
      </c>
      <c r="C1" s="599"/>
      <c r="D1" s="601" t="s">
        <v>439</v>
      </c>
      <c r="E1" s="602"/>
      <c r="F1" s="602"/>
      <c r="G1" s="602"/>
      <c r="H1" s="603"/>
      <c r="I1" s="604"/>
    </row>
    <row r="2" spans="1:10" ht="21" customHeight="1">
      <c r="B2" s="600"/>
      <c r="C2" s="448"/>
      <c r="D2" s="454" t="s">
        <v>472</v>
      </c>
      <c r="E2" s="455"/>
      <c r="F2" s="455"/>
      <c r="G2" s="455"/>
      <c r="H2" s="456"/>
      <c r="I2" s="605"/>
    </row>
    <row r="3" spans="1:10" ht="13.5" customHeight="1">
      <c r="B3" s="746" t="s">
        <v>473</v>
      </c>
      <c r="C3" s="874"/>
      <c r="D3" s="746" t="s">
        <v>474</v>
      </c>
      <c r="E3" s="875"/>
      <c r="F3" s="875"/>
      <c r="G3" s="875"/>
      <c r="H3" s="874"/>
      <c r="I3" s="409" t="s">
        <v>475</v>
      </c>
    </row>
    <row r="4" spans="1:10" ht="13.5" customHeight="1">
      <c r="A4" s="373"/>
      <c r="B4" s="1009"/>
      <c r="C4" s="578"/>
      <c r="D4" s="578"/>
      <c r="E4" s="578"/>
      <c r="F4" s="578"/>
      <c r="G4" s="578"/>
      <c r="H4" s="578"/>
      <c r="I4" s="578"/>
      <c r="J4" s="373"/>
    </row>
    <row r="5" spans="1:10" ht="22.5" customHeight="1">
      <c r="A5" s="373"/>
      <c r="B5" s="800" t="s">
        <v>444</v>
      </c>
      <c r="C5" s="666"/>
      <c r="D5" s="1010" t="str">
        <f>Indicadores!F46</f>
        <v>Administración del Talento Humano. (ATH)</v>
      </c>
      <c r="E5" s="578"/>
      <c r="F5" s="578"/>
      <c r="G5" s="578"/>
      <c r="H5" s="578"/>
      <c r="I5" s="578"/>
      <c r="J5" s="373"/>
    </row>
    <row r="6" spans="1:10" ht="34.5" customHeight="1">
      <c r="A6" s="373"/>
      <c r="B6" s="800" t="s">
        <v>445</v>
      </c>
      <c r="C6" s="666"/>
      <c r="D6" s="799" t="str">
        <f>Indicadores!A46</f>
        <v>Gestión de cobro de incapacidades</v>
      </c>
      <c r="E6" s="578"/>
      <c r="F6" s="800" t="s">
        <v>446</v>
      </c>
      <c r="G6" s="666"/>
      <c r="H6" s="799" t="e">
        <f>Indicadores!#REF!</f>
        <v>#REF!</v>
      </c>
      <c r="I6" s="578"/>
      <c r="J6" s="373"/>
    </row>
    <row r="7" spans="1:10" ht="50.25" customHeight="1">
      <c r="A7" s="373"/>
      <c r="B7" s="1015" t="s">
        <v>447</v>
      </c>
      <c r="C7" s="1016"/>
      <c r="D7" s="1017" t="str">
        <f>Indicadores!G46</f>
        <v>(No de incapacidades tramitadas en el periodo / No total de incapacidades) X 100</v>
      </c>
      <c r="E7" s="580"/>
      <c r="F7" s="1015" t="s">
        <v>448</v>
      </c>
      <c r="G7" s="1016"/>
      <c r="H7" s="1017" t="str">
        <f>Indicadores!C46</f>
        <v>Realizar el tramite de cobro de incapacidades ante las empresas correspondientes</v>
      </c>
      <c r="I7" s="580"/>
      <c r="J7" s="373"/>
    </row>
    <row r="8" spans="1:10" ht="42" customHeight="1">
      <c r="A8" s="373"/>
      <c r="B8" s="297" t="s">
        <v>449</v>
      </c>
      <c r="C8" s="37" t="str">
        <f>Indicadores!P46</f>
        <v>Trimestral</v>
      </c>
      <c r="D8" s="297" t="s">
        <v>450</v>
      </c>
      <c r="E8" s="37" t="str">
        <f>Indicadores!R46</f>
        <v>Grupo de Talento Humano 
Planilla de visitas</v>
      </c>
      <c r="F8" s="297" t="s">
        <v>67</v>
      </c>
      <c r="G8" s="37" t="str">
        <f>Indicadores!H46</f>
        <v>Porcentaje</v>
      </c>
      <c r="H8" s="665" t="s">
        <v>451</v>
      </c>
      <c r="I8" s="667" t="str">
        <f>Indicadores!O46</f>
        <v>Hacia arriba</v>
      </c>
      <c r="J8" s="373"/>
    </row>
    <row r="9" spans="1:10" ht="33.75" customHeight="1">
      <c r="A9" s="373"/>
      <c r="B9" s="297" t="s">
        <v>420</v>
      </c>
      <c r="C9" s="34">
        <f>Indicadores!N46</f>
        <v>0.9</v>
      </c>
      <c r="D9" s="28" t="s">
        <v>422</v>
      </c>
      <c r="E9" s="34">
        <f>'TABLERO DE MANDO'!F47</f>
        <v>0.76500000000000001</v>
      </c>
      <c r="F9" s="29"/>
      <c r="G9" s="34">
        <f>'TABLERO DE MANDO'!G47</f>
        <v>0.81</v>
      </c>
      <c r="H9" s="666"/>
      <c r="I9" s="578"/>
      <c r="J9" s="373"/>
    </row>
    <row r="10" spans="1:10" ht="13.5" customHeight="1">
      <c r="B10" s="93"/>
      <c r="C10" s="127"/>
      <c r="D10" s="127"/>
      <c r="E10" s="127"/>
      <c r="F10" s="127"/>
      <c r="G10" s="127"/>
      <c r="H10" s="127"/>
      <c r="I10" s="91"/>
    </row>
    <row r="11" spans="1:10" ht="27" customHeight="1">
      <c r="B11" s="299" t="s">
        <v>452</v>
      </c>
      <c r="C11" s="298" t="s">
        <v>453</v>
      </c>
      <c r="D11" s="32" t="str">
        <f>D9</f>
        <v>LIMITE INSATISFACTORIO</v>
      </c>
      <c r="E11" s="32">
        <f>F9</f>
        <v>0</v>
      </c>
      <c r="F11" s="30"/>
      <c r="G11" s="30"/>
      <c r="H11" s="91"/>
      <c r="I11" s="96"/>
    </row>
    <row r="12" spans="1:10" ht="13.5" customHeight="1">
      <c r="B12" s="39" t="s">
        <v>426</v>
      </c>
      <c r="C12" s="34" t="s">
        <v>611</v>
      </c>
      <c r="D12" s="33">
        <f t="shared" ref="D12:D23" si="0">+$E$9</f>
        <v>0.76500000000000001</v>
      </c>
      <c r="E12" s="33">
        <f t="shared" ref="E12:E23" si="1">+$G$9</f>
        <v>0.81</v>
      </c>
      <c r="F12" s="30"/>
      <c r="G12" s="30"/>
      <c r="H12" s="91"/>
      <c r="I12" s="96"/>
    </row>
    <row r="13" spans="1:10" ht="13.5" customHeight="1">
      <c r="B13" s="39" t="s">
        <v>427</v>
      </c>
      <c r="C13" s="34" t="s">
        <v>611</v>
      </c>
      <c r="D13" s="33">
        <f t="shared" si="0"/>
        <v>0.76500000000000001</v>
      </c>
      <c r="E13" s="33">
        <f t="shared" si="1"/>
        <v>0.81</v>
      </c>
      <c r="F13" s="30"/>
      <c r="G13" s="30"/>
      <c r="H13" s="91"/>
      <c r="I13" s="96"/>
    </row>
    <row r="14" spans="1:10" ht="13.5" customHeight="1">
      <c r="B14" s="39" t="s">
        <v>428</v>
      </c>
      <c r="C14" s="34">
        <v>1</v>
      </c>
      <c r="D14" s="33">
        <f t="shared" si="0"/>
        <v>0.76500000000000001</v>
      </c>
      <c r="E14" s="33">
        <f t="shared" si="1"/>
        <v>0.81</v>
      </c>
      <c r="F14" s="30"/>
      <c r="G14" s="30"/>
      <c r="H14" s="91"/>
      <c r="I14" s="96"/>
    </row>
    <row r="15" spans="1:10" ht="13.5" customHeight="1">
      <c r="B15" s="39" t="s">
        <v>429</v>
      </c>
      <c r="C15" s="34" t="s">
        <v>611</v>
      </c>
      <c r="D15" s="33">
        <f t="shared" si="0"/>
        <v>0.76500000000000001</v>
      </c>
      <c r="E15" s="33">
        <f t="shared" si="1"/>
        <v>0.81</v>
      </c>
      <c r="F15" s="30"/>
      <c r="G15" s="30"/>
      <c r="H15" s="91"/>
      <c r="I15" s="96"/>
    </row>
    <row r="16" spans="1:10" ht="13.5" customHeight="1">
      <c r="B16" s="39" t="s">
        <v>430</v>
      </c>
      <c r="C16" s="34" t="s">
        <v>611</v>
      </c>
      <c r="D16" s="33">
        <f t="shared" si="0"/>
        <v>0.76500000000000001</v>
      </c>
      <c r="E16" s="33">
        <f t="shared" si="1"/>
        <v>0.81</v>
      </c>
      <c r="F16" s="30"/>
      <c r="G16" s="30"/>
      <c r="H16" s="91"/>
      <c r="I16" s="96"/>
    </row>
    <row r="17" spans="2:9" ht="13.5" customHeight="1">
      <c r="B17" s="39" t="s">
        <v>431</v>
      </c>
      <c r="C17" s="34">
        <v>1</v>
      </c>
      <c r="D17" s="33">
        <f t="shared" si="0"/>
        <v>0.76500000000000001</v>
      </c>
      <c r="E17" s="33">
        <f t="shared" si="1"/>
        <v>0.81</v>
      </c>
      <c r="F17" s="30"/>
      <c r="G17" s="30"/>
      <c r="H17" s="91"/>
      <c r="I17" s="96"/>
    </row>
    <row r="18" spans="2:9" ht="13.5" customHeight="1">
      <c r="B18" s="39" t="s">
        <v>432</v>
      </c>
      <c r="C18" s="34" t="s">
        <v>611</v>
      </c>
      <c r="D18" s="33">
        <f t="shared" si="0"/>
        <v>0.76500000000000001</v>
      </c>
      <c r="E18" s="33">
        <f t="shared" si="1"/>
        <v>0.81</v>
      </c>
      <c r="F18" s="30"/>
      <c r="G18" s="30"/>
      <c r="H18" s="91"/>
      <c r="I18" s="96"/>
    </row>
    <row r="19" spans="2:9" ht="13.5" customHeight="1">
      <c r="B19" s="39" t="s">
        <v>433</v>
      </c>
      <c r="C19" s="34" t="s">
        <v>611</v>
      </c>
      <c r="D19" s="33">
        <f t="shared" si="0"/>
        <v>0.76500000000000001</v>
      </c>
      <c r="E19" s="33">
        <f t="shared" si="1"/>
        <v>0.81</v>
      </c>
      <c r="F19" s="30"/>
      <c r="G19" s="30"/>
      <c r="H19" s="91"/>
      <c r="I19" s="96"/>
    </row>
    <row r="20" spans="2:9" ht="13.5" customHeight="1">
      <c r="B20" s="39" t="s">
        <v>434</v>
      </c>
      <c r="C20" s="34">
        <v>1</v>
      </c>
      <c r="D20" s="33">
        <f t="shared" si="0"/>
        <v>0.76500000000000001</v>
      </c>
      <c r="E20" s="33">
        <f t="shared" si="1"/>
        <v>0.81</v>
      </c>
      <c r="F20" s="30"/>
      <c r="G20" s="30"/>
      <c r="H20" s="91"/>
      <c r="I20" s="96"/>
    </row>
    <row r="21" spans="2:9" ht="13.5" customHeight="1">
      <c r="B21" s="39" t="s">
        <v>435</v>
      </c>
      <c r="C21" s="34" t="s">
        <v>611</v>
      </c>
      <c r="D21" s="33">
        <f t="shared" si="0"/>
        <v>0.76500000000000001</v>
      </c>
      <c r="E21" s="33">
        <f t="shared" si="1"/>
        <v>0.81</v>
      </c>
      <c r="F21" s="30"/>
      <c r="G21" s="30"/>
      <c r="H21" s="91"/>
      <c r="I21" s="96"/>
    </row>
    <row r="22" spans="2:9" ht="13.5" customHeight="1">
      <c r="B22" s="39" t="s">
        <v>436</v>
      </c>
      <c r="C22" s="34" t="s">
        <v>611</v>
      </c>
      <c r="D22" s="33">
        <f t="shared" si="0"/>
        <v>0.76500000000000001</v>
      </c>
      <c r="E22" s="33">
        <f t="shared" si="1"/>
        <v>0.81</v>
      </c>
      <c r="F22" s="30"/>
      <c r="G22" s="30"/>
      <c r="H22" s="91"/>
      <c r="I22" s="96"/>
    </row>
    <row r="23" spans="2:9" ht="13.5" customHeight="1">
      <c r="B23" s="39" t="s">
        <v>437</v>
      </c>
      <c r="C23" s="34">
        <v>1</v>
      </c>
      <c r="D23" s="33">
        <f t="shared" si="0"/>
        <v>0.76500000000000001</v>
      </c>
      <c r="E23" s="33">
        <f t="shared" si="1"/>
        <v>0.81</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76" t="s">
        <v>454</v>
      </c>
      <c r="C28" s="977"/>
      <c r="D28" s="977"/>
      <c r="E28" s="977"/>
      <c r="F28" s="977"/>
      <c r="G28" s="977"/>
      <c r="H28" s="977"/>
      <c r="I28" s="978"/>
    </row>
    <row r="29" spans="2:9" ht="6.75" customHeight="1">
      <c r="B29" s="1003"/>
      <c r="C29" s="647"/>
      <c r="D29" s="647"/>
      <c r="E29" s="647"/>
      <c r="F29" s="647"/>
      <c r="G29" s="647"/>
      <c r="H29" s="647"/>
      <c r="I29" s="484"/>
    </row>
    <row r="30" spans="2:9" ht="13.5" customHeight="1">
      <c r="B30" s="612" t="s">
        <v>455</v>
      </c>
      <c r="C30" s="510"/>
      <c r="D30" s="510"/>
      <c r="E30" s="470"/>
      <c r="F30" s="612" t="s">
        <v>456</v>
      </c>
      <c r="G30" s="510"/>
      <c r="H30" s="510"/>
      <c r="I30" s="470"/>
    </row>
    <row r="31" spans="2:9" ht="13.5" customHeight="1">
      <c r="B31" s="1023" t="s">
        <v>661</v>
      </c>
      <c r="C31" s="715"/>
      <c r="D31" s="715"/>
      <c r="E31" s="716"/>
      <c r="F31" s="1028"/>
      <c r="G31" s="480"/>
      <c r="H31" s="480"/>
      <c r="I31" s="481"/>
    </row>
    <row r="32" spans="2:9" ht="13.5" customHeight="1">
      <c r="B32" s="1024"/>
      <c r="C32" s="712"/>
      <c r="D32" s="712"/>
      <c r="E32" s="713"/>
      <c r="F32" s="646"/>
      <c r="G32" s="647"/>
      <c r="H32" s="647"/>
      <c r="I32" s="484"/>
    </row>
    <row r="33" spans="2:9" ht="15" customHeight="1">
      <c r="B33" s="1024"/>
      <c r="C33" s="712"/>
      <c r="D33" s="712"/>
      <c r="E33" s="713"/>
      <c r="F33" s="646"/>
      <c r="G33" s="647"/>
      <c r="H33" s="647"/>
      <c r="I33" s="484"/>
    </row>
    <row r="34" spans="2:9" ht="15" customHeight="1">
      <c r="B34" s="1024"/>
      <c r="C34" s="712"/>
      <c r="D34" s="712"/>
      <c r="E34" s="713"/>
      <c r="F34" s="646"/>
      <c r="G34" s="647"/>
      <c r="H34" s="647"/>
      <c r="I34" s="484"/>
    </row>
    <row r="35" spans="2:9" ht="15" customHeight="1">
      <c r="B35" s="1024"/>
      <c r="C35" s="712"/>
      <c r="D35" s="712"/>
      <c r="E35" s="713"/>
      <c r="F35" s="646"/>
      <c r="G35" s="647"/>
      <c r="H35" s="647"/>
      <c r="I35" s="484"/>
    </row>
    <row r="36" spans="2:9" ht="22.5" customHeight="1">
      <c r="B36" s="1024"/>
      <c r="C36" s="712"/>
      <c r="D36" s="712"/>
      <c r="E36" s="713"/>
      <c r="F36" s="646"/>
      <c r="G36" s="647"/>
      <c r="H36" s="647"/>
      <c r="I36" s="484"/>
    </row>
    <row r="37" spans="2:9" ht="75" customHeight="1">
      <c r="B37" s="1025"/>
      <c r="C37" s="1026"/>
      <c r="D37" s="1026"/>
      <c r="E37" s="1027"/>
      <c r="F37" s="503"/>
      <c r="G37" s="504"/>
      <c r="H37" s="504"/>
      <c r="I37" s="472"/>
    </row>
  </sheetData>
  <mergeCells count="25">
    <mergeCell ref="B7:C7"/>
    <mergeCell ref="H7:I7"/>
    <mergeCell ref="B30:E30"/>
    <mergeCell ref="B31:E37"/>
    <mergeCell ref="F31:I37"/>
    <mergeCell ref="D7:E7"/>
    <mergeCell ref="F7:G7"/>
    <mergeCell ref="H8:H9"/>
    <mergeCell ref="I8:I9"/>
    <mergeCell ref="B28:I28"/>
    <mergeCell ref="B29:I29"/>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tabColor rgb="FFFF9900"/>
  </sheetPr>
  <dimension ref="A1:J70"/>
  <sheetViews>
    <sheetView topLeftCell="A9" workbookViewId="0">
      <selection activeCell="K15" sqref="K15"/>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75" customHeight="1">
      <c r="B1" s="502" t="s">
        <v>471</v>
      </c>
      <c r="C1" s="599"/>
      <c r="D1" s="601" t="s">
        <v>439</v>
      </c>
      <c r="E1" s="602"/>
      <c r="F1" s="602"/>
      <c r="G1" s="602"/>
      <c r="H1" s="603"/>
      <c r="I1" s="604"/>
    </row>
    <row r="2" spans="2:9" ht="24"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724"/>
      <c r="C4" s="725"/>
      <c r="D4" s="725"/>
      <c r="E4" s="725"/>
      <c r="F4" s="725"/>
      <c r="G4" s="725"/>
      <c r="H4" s="725"/>
      <c r="I4" s="726"/>
    </row>
    <row r="5" spans="2:9" ht="22.5" customHeight="1" thickBot="1">
      <c r="B5" s="727" t="s">
        <v>444</v>
      </c>
      <c r="C5" s="474"/>
      <c r="D5" s="728" t="str">
        <f>Indicadores!F50</f>
        <v>Contratación. (CTR)</v>
      </c>
      <c r="E5" s="504"/>
      <c r="F5" s="504"/>
      <c r="G5" s="504"/>
      <c r="H5" s="504"/>
      <c r="I5" s="729"/>
    </row>
    <row r="6" spans="2:9" ht="34.5" customHeight="1" thickBot="1">
      <c r="B6" s="730" t="s">
        <v>445</v>
      </c>
      <c r="C6" s="470"/>
      <c r="D6" s="570" t="str">
        <f>Indicadores!A50</f>
        <v>Revisión de proyectos de actas de liquidación</v>
      </c>
      <c r="E6" s="731"/>
      <c r="F6" s="489" t="s">
        <v>446</v>
      </c>
      <c r="G6" s="470"/>
      <c r="H6" s="570" t="e">
        <f>Indicadores!#REF!</f>
        <v>#REF!</v>
      </c>
      <c r="I6" s="732"/>
    </row>
    <row r="7" spans="2:9" ht="39.75" customHeight="1">
      <c r="B7" s="730" t="s">
        <v>447</v>
      </c>
      <c r="C7" s="470"/>
      <c r="D7" s="570" t="str">
        <f>Indicadores!G50</f>
        <v>(Número de proyecto de actas de liquidación enviadas para firma/ Número de proyectos de actas de liquidación radicados para revisión en el periodo) X 100</v>
      </c>
      <c r="E7" s="731"/>
      <c r="F7" s="489" t="s">
        <v>448</v>
      </c>
      <c r="G7" s="470"/>
      <c r="H7" s="570" t="str">
        <f>Indicadores!C50</f>
        <v>Seguimiento del proceso pos contractual.</v>
      </c>
      <c r="I7" s="732"/>
    </row>
    <row r="8" spans="2:9" ht="42" customHeight="1">
      <c r="B8" s="325" t="s">
        <v>449</v>
      </c>
      <c r="C8" s="35" t="str">
        <f>Indicadores!P50</f>
        <v>Trimestral</v>
      </c>
      <c r="D8" s="297" t="s">
        <v>450</v>
      </c>
      <c r="E8" s="35" t="str">
        <f>Indicadores!R50</f>
        <v>Base de Datos Contratos</v>
      </c>
      <c r="F8" s="297" t="s">
        <v>67</v>
      </c>
      <c r="G8" s="35" t="str">
        <f>Indicadores!H50</f>
        <v>Porcentaje</v>
      </c>
      <c r="H8" s="490" t="s">
        <v>451</v>
      </c>
      <c r="I8" s="735" t="str">
        <f>Indicadores!O50</f>
        <v>Hacia arriba</v>
      </c>
    </row>
    <row r="9" spans="2:9" ht="33.75" customHeight="1" thickBot="1">
      <c r="B9" s="325" t="s">
        <v>420</v>
      </c>
      <c r="C9" s="27">
        <f>Indicadores!N50</f>
        <v>0.8</v>
      </c>
      <c r="D9" s="28" t="s">
        <v>422</v>
      </c>
      <c r="E9" s="27">
        <f>'TABLERO DE MANDO'!F51</f>
        <v>0.68</v>
      </c>
      <c r="F9" s="29" t="s">
        <v>423</v>
      </c>
      <c r="G9" s="27">
        <f>'TABLERO DE MANDO'!G51</f>
        <v>0.72000000000000008</v>
      </c>
      <c r="H9" s="734"/>
      <c r="I9" s="736"/>
    </row>
    <row r="10" spans="2:9" ht="13.5" customHeight="1">
      <c r="B10" s="149"/>
      <c r="C10" s="48"/>
      <c r="D10" s="48"/>
      <c r="E10" s="48"/>
      <c r="F10" s="48"/>
      <c r="G10" s="48"/>
      <c r="H10" s="48"/>
      <c r="I10" s="150"/>
    </row>
    <row r="11" spans="2:9" ht="24.75" customHeight="1">
      <c r="B11" s="335" t="s">
        <v>452</v>
      </c>
      <c r="C11" s="333" t="s">
        <v>453</v>
      </c>
      <c r="D11" s="129" t="str">
        <f>D9</f>
        <v>LIMITE INSATISFACTORIO</v>
      </c>
      <c r="E11" s="129" t="str">
        <f>F9</f>
        <v>LIMITE SATISFACTORIO</v>
      </c>
      <c r="F11" s="127"/>
      <c r="G11" s="127"/>
      <c r="H11" s="127"/>
      <c r="I11" s="130"/>
    </row>
    <row r="12" spans="2:9" ht="13.5" customHeight="1">
      <c r="B12" s="131" t="s">
        <v>426</v>
      </c>
      <c r="C12" s="34"/>
      <c r="D12" s="132">
        <f t="shared" ref="D12:D23" si="0">+$E$9</f>
        <v>0.68</v>
      </c>
      <c r="E12" s="132">
        <f t="shared" ref="E12:E23" si="1">+$G$9</f>
        <v>0.72000000000000008</v>
      </c>
      <c r="F12" s="127"/>
      <c r="G12" s="127"/>
      <c r="H12" s="127"/>
      <c r="I12" s="130"/>
    </row>
    <row r="13" spans="2:9" ht="13.5" customHeight="1">
      <c r="B13" s="131" t="s">
        <v>427</v>
      </c>
      <c r="C13" s="34"/>
      <c r="D13" s="132">
        <f t="shared" si="0"/>
        <v>0.68</v>
      </c>
      <c r="E13" s="132">
        <f t="shared" si="1"/>
        <v>0.72000000000000008</v>
      </c>
      <c r="F13" s="127"/>
      <c r="G13" s="127"/>
      <c r="H13" s="127"/>
      <c r="I13" s="130"/>
    </row>
    <row r="14" spans="2:9" ht="13.5" customHeight="1">
      <c r="B14" s="131" t="s">
        <v>428</v>
      </c>
      <c r="C14" s="287">
        <v>3.4</v>
      </c>
      <c r="D14" s="132">
        <f t="shared" si="0"/>
        <v>0.68</v>
      </c>
      <c r="E14" s="132">
        <f t="shared" si="1"/>
        <v>0.72000000000000008</v>
      </c>
      <c r="F14" s="127"/>
      <c r="G14" s="127"/>
      <c r="H14" s="127"/>
      <c r="I14" s="130"/>
    </row>
    <row r="15" spans="2:9" ht="13.5" customHeight="1">
      <c r="B15" s="131" t="s">
        <v>429</v>
      </c>
      <c r="C15" s="34"/>
      <c r="D15" s="132">
        <f t="shared" si="0"/>
        <v>0.68</v>
      </c>
      <c r="E15" s="132">
        <f t="shared" si="1"/>
        <v>0.72000000000000008</v>
      </c>
      <c r="F15" s="127"/>
      <c r="G15" s="127"/>
      <c r="H15" s="127"/>
      <c r="I15" s="130"/>
    </row>
    <row r="16" spans="2:9" ht="13.5" customHeight="1">
      <c r="B16" s="131" t="s">
        <v>430</v>
      </c>
      <c r="C16" s="34"/>
      <c r="D16" s="132">
        <f t="shared" si="0"/>
        <v>0.68</v>
      </c>
      <c r="E16" s="132">
        <f t="shared" si="1"/>
        <v>0.72000000000000008</v>
      </c>
      <c r="F16" s="127"/>
      <c r="G16" s="127"/>
      <c r="H16" s="127"/>
      <c r="I16" s="130"/>
    </row>
    <row r="17" spans="1:10" ht="13.5" customHeight="1">
      <c r="B17" s="131" t="s">
        <v>431</v>
      </c>
      <c r="C17" s="34">
        <v>1</v>
      </c>
      <c r="D17" s="132">
        <f t="shared" si="0"/>
        <v>0.68</v>
      </c>
      <c r="E17" s="132">
        <f t="shared" si="1"/>
        <v>0.72000000000000008</v>
      </c>
      <c r="F17" s="127"/>
      <c r="G17" s="127"/>
      <c r="H17" s="127"/>
      <c r="I17" s="130"/>
    </row>
    <row r="18" spans="1:10" ht="13.5" customHeight="1">
      <c r="B18" s="131" t="s">
        <v>432</v>
      </c>
      <c r="C18" s="34"/>
      <c r="D18" s="132">
        <f t="shared" si="0"/>
        <v>0.68</v>
      </c>
      <c r="E18" s="132">
        <f t="shared" si="1"/>
        <v>0.72000000000000008</v>
      </c>
      <c r="F18" s="127"/>
      <c r="G18" s="127"/>
      <c r="H18" s="127"/>
      <c r="I18" s="130"/>
    </row>
    <row r="19" spans="1:10" ht="13.5" customHeight="1">
      <c r="B19" s="131" t="s">
        <v>433</v>
      </c>
      <c r="C19" s="34"/>
      <c r="D19" s="132">
        <f t="shared" si="0"/>
        <v>0.68</v>
      </c>
      <c r="E19" s="132">
        <f t="shared" si="1"/>
        <v>0.72000000000000008</v>
      </c>
      <c r="F19" s="127"/>
      <c r="G19" s="127"/>
      <c r="H19" s="127"/>
      <c r="I19" s="130"/>
    </row>
    <row r="20" spans="1:10" ht="13.5" customHeight="1">
      <c r="B20" s="131" t="s">
        <v>434</v>
      </c>
      <c r="C20" s="34">
        <v>1</v>
      </c>
      <c r="D20" s="132">
        <f t="shared" si="0"/>
        <v>0.68</v>
      </c>
      <c r="E20" s="132">
        <f t="shared" si="1"/>
        <v>0.72000000000000008</v>
      </c>
      <c r="F20" s="127"/>
      <c r="G20" s="127"/>
      <c r="H20" s="127"/>
      <c r="I20" s="130"/>
    </row>
    <row r="21" spans="1:10" ht="13.5" customHeight="1">
      <c r="B21" s="131" t="s">
        <v>435</v>
      </c>
      <c r="C21" s="34"/>
      <c r="D21" s="132">
        <f t="shared" si="0"/>
        <v>0.68</v>
      </c>
      <c r="E21" s="132">
        <f t="shared" si="1"/>
        <v>0.72000000000000008</v>
      </c>
      <c r="F21" s="127"/>
      <c r="G21" s="127"/>
      <c r="H21" s="127"/>
      <c r="I21" s="130"/>
    </row>
    <row r="22" spans="1:10" ht="13.5" customHeight="1">
      <c r="B22" s="131" t="s">
        <v>436</v>
      </c>
      <c r="C22" s="34"/>
      <c r="D22" s="132">
        <f t="shared" si="0"/>
        <v>0.68</v>
      </c>
      <c r="E22" s="132">
        <f t="shared" si="1"/>
        <v>0.72000000000000008</v>
      </c>
      <c r="F22" s="127"/>
      <c r="G22" s="127"/>
      <c r="H22" s="127"/>
      <c r="I22" s="130"/>
    </row>
    <row r="23" spans="1:10" ht="13.5" customHeight="1">
      <c r="B23" s="131" t="s">
        <v>437</v>
      </c>
      <c r="C23" s="34">
        <v>1</v>
      </c>
      <c r="D23" s="132">
        <f t="shared" si="0"/>
        <v>0.68</v>
      </c>
      <c r="E23" s="132">
        <f t="shared" si="1"/>
        <v>0.72000000000000008</v>
      </c>
      <c r="F23" s="127"/>
      <c r="G23" s="127"/>
      <c r="H23" s="127"/>
      <c r="I23" s="130"/>
    </row>
    <row r="24" spans="1:10" ht="13.5" customHeight="1">
      <c r="B24" s="126"/>
      <c r="C24" s="127"/>
      <c r="D24" s="127"/>
      <c r="E24" s="127"/>
      <c r="F24" s="127"/>
      <c r="G24" s="127"/>
      <c r="H24" s="127"/>
      <c r="I24" s="130"/>
    </row>
    <row r="25" spans="1:10" ht="13.5" customHeight="1">
      <c r="B25" s="126"/>
      <c r="C25" s="127"/>
      <c r="D25" s="127"/>
      <c r="E25" s="288"/>
      <c r="F25" s="127"/>
      <c r="G25" s="127"/>
      <c r="H25" s="127"/>
      <c r="I25" s="130"/>
    </row>
    <row r="26" spans="1:10" ht="13.5" customHeight="1">
      <c r="B26" s="126"/>
      <c r="C26" s="127"/>
      <c r="D26" s="288"/>
      <c r="E26" s="127"/>
      <c r="F26" s="127"/>
      <c r="G26" s="127"/>
      <c r="H26" s="127"/>
      <c r="I26" s="130"/>
    </row>
    <row r="27" spans="1:10" ht="13.5" customHeight="1" thickBot="1">
      <c r="B27" s="151"/>
      <c r="C27" s="101"/>
      <c r="D27" s="101"/>
      <c r="E27" s="101"/>
      <c r="F27" s="101"/>
      <c r="G27" s="101"/>
      <c r="H27" s="101"/>
      <c r="I27" s="152"/>
    </row>
    <row r="28" spans="1:10" ht="13.5" customHeight="1">
      <c r="B28" s="149"/>
      <c r="C28" s="48"/>
      <c r="D28" s="48"/>
      <c r="E28" s="48"/>
      <c r="F28" s="48"/>
      <c r="G28" s="48"/>
      <c r="H28" s="48"/>
      <c r="I28" s="150"/>
    </row>
    <row r="29" spans="1:10" ht="15.75" customHeight="1">
      <c r="B29" s="946" t="s">
        <v>454</v>
      </c>
      <c r="C29" s="512"/>
      <c r="D29" s="512"/>
      <c r="E29" s="512"/>
      <c r="F29" s="512"/>
      <c r="G29" s="512"/>
      <c r="H29" s="512"/>
      <c r="I29" s="947"/>
    </row>
    <row r="30" spans="1:10" ht="6" customHeight="1">
      <c r="B30" s="133"/>
      <c r="C30" s="92"/>
      <c r="D30" s="92"/>
      <c r="E30" s="92"/>
      <c r="F30" s="92"/>
      <c r="G30" s="92"/>
      <c r="H30" s="92"/>
      <c r="I30" s="153"/>
    </row>
    <row r="31" spans="1:10" ht="13.5" customHeight="1">
      <c r="B31" s="1038" t="s">
        <v>455</v>
      </c>
      <c r="C31" s="498"/>
      <c r="D31" s="498"/>
      <c r="E31" s="499"/>
      <c r="F31" s="937" t="s">
        <v>456</v>
      </c>
      <c r="G31" s="498"/>
      <c r="H31" s="498"/>
      <c r="I31" s="501"/>
    </row>
    <row r="32" spans="1:10" ht="13.5" customHeight="1">
      <c r="A32" s="373"/>
      <c r="B32" s="1037" t="s">
        <v>662</v>
      </c>
      <c r="C32" s="578"/>
      <c r="D32" s="578"/>
      <c r="E32" s="578"/>
      <c r="F32" s="1037" t="s">
        <v>663</v>
      </c>
      <c r="G32" s="578"/>
      <c r="H32" s="578"/>
      <c r="I32" s="578"/>
      <c r="J32" s="373"/>
    </row>
    <row r="33" spans="1:10" ht="13.5" customHeight="1">
      <c r="A33" s="373"/>
      <c r="B33" s="578"/>
      <c r="C33" s="579"/>
      <c r="D33" s="579"/>
      <c r="E33" s="579"/>
      <c r="F33" s="578"/>
      <c r="G33" s="579"/>
      <c r="H33" s="579"/>
      <c r="I33" s="579"/>
      <c r="J33" s="373"/>
    </row>
    <row r="34" spans="1:10" ht="13.5" customHeight="1">
      <c r="A34" s="373"/>
      <c r="B34" s="578"/>
      <c r="C34" s="579"/>
      <c r="D34" s="579"/>
      <c r="E34" s="579"/>
      <c r="F34" s="578"/>
      <c r="G34" s="579"/>
      <c r="H34" s="579"/>
      <c r="I34" s="579"/>
      <c r="J34" s="373"/>
    </row>
    <row r="35" spans="1:10" ht="108.75" customHeight="1">
      <c r="A35" s="373"/>
      <c r="B35" s="578"/>
      <c r="C35" s="579"/>
      <c r="D35" s="579"/>
      <c r="E35" s="579"/>
      <c r="F35" s="578"/>
      <c r="G35" s="579"/>
      <c r="H35" s="579"/>
      <c r="I35" s="579"/>
      <c r="J35" s="373"/>
    </row>
    <row r="36" spans="1:10" ht="13.5" customHeight="1">
      <c r="A36" s="373"/>
      <c r="B36" s="1029" t="s">
        <v>664</v>
      </c>
      <c r="C36" s="578"/>
      <c r="D36" s="578"/>
      <c r="E36" s="578"/>
      <c r="F36" s="1029"/>
      <c r="G36" s="578"/>
      <c r="H36" s="578"/>
      <c r="I36" s="578"/>
      <c r="J36" s="373"/>
    </row>
    <row r="37" spans="1:10" ht="15" customHeight="1">
      <c r="A37" s="373"/>
      <c r="B37" s="578"/>
      <c r="C37" s="579"/>
      <c r="D37" s="579"/>
      <c r="E37" s="578"/>
      <c r="F37" s="578"/>
      <c r="G37" s="579"/>
      <c r="H37" s="579"/>
      <c r="I37" s="578"/>
      <c r="J37" s="373"/>
    </row>
    <row r="38" spans="1:10" ht="15" customHeight="1">
      <c r="A38" s="373"/>
      <c r="B38" s="578"/>
      <c r="C38" s="579"/>
      <c r="D38" s="579"/>
      <c r="E38" s="578"/>
      <c r="F38" s="578"/>
      <c r="G38" s="579"/>
      <c r="H38" s="579"/>
      <c r="I38" s="578"/>
      <c r="J38" s="373"/>
    </row>
    <row r="39" spans="1:10" ht="15" customHeight="1">
      <c r="A39" s="373"/>
      <c r="B39" s="578"/>
      <c r="C39" s="579"/>
      <c r="D39" s="579"/>
      <c r="E39" s="578"/>
      <c r="F39" s="578"/>
      <c r="G39" s="579"/>
      <c r="H39" s="579"/>
      <c r="I39" s="578"/>
      <c r="J39" s="373"/>
    </row>
    <row r="40" spans="1:10" ht="15" customHeight="1">
      <c r="A40" s="373"/>
      <c r="B40" s="578"/>
      <c r="C40" s="579"/>
      <c r="D40" s="579"/>
      <c r="E40" s="578"/>
      <c r="F40" s="578"/>
      <c r="G40" s="579"/>
      <c r="H40" s="579"/>
      <c r="I40" s="578"/>
      <c r="J40" s="373"/>
    </row>
    <row r="41" spans="1:10" ht="15" customHeight="1">
      <c r="A41" s="373"/>
      <c r="B41" s="578"/>
      <c r="C41" s="579"/>
      <c r="D41" s="579"/>
      <c r="E41" s="578"/>
      <c r="F41" s="578"/>
      <c r="G41" s="579"/>
      <c r="H41" s="579"/>
      <c r="I41" s="578"/>
      <c r="J41" s="373"/>
    </row>
    <row r="42" spans="1:10" ht="15" customHeight="1">
      <c r="A42" s="373"/>
      <c r="B42" s="578"/>
      <c r="C42" s="579"/>
      <c r="D42" s="579"/>
      <c r="E42" s="578"/>
      <c r="F42" s="578"/>
      <c r="G42" s="579"/>
      <c r="H42" s="579"/>
      <c r="I42" s="578"/>
      <c r="J42" s="373"/>
    </row>
    <row r="43" spans="1:10" ht="13.5" customHeight="1">
      <c r="A43" s="373"/>
      <c r="B43" s="578"/>
      <c r="C43" s="579"/>
      <c r="D43" s="579"/>
      <c r="E43" s="578"/>
      <c r="F43" s="578"/>
      <c r="G43" s="579"/>
      <c r="H43" s="579"/>
      <c r="I43" s="578"/>
      <c r="J43" s="373"/>
    </row>
    <row r="44" spans="1:10" ht="13.5" customHeight="1">
      <c r="A44" s="373"/>
      <c r="B44" s="578"/>
      <c r="C44" s="579"/>
      <c r="D44" s="579"/>
      <c r="E44" s="578"/>
      <c r="F44" s="578"/>
      <c r="G44" s="579"/>
      <c r="H44" s="579"/>
      <c r="I44" s="578"/>
      <c r="J44" s="373"/>
    </row>
    <row r="45" spans="1:10" ht="13.5" customHeight="1">
      <c r="A45" s="373"/>
      <c r="B45" s="578"/>
      <c r="C45" s="579"/>
      <c r="D45" s="579"/>
      <c r="E45" s="578"/>
      <c r="F45" s="578"/>
      <c r="G45" s="579"/>
      <c r="H45" s="579"/>
      <c r="I45" s="578"/>
      <c r="J45" s="373"/>
    </row>
    <row r="46" spans="1:10" ht="14.25" customHeight="1">
      <c r="A46" s="373"/>
      <c r="B46" s="578"/>
      <c r="C46" s="578"/>
      <c r="D46" s="578"/>
      <c r="E46" s="578"/>
      <c r="F46" s="578"/>
      <c r="G46" s="578"/>
      <c r="H46" s="578"/>
      <c r="I46" s="578"/>
      <c r="J46" s="373"/>
    </row>
    <row r="47" spans="1:10" ht="174.75" customHeight="1">
      <c r="A47" s="373"/>
      <c r="B47" s="1029" t="s">
        <v>665</v>
      </c>
      <c r="C47" s="578"/>
      <c r="D47" s="578"/>
      <c r="E47" s="578"/>
      <c r="F47" s="1029" t="s">
        <v>666</v>
      </c>
      <c r="G47" s="1029"/>
      <c r="H47" s="1029"/>
      <c r="I47" s="1029"/>
      <c r="J47" s="373"/>
    </row>
    <row r="48" spans="1:10" ht="111.75" customHeight="1">
      <c r="A48" s="373"/>
      <c r="B48" s="580"/>
      <c r="C48" s="581"/>
      <c r="D48" s="581"/>
      <c r="E48" s="580"/>
      <c r="F48" s="1036"/>
      <c r="G48" s="1036"/>
      <c r="H48" s="1036"/>
      <c r="I48" s="1036"/>
      <c r="J48" s="373"/>
    </row>
    <row r="49" spans="1:10" ht="15" customHeight="1">
      <c r="A49" s="373"/>
      <c r="B49" s="1029" t="s">
        <v>667</v>
      </c>
      <c r="C49" s="1029"/>
      <c r="D49" s="1029"/>
      <c r="E49" s="1029"/>
      <c r="F49" s="1030" t="s">
        <v>668</v>
      </c>
      <c r="G49" s="1030"/>
      <c r="H49" s="1030"/>
      <c r="I49" s="1031"/>
      <c r="J49" s="373"/>
    </row>
    <row r="50" spans="1:10" ht="15" customHeight="1">
      <c r="A50" s="373"/>
      <c r="B50" s="1029"/>
      <c r="C50" s="1029"/>
      <c r="D50" s="1029"/>
      <c r="E50" s="1029"/>
      <c r="F50" s="1032"/>
      <c r="G50" s="1032"/>
      <c r="H50" s="1032"/>
      <c r="I50" s="1033"/>
      <c r="J50" s="373"/>
    </row>
    <row r="51" spans="1:10" ht="15" customHeight="1">
      <c r="A51" s="373"/>
      <c r="B51" s="1029"/>
      <c r="C51" s="1029"/>
      <c r="D51" s="1029"/>
      <c r="E51" s="1029"/>
      <c r="F51" s="1032"/>
      <c r="G51" s="1032"/>
      <c r="H51" s="1032"/>
      <c r="I51" s="1033"/>
      <c r="J51" s="373"/>
    </row>
    <row r="52" spans="1:10" ht="15" customHeight="1">
      <c r="A52" s="373"/>
      <c r="B52" s="1029"/>
      <c r="C52" s="1029"/>
      <c r="D52" s="1029"/>
      <c r="E52" s="1029"/>
      <c r="F52" s="1032"/>
      <c r="G52" s="1032"/>
      <c r="H52" s="1032"/>
      <c r="I52" s="1033"/>
      <c r="J52" s="373"/>
    </row>
    <row r="53" spans="1:10" ht="15" customHeight="1">
      <c r="A53" s="373"/>
      <c r="B53" s="1029"/>
      <c r="C53" s="1029"/>
      <c r="D53" s="1029"/>
      <c r="E53" s="1029"/>
      <c r="F53" s="1032"/>
      <c r="G53" s="1032"/>
      <c r="H53" s="1032"/>
      <c r="I53" s="1033"/>
      <c r="J53" s="373"/>
    </row>
    <row r="54" spans="1:10" ht="15" customHeight="1">
      <c r="A54" s="373"/>
      <c r="B54" s="1029"/>
      <c r="C54" s="1029"/>
      <c r="D54" s="1029"/>
      <c r="E54" s="1029"/>
      <c r="F54" s="1032"/>
      <c r="G54" s="1032"/>
      <c r="H54" s="1032"/>
      <c r="I54" s="1033"/>
      <c r="J54" s="373"/>
    </row>
    <row r="55" spans="1:10" ht="15" customHeight="1">
      <c r="A55" s="373"/>
      <c r="B55" s="1029"/>
      <c r="C55" s="1029"/>
      <c r="D55" s="1029"/>
      <c r="E55" s="1029"/>
      <c r="F55" s="1032"/>
      <c r="G55" s="1032"/>
      <c r="H55" s="1032"/>
      <c r="I55" s="1033"/>
      <c r="J55" s="373"/>
    </row>
    <row r="56" spans="1:10" ht="15" customHeight="1">
      <c r="A56" s="373"/>
      <c r="B56" s="1029"/>
      <c r="C56" s="1029"/>
      <c r="D56" s="1029"/>
      <c r="E56" s="1029"/>
      <c r="F56" s="1032"/>
      <c r="G56" s="1032"/>
      <c r="H56" s="1032"/>
      <c r="I56" s="1033"/>
      <c r="J56" s="373"/>
    </row>
    <row r="57" spans="1:10" ht="15" customHeight="1">
      <c r="A57" s="373"/>
      <c r="B57" s="1029"/>
      <c r="C57" s="1029"/>
      <c r="D57" s="1029"/>
      <c r="E57" s="1029"/>
      <c r="F57" s="1032"/>
      <c r="G57" s="1032"/>
      <c r="H57" s="1032"/>
      <c r="I57" s="1033"/>
      <c r="J57" s="373"/>
    </row>
    <row r="58" spans="1:10" ht="15" customHeight="1">
      <c r="A58" s="373"/>
      <c r="B58" s="1029"/>
      <c r="C58" s="1029"/>
      <c r="D58" s="1029"/>
      <c r="E58" s="1029"/>
      <c r="F58" s="1032"/>
      <c r="G58" s="1032"/>
      <c r="H58" s="1032"/>
      <c r="I58" s="1033"/>
      <c r="J58" s="373"/>
    </row>
    <row r="59" spans="1:10" ht="15" customHeight="1">
      <c r="A59" s="373"/>
      <c r="B59" s="1029"/>
      <c r="C59" s="1029"/>
      <c r="D59" s="1029"/>
      <c r="E59" s="1029"/>
      <c r="F59" s="1032"/>
      <c r="G59" s="1032"/>
      <c r="H59" s="1032"/>
      <c r="I59" s="1033"/>
      <c r="J59" s="373"/>
    </row>
    <row r="60" spans="1:10" ht="15" customHeight="1">
      <c r="A60" s="373"/>
      <c r="B60" s="1029"/>
      <c r="C60" s="1029"/>
      <c r="D60" s="1029"/>
      <c r="E60" s="1029"/>
      <c r="F60" s="1032"/>
      <c r="G60" s="1032"/>
      <c r="H60" s="1032"/>
      <c r="I60" s="1033"/>
      <c r="J60" s="373"/>
    </row>
    <row r="61" spans="1:10" ht="15" customHeight="1">
      <c r="A61" s="373"/>
      <c r="B61" s="1029"/>
      <c r="C61" s="1029"/>
      <c r="D61" s="1029"/>
      <c r="E61" s="1029"/>
      <c r="F61" s="1032"/>
      <c r="G61" s="1032"/>
      <c r="H61" s="1032"/>
      <c r="I61" s="1033"/>
      <c r="J61" s="373"/>
    </row>
    <row r="62" spans="1:10" ht="15" customHeight="1">
      <c r="A62" s="373"/>
      <c r="B62" s="1029"/>
      <c r="C62" s="1029"/>
      <c r="D62" s="1029"/>
      <c r="E62" s="1029"/>
      <c r="F62" s="1032"/>
      <c r="G62" s="1032"/>
      <c r="H62" s="1032"/>
      <c r="I62" s="1033"/>
      <c r="J62" s="373"/>
    </row>
    <row r="63" spans="1:10" ht="15" customHeight="1">
      <c r="A63" s="373"/>
      <c r="B63" s="1029"/>
      <c r="C63" s="1029"/>
      <c r="D63" s="1029"/>
      <c r="E63" s="1029"/>
      <c r="F63" s="1032"/>
      <c r="G63" s="1032"/>
      <c r="H63" s="1032"/>
      <c r="I63" s="1033"/>
      <c r="J63" s="373"/>
    </row>
    <row r="64" spans="1:10" ht="15" customHeight="1">
      <c r="A64" s="373"/>
      <c r="B64" s="1029"/>
      <c r="C64" s="1029"/>
      <c r="D64" s="1029"/>
      <c r="E64" s="1029"/>
      <c r="F64" s="1032"/>
      <c r="G64" s="1032"/>
      <c r="H64" s="1032"/>
      <c r="I64" s="1033"/>
      <c r="J64" s="373"/>
    </row>
    <row r="65" spans="1:10" ht="15" customHeight="1">
      <c r="A65" s="373"/>
      <c r="B65" s="1029"/>
      <c r="C65" s="1029"/>
      <c r="D65" s="1029"/>
      <c r="E65" s="1029"/>
      <c r="F65" s="1032"/>
      <c r="G65" s="1032"/>
      <c r="H65" s="1032"/>
      <c r="I65" s="1033"/>
      <c r="J65" s="373"/>
    </row>
    <row r="66" spans="1:10" ht="15" customHeight="1">
      <c r="A66" s="373"/>
      <c r="B66" s="1029"/>
      <c r="C66" s="1029"/>
      <c r="D66" s="1029"/>
      <c r="E66" s="1029"/>
      <c r="F66" s="1032"/>
      <c r="G66" s="1032"/>
      <c r="H66" s="1032"/>
      <c r="I66" s="1033"/>
      <c r="J66" s="373"/>
    </row>
    <row r="67" spans="1:10" ht="15" customHeight="1">
      <c r="A67" s="373"/>
      <c r="B67" s="1029"/>
      <c r="C67" s="1029"/>
      <c r="D67" s="1029"/>
      <c r="E67" s="1029"/>
      <c r="F67" s="1032"/>
      <c r="G67" s="1032"/>
      <c r="H67" s="1032"/>
      <c r="I67" s="1033"/>
      <c r="J67" s="373"/>
    </row>
    <row r="68" spans="1:10" ht="15" customHeight="1">
      <c r="A68" s="373"/>
      <c r="B68" s="1029"/>
      <c r="C68" s="1029"/>
      <c r="D68" s="1029"/>
      <c r="E68" s="1029"/>
      <c r="F68" s="1032"/>
      <c r="G68" s="1032"/>
      <c r="H68" s="1032"/>
      <c r="I68" s="1033"/>
      <c r="J68" s="373"/>
    </row>
    <row r="69" spans="1:10" ht="15" customHeight="1">
      <c r="A69" s="373"/>
      <c r="B69" s="1029"/>
      <c r="C69" s="1029"/>
      <c r="D69" s="1029"/>
      <c r="E69" s="1029"/>
      <c r="F69" s="1034"/>
      <c r="G69" s="1034"/>
      <c r="H69" s="1034"/>
      <c r="I69" s="1035"/>
      <c r="J69" s="373"/>
    </row>
    <row r="70" spans="1:10" ht="15" customHeight="1">
      <c r="B70" s="373"/>
      <c r="C70" s="373"/>
      <c r="D70" s="373"/>
      <c r="E70" s="373"/>
      <c r="F70" s="373"/>
      <c r="G70" s="373"/>
      <c r="H70" s="373"/>
      <c r="I70" s="373"/>
    </row>
  </sheetData>
  <mergeCells count="30">
    <mergeCell ref="B31:E31"/>
    <mergeCell ref="F31:I31"/>
    <mergeCell ref="B7:C7"/>
    <mergeCell ref="D7:E7"/>
    <mergeCell ref="F7:G7"/>
    <mergeCell ref="H8:H9"/>
    <mergeCell ref="I8:I9"/>
    <mergeCell ref="B29:I29"/>
    <mergeCell ref="B1:C2"/>
    <mergeCell ref="D1:H1"/>
    <mergeCell ref="I1:I2"/>
    <mergeCell ref="D2:H2"/>
    <mergeCell ref="B3:C3"/>
    <mergeCell ref="D3:H3"/>
    <mergeCell ref="B49:E69"/>
    <mergeCell ref="F49:I69"/>
    <mergeCell ref="B4:I4"/>
    <mergeCell ref="B5:C5"/>
    <mergeCell ref="D5:I5"/>
    <mergeCell ref="B6:C6"/>
    <mergeCell ref="D6:E6"/>
    <mergeCell ref="F6:G6"/>
    <mergeCell ref="H6:I6"/>
    <mergeCell ref="B47:E48"/>
    <mergeCell ref="F47:I48"/>
    <mergeCell ref="H7:I7"/>
    <mergeCell ref="B32:E35"/>
    <mergeCell ref="F32:I35"/>
    <mergeCell ref="B36:E46"/>
    <mergeCell ref="F36:I46"/>
  </mergeCells>
  <pageMargins left="0.7" right="0.7" top="0.75" bottom="0.75" header="0" footer="0"/>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tabColor rgb="FFFF9900"/>
  </sheetPr>
  <dimension ref="A1:J40"/>
  <sheetViews>
    <sheetView topLeftCell="A17" workbookViewId="0">
      <selection activeCell="B38" sqref="B38:E39"/>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6.25" customHeight="1">
      <c r="B1" s="502" t="s">
        <v>471</v>
      </c>
      <c r="C1" s="599"/>
      <c r="D1" s="601" t="s">
        <v>439</v>
      </c>
      <c r="E1" s="602"/>
      <c r="F1" s="602"/>
      <c r="G1" s="602"/>
      <c r="H1" s="603"/>
      <c r="I1" s="604"/>
    </row>
    <row r="2" spans="2:9" ht="30.7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48"/>
      <c r="C4" s="725"/>
      <c r="D4" s="725"/>
      <c r="E4" s="725"/>
      <c r="F4" s="725"/>
      <c r="G4" s="725"/>
      <c r="H4" s="725"/>
      <c r="I4" s="849"/>
    </row>
    <row r="5" spans="2:9" ht="22.5" customHeight="1">
      <c r="B5" s="473" t="s">
        <v>444</v>
      </c>
      <c r="C5" s="474"/>
      <c r="D5" s="728" t="str">
        <f>Indicadores!F51</f>
        <v>Contratación. (CTR)</v>
      </c>
      <c r="E5" s="504"/>
      <c r="F5" s="504"/>
      <c r="G5" s="504"/>
      <c r="H5" s="504"/>
      <c r="I5" s="472"/>
    </row>
    <row r="6" spans="2:9" ht="34.5" customHeight="1">
      <c r="B6" s="489" t="s">
        <v>445</v>
      </c>
      <c r="C6" s="470"/>
      <c r="D6" s="570" t="str">
        <f>Indicadores!A51</f>
        <v>Contratos tramitados en la vigencia</v>
      </c>
      <c r="E6" s="731"/>
      <c r="F6" s="489" t="s">
        <v>446</v>
      </c>
      <c r="G6" s="470"/>
      <c r="H6" s="570" t="e">
        <f>Indicadores!#REF!</f>
        <v>#REF!</v>
      </c>
      <c r="I6" s="731"/>
    </row>
    <row r="7" spans="2:9" ht="55.5" customHeight="1">
      <c r="B7" s="489" t="s">
        <v>447</v>
      </c>
      <c r="C7" s="470"/>
      <c r="D7" s="570" t="str">
        <f>Indicadores!G51</f>
        <v>(Número de contratos elaborados / Número de estudios previos radicados) x100</v>
      </c>
      <c r="E7" s="731"/>
      <c r="F7" s="489" t="s">
        <v>448</v>
      </c>
      <c r="G7" s="470"/>
      <c r="H7" s="570" t="str">
        <f>Indicadores!C51</f>
        <v>Contribuir al cumplimiento de los objetivos institucionales a través de una eficiente, ágil y oportuna contratación</v>
      </c>
      <c r="I7" s="731"/>
    </row>
    <row r="8" spans="2:9" ht="42" customHeight="1">
      <c r="B8" s="297" t="s">
        <v>449</v>
      </c>
      <c r="C8" s="35" t="str">
        <f>Indicadores!P51</f>
        <v>Trimestral</v>
      </c>
      <c r="D8" s="297" t="s">
        <v>450</v>
      </c>
      <c r="E8" s="35" t="str">
        <f>Indicadores!R51</f>
        <v>Grupo de contratos</v>
      </c>
      <c r="F8" s="297" t="s">
        <v>67</v>
      </c>
      <c r="G8" s="35" t="str">
        <f>Indicadores!H51</f>
        <v>Porcentaje</v>
      </c>
      <c r="H8" s="490" t="s">
        <v>451</v>
      </c>
      <c r="I8" s="616" t="str">
        <f>Indicadores!O51</f>
        <v>Hacia arriba</v>
      </c>
    </row>
    <row r="9" spans="2:9" ht="33.75" customHeight="1">
      <c r="B9" s="297" t="s">
        <v>420</v>
      </c>
      <c r="C9" s="27">
        <f>Indicadores!N51</f>
        <v>0.8</v>
      </c>
      <c r="D9" s="28" t="s">
        <v>422</v>
      </c>
      <c r="E9" s="27">
        <f>'TABLERO DE MANDO'!F52</f>
        <v>0.68</v>
      </c>
      <c r="F9" s="29" t="s">
        <v>423</v>
      </c>
      <c r="G9" s="27">
        <f>'TABLERO DE MANDO'!G52</f>
        <v>0.72000000000000008</v>
      </c>
      <c r="H9" s="734"/>
      <c r="I9" s="832"/>
    </row>
    <row r="10" spans="2:9" ht="13.5" customHeight="1">
      <c r="B10" s="93"/>
      <c r="C10" s="30"/>
      <c r="D10" s="30"/>
      <c r="E10" s="30"/>
      <c r="F10" s="30"/>
      <c r="G10" s="30"/>
      <c r="H10" s="30"/>
      <c r="I10" s="90"/>
    </row>
    <row r="11" spans="2:9" ht="13.5" customHeight="1">
      <c r="B11" s="331" t="s">
        <v>452</v>
      </c>
      <c r="C11" s="337" t="s">
        <v>453</v>
      </c>
      <c r="D11" s="32" t="str">
        <f>D9</f>
        <v>LIMITE INSATISFACTORIO</v>
      </c>
      <c r="E11" s="32" t="str">
        <f>F9</f>
        <v>LIMITE SATISFACTORIO</v>
      </c>
      <c r="F11" s="30"/>
      <c r="G11" s="30"/>
      <c r="H11" s="91"/>
      <c r="I11" s="96"/>
    </row>
    <row r="12" spans="2:9" ht="13.5" customHeight="1">
      <c r="B12" s="122" t="s">
        <v>426</v>
      </c>
      <c r="C12" s="119"/>
      <c r="D12" s="33">
        <f t="shared" ref="D12:D23" si="0">+$E$9</f>
        <v>0.68</v>
      </c>
      <c r="E12" s="33">
        <f t="shared" ref="E12:E23" si="1">+$G$9</f>
        <v>0.72000000000000008</v>
      </c>
      <c r="F12" s="30"/>
      <c r="G12" s="30"/>
      <c r="H12" s="91"/>
      <c r="I12" s="96"/>
    </row>
    <row r="13" spans="2:9" ht="13.5" customHeight="1">
      <c r="B13" s="122" t="s">
        <v>427</v>
      </c>
      <c r="C13" s="119"/>
      <c r="D13" s="33">
        <f t="shared" si="0"/>
        <v>0.68</v>
      </c>
      <c r="E13" s="33">
        <f t="shared" si="1"/>
        <v>0.72000000000000008</v>
      </c>
      <c r="F13" s="30"/>
      <c r="G13" s="30"/>
      <c r="H13" s="91"/>
      <c r="I13" s="96"/>
    </row>
    <row r="14" spans="2:9" ht="13.5" customHeight="1">
      <c r="B14" s="122" t="s">
        <v>428</v>
      </c>
      <c r="C14" s="37">
        <v>0.99</v>
      </c>
      <c r="D14" s="33">
        <f t="shared" si="0"/>
        <v>0.68</v>
      </c>
      <c r="E14" s="33">
        <f t="shared" si="1"/>
        <v>0.72000000000000008</v>
      </c>
      <c r="F14" s="30"/>
      <c r="G14" s="30"/>
      <c r="H14" s="91"/>
      <c r="I14" s="96"/>
    </row>
    <row r="15" spans="2:9" ht="13.5" customHeight="1">
      <c r="B15" s="122" t="s">
        <v>429</v>
      </c>
      <c r="C15" s="119"/>
      <c r="D15" s="33">
        <f t="shared" si="0"/>
        <v>0.68</v>
      </c>
      <c r="E15" s="33">
        <f t="shared" si="1"/>
        <v>0.72000000000000008</v>
      </c>
      <c r="F15" s="30"/>
      <c r="G15" s="30"/>
      <c r="H15" s="91"/>
      <c r="I15" s="96"/>
    </row>
    <row r="16" spans="2:9" ht="13.5" customHeight="1">
      <c r="B16" s="122" t="s">
        <v>430</v>
      </c>
      <c r="C16" s="119"/>
      <c r="D16" s="33">
        <f t="shared" si="0"/>
        <v>0.68</v>
      </c>
      <c r="E16" s="33">
        <f t="shared" si="1"/>
        <v>0.72000000000000008</v>
      </c>
      <c r="F16" s="30"/>
      <c r="G16" s="30"/>
      <c r="H16" s="91"/>
      <c r="I16" s="96"/>
    </row>
    <row r="17" spans="2:9" ht="13.5" customHeight="1">
      <c r="B17" s="122" t="s">
        <v>431</v>
      </c>
      <c r="C17" s="253">
        <v>1</v>
      </c>
      <c r="D17" s="33">
        <f t="shared" si="0"/>
        <v>0.68</v>
      </c>
      <c r="E17" s="33">
        <f t="shared" si="1"/>
        <v>0.72000000000000008</v>
      </c>
      <c r="F17" s="30"/>
      <c r="G17" s="30"/>
      <c r="H17" s="91"/>
      <c r="I17" s="96"/>
    </row>
    <row r="18" spans="2:9" ht="13.5" customHeight="1">
      <c r="B18" s="122" t="s">
        <v>432</v>
      </c>
      <c r="C18" s="119"/>
      <c r="D18" s="33">
        <f t="shared" si="0"/>
        <v>0.68</v>
      </c>
      <c r="E18" s="33">
        <f t="shared" si="1"/>
        <v>0.72000000000000008</v>
      </c>
      <c r="F18" s="30"/>
      <c r="G18" s="30"/>
      <c r="H18" s="91"/>
      <c r="I18" s="96"/>
    </row>
    <row r="19" spans="2:9" ht="13.5" customHeight="1">
      <c r="B19" s="122" t="s">
        <v>433</v>
      </c>
      <c r="C19" s="119"/>
      <c r="D19" s="33">
        <f t="shared" si="0"/>
        <v>0.68</v>
      </c>
      <c r="E19" s="33">
        <f t="shared" si="1"/>
        <v>0.72000000000000008</v>
      </c>
      <c r="F19" s="30"/>
      <c r="G19" s="30"/>
      <c r="H19" s="91"/>
      <c r="I19" s="96"/>
    </row>
    <row r="20" spans="2:9" ht="13.5" customHeight="1">
      <c r="B20" s="122" t="s">
        <v>434</v>
      </c>
      <c r="C20" s="119">
        <v>0.96</v>
      </c>
      <c r="D20" s="33">
        <f t="shared" si="0"/>
        <v>0.68</v>
      </c>
      <c r="E20" s="33">
        <f t="shared" si="1"/>
        <v>0.72000000000000008</v>
      </c>
      <c r="F20" s="30"/>
      <c r="G20" s="30"/>
      <c r="H20" s="91"/>
      <c r="I20" s="96"/>
    </row>
    <row r="21" spans="2:9" ht="13.5" customHeight="1">
      <c r="B21" s="122" t="s">
        <v>435</v>
      </c>
      <c r="C21" s="119"/>
      <c r="D21" s="33">
        <f t="shared" si="0"/>
        <v>0.68</v>
      </c>
      <c r="E21" s="33">
        <f t="shared" si="1"/>
        <v>0.72000000000000008</v>
      </c>
      <c r="F21" s="30"/>
      <c r="G21" s="30"/>
      <c r="H21" s="91"/>
      <c r="I21" s="96"/>
    </row>
    <row r="22" spans="2:9" ht="13.5" customHeight="1">
      <c r="B22" s="122" t="s">
        <v>436</v>
      </c>
      <c r="C22" s="119"/>
      <c r="D22" s="33">
        <f t="shared" si="0"/>
        <v>0.68</v>
      </c>
      <c r="E22" s="33">
        <f t="shared" si="1"/>
        <v>0.72000000000000008</v>
      </c>
      <c r="F22" s="30"/>
      <c r="G22" s="30"/>
      <c r="H22" s="91"/>
      <c r="I22" s="96"/>
    </row>
    <row r="23" spans="2:9" ht="13.5" customHeight="1">
      <c r="B23" s="122" t="s">
        <v>437</v>
      </c>
      <c r="C23" s="119">
        <v>1</v>
      </c>
      <c r="D23" s="33">
        <f t="shared" si="0"/>
        <v>0.68</v>
      </c>
      <c r="E23" s="33">
        <f t="shared" si="1"/>
        <v>0.72000000000000008</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81"/>
      <c r="D29" s="981"/>
      <c r="E29" s="981"/>
      <c r="F29" s="981"/>
      <c r="G29" s="981"/>
      <c r="H29" s="981"/>
      <c r="I29" s="968"/>
    </row>
    <row r="30" spans="2:9" ht="13.5" customHeight="1">
      <c r="B30" s="612" t="s">
        <v>455</v>
      </c>
      <c r="C30" s="510"/>
      <c r="D30" s="510"/>
      <c r="E30" s="470"/>
      <c r="F30" s="612" t="s">
        <v>456</v>
      </c>
      <c r="G30" s="510"/>
      <c r="H30" s="510"/>
      <c r="I30" s="470"/>
    </row>
    <row r="31" spans="2:9" ht="13.5" customHeight="1">
      <c r="B31" s="926" t="s">
        <v>669</v>
      </c>
      <c r="C31" s="927"/>
      <c r="D31" s="927"/>
      <c r="E31" s="928"/>
      <c r="F31" s="1040"/>
      <c r="G31" s="647"/>
      <c r="H31" s="647"/>
      <c r="I31" s="484"/>
    </row>
    <row r="32" spans="2:9" ht="13.5" customHeight="1">
      <c r="B32" s="929"/>
      <c r="C32" s="930"/>
      <c r="D32" s="930"/>
      <c r="E32" s="931"/>
      <c r="F32" s="647"/>
      <c r="G32" s="647"/>
      <c r="H32" s="647"/>
      <c r="I32" s="484"/>
    </row>
    <row r="33" spans="1:10" ht="22.5" customHeight="1">
      <c r="B33" s="929"/>
      <c r="C33" s="930"/>
      <c r="D33" s="930"/>
      <c r="E33" s="931"/>
      <c r="F33" s="462"/>
      <c r="G33" s="462"/>
      <c r="H33" s="462"/>
      <c r="I33" s="484"/>
    </row>
    <row r="34" spans="1:10" ht="15" customHeight="1">
      <c r="B34" s="926" t="s">
        <v>670</v>
      </c>
      <c r="C34" s="927"/>
      <c r="D34" s="927"/>
      <c r="E34" s="928"/>
      <c r="F34" s="1041"/>
      <c r="G34" s="1041"/>
      <c r="H34" s="1041"/>
      <c r="I34" s="1041"/>
      <c r="J34" s="373"/>
    </row>
    <row r="35" spans="1:10" ht="24.75" customHeight="1">
      <c r="B35" s="929"/>
      <c r="C35" s="930"/>
      <c r="D35" s="930"/>
      <c r="E35" s="931"/>
      <c r="F35" s="1041"/>
      <c r="G35" s="1041"/>
      <c r="H35" s="1041"/>
      <c r="I35" s="1041"/>
      <c r="J35" s="373"/>
    </row>
    <row r="36" spans="1:10" ht="13.5" customHeight="1">
      <c r="A36" s="373"/>
      <c r="B36" s="926" t="s">
        <v>671</v>
      </c>
      <c r="C36" s="927"/>
      <c r="D36" s="927"/>
      <c r="E36" s="928"/>
      <c r="F36" s="1042"/>
      <c r="G36" s="1042"/>
      <c r="H36" s="1042"/>
      <c r="I36" s="1042"/>
      <c r="J36" s="373"/>
    </row>
    <row r="37" spans="1:10" ht="32.25" customHeight="1">
      <c r="A37" s="373"/>
      <c r="B37" s="929"/>
      <c r="C37" s="930"/>
      <c r="D37" s="930"/>
      <c r="E37" s="931"/>
      <c r="F37" s="1043"/>
      <c r="G37" s="1043"/>
      <c r="H37" s="1043"/>
      <c r="I37" s="1043"/>
      <c r="J37" s="373"/>
    </row>
    <row r="38" spans="1:10" ht="15" customHeight="1">
      <c r="A38" s="373"/>
      <c r="B38" s="985" t="s">
        <v>672</v>
      </c>
      <c r="C38" s="985"/>
      <c r="D38" s="985"/>
      <c r="E38" s="985"/>
      <c r="F38" s="1039"/>
      <c r="G38" s="560"/>
      <c r="H38" s="560"/>
      <c r="I38" s="560"/>
      <c r="J38" s="373"/>
    </row>
    <row r="39" spans="1:10" ht="33" customHeight="1">
      <c r="A39" s="373"/>
      <c r="B39" s="985"/>
      <c r="C39" s="985"/>
      <c r="D39" s="985"/>
      <c r="E39" s="985"/>
      <c r="F39" s="1039"/>
      <c r="G39" s="560"/>
      <c r="H39" s="560"/>
      <c r="I39" s="560"/>
      <c r="J39" s="373"/>
    </row>
    <row r="40" spans="1:10" ht="15" customHeight="1">
      <c r="B40" s="373"/>
      <c r="C40" s="373"/>
      <c r="D40" s="373"/>
      <c r="E40" s="373"/>
      <c r="F40" s="373"/>
      <c r="G40" s="373"/>
      <c r="H40" s="373"/>
      <c r="I40" s="373"/>
    </row>
  </sheetData>
  <mergeCells count="31">
    <mergeCell ref="B31:E33"/>
    <mergeCell ref="F31:I33"/>
    <mergeCell ref="F34:I35"/>
    <mergeCell ref="B34:E35"/>
    <mergeCell ref="F36:I37"/>
    <mergeCell ref="B38:E39"/>
    <mergeCell ref="F38:I39"/>
    <mergeCell ref="B36:E37"/>
    <mergeCell ref="B4:I4"/>
    <mergeCell ref="B5:C5"/>
    <mergeCell ref="D5:I5"/>
    <mergeCell ref="B6:C6"/>
    <mergeCell ref="D6:E6"/>
    <mergeCell ref="F6:G6"/>
    <mergeCell ref="H6:I6"/>
    <mergeCell ref="B7:C7"/>
    <mergeCell ref="H7:I7"/>
    <mergeCell ref="B30:E30"/>
    <mergeCell ref="D7:E7"/>
    <mergeCell ref="F7:G7"/>
    <mergeCell ref="H8:H9"/>
    <mergeCell ref="I8:I9"/>
    <mergeCell ref="B28:I28"/>
    <mergeCell ref="B29:I29"/>
    <mergeCell ref="F30:I30"/>
    <mergeCell ref="B1:C2"/>
    <mergeCell ref="D1:H1"/>
    <mergeCell ref="I1:I2"/>
    <mergeCell ref="D2:H2"/>
    <mergeCell ref="B3:C3"/>
    <mergeCell ref="D3:H3"/>
  </mergeCells>
  <pageMargins left="0.7" right="0.7" top="0.75" bottom="0.75" header="0" footer="0"/>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tabColor rgb="FFFF9900"/>
  </sheetPr>
  <dimension ref="A1:J39"/>
  <sheetViews>
    <sheetView topLeftCell="A7" workbookViewId="0">
      <selection activeCell="C25" sqref="C25"/>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502" t="s">
        <v>471</v>
      </c>
      <c r="C1" s="599"/>
      <c r="D1" s="601" t="s">
        <v>439</v>
      </c>
      <c r="E1" s="602"/>
      <c r="F1" s="602"/>
      <c r="G1" s="602"/>
      <c r="H1" s="603"/>
      <c r="I1" s="604"/>
    </row>
    <row r="2" spans="2:9" ht="20.2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48"/>
      <c r="C4" s="725"/>
      <c r="D4" s="725"/>
      <c r="E4" s="725"/>
      <c r="F4" s="725"/>
      <c r="G4" s="725"/>
      <c r="H4" s="725"/>
      <c r="I4" s="849"/>
    </row>
    <row r="5" spans="2:9" ht="22.5" customHeight="1">
      <c r="B5" s="473" t="s">
        <v>444</v>
      </c>
      <c r="C5" s="474"/>
      <c r="D5" s="728" t="str">
        <f>Indicadores!F52</f>
        <v>Contratación. (CTR)</v>
      </c>
      <c r="E5" s="504"/>
      <c r="F5" s="504"/>
      <c r="G5" s="504"/>
      <c r="H5" s="504"/>
      <c r="I5" s="472"/>
    </row>
    <row r="6" spans="2:9" ht="34.5" customHeight="1">
      <c r="B6" s="489" t="s">
        <v>445</v>
      </c>
      <c r="C6" s="470"/>
      <c r="D6" s="570" t="str">
        <f>Indicadores!A52</f>
        <v>Implementación de criterios ambientales a los contratos aplicables</v>
      </c>
      <c r="E6" s="731"/>
      <c r="F6" s="489" t="s">
        <v>446</v>
      </c>
      <c r="G6" s="470"/>
      <c r="H6" s="570" t="e">
        <f>Indicadores!#REF!</f>
        <v>#REF!</v>
      </c>
      <c r="I6" s="731"/>
    </row>
    <row r="7" spans="2:9" ht="55.5" customHeight="1">
      <c r="B7" s="489" t="s">
        <v>447</v>
      </c>
      <c r="C7" s="470"/>
      <c r="D7" s="570" t="str">
        <f>Indicadores!G52</f>
        <v>(Número de contratos adjudicados con criterios ambientales / Número de estudios previos que incluyen criterios ambientales) X 100</v>
      </c>
      <c r="E7" s="731"/>
      <c r="F7" s="489" t="s">
        <v>448</v>
      </c>
      <c r="G7" s="470"/>
      <c r="H7" s="570" t="str">
        <f>Indicadores!C52</f>
        <v>Se llevara el seguimiento periodico de la aplicación de de los criterios ambientales necesarios para realizar la contratación de un bien o servicio que así lo requiera. Lo anterior, con el fin de asegurar el cumplimiento de la responsabilidad ambiental de las empresas que tengan relación contractual con el ministerio.</v>
      </c>
      <c r="I7" s="731"/>
    </row>
    <row r="8" spans="2:9" ht="42" customHeight="1">
      <c r="B8" s="297" t="s">
        <v>449</v>
      </c>
      <c r="C8" s="35" t="str">
        <f>Indicadores!P52</f>
        <v>Trimestral</v>
      </c>
      <c r="D8" s="297" t="s">
        <v>450</v>
      </c>
      <c r="E8" s="35" t="str">
        <f>Indicadores!R52</f>
        <v>Grupo de contratos</v>
      </c>
      <c r="F8" s="297" t="s">
        <v>67</v>
      </c>
      <c r="G8" s="35" t="str">
        <f>Indicadores!H52</f>
        <v>Porcentaje</v>
      </c>
      <c r="H8" s="490" t="s">
        <v>451</v>
      </c>
      <c r="I8" s="616" t="str">
        <f>Indicadores!O52</f>
        <v>Hacia arriba</v>
      </c>
    </row>
    <row r="9" spans="2:9" ht="33.75" customHeight="1">
      <c r="B9" s="297" t="s">
        <v>420</v>
      </c>
      <c r="C9" s="27">
        <f>Indicadores!N52</f>
        <v>0.9</v>
      </c>
      <c r="D9" s="28" t="s">
        <v>422</v>
      </c>
      <c r="E9" s="27">
        <f>'TABLERO DE MANDO'!F53</f>
        <v>0.76500000000000001</v>
      </c>
      <c r="F9" s="29" t="s">
        <v>423</v>
      </c>
      <c r="G9" s="27">
        <f>'TABLERO DE MANDO'!G53</f>
        <v>0.81</v>
      </c>
      <c r="H9" s="734"/>
      <c r="I9" s="832"/>
    </row>
    <row r="10" spans="2:9" ht="13.5" customHeight="1">
      <c r="B10" s="93"/>
      <c r="C10" s="30"/>
      <c r="D10" s="30"/>
      <c r="E10" s="30"/>
      <c r="F10" s="30"/>
      <c r="G10" s="30"/>
      <c r="H10" s="30"/>
      <c r="I10" s="90"/>
    </row>
    <row r="11" spans="2:9" ht="22.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0.76500000000000001</v>
      </c>
      <c r="E12" s="33">
        <f t="shared" ref="E12:E23" si="1">+$G$9</f>
        <v>0.81</v>
      </c>
      <c r="F12" s="30"/>
      <c r="G12" s="30"/>
      <c r="H12" s="91"/>
      <c r="I12" s="96"/>
    </row>
    <row r="13" spans="2:9" ht="13.5" customHeight="1">
      <c r="B13" s="39" t="s">
        <v>427</v>
      </c>
      <c r="C13" s="95"/>
      <c r="D13" s="33">
        <f t="shared" si="0"/>
        <v>0.76500000000000001</v>
      </c>
      <c r="E13" s="33">
        <f t="shared" si="1"/>
        <v>0.81</v>
      </c>
      <c r="F13" s="30"/>
      <c r="G13" s="30"/>
      <c r="H13" s="91"/>
      <c r="I13" s="96"/>
    </row>
    <row r="14" spans="2:9" ht="13.5" customHeight="1">
      <c r="B14" s="39" t="s">
        <v>428</v>
      </c>
      <c r="C14" s="290">
        <v>0</v>
      </c>
      <c r="D14" s="33">
        <f t="shared" si="0"/>
        <v>0.76500000000000001</v>
      </c>
      <c r="E14" s="33">
        <f t="shared" si="1"/>
        <v>0.81</v>
      </c>
      <c r="F14" s="30"/>
      <c r="G14" s="30"/>
      <c r="H14" s="91"/>
      <c r="I14" s="96"/>
    </row>
    <row r="15" spans="2:9" ht="13.5" customHeight="1">
      <c r="B15" s="289" t="s">
        <v>429</v>
      </c>
      <c r="C15" s="119"/>
      <c r="D15" s="33">
        <f t="shared" si="0"/>
        <v>0.76500000000000001</v>
      </c>
      <c r="E15" s="33">
        <f t="shared" si="1"/>
        <v>0.81</v>
      </c>
      <c r="F15" s="30"/>
      <c r="G15" s="30"/>
      <c r="H15" s="91"/>
      <c r="I15" s="96"/>
    </row>
    <row r="16" spans="2:9" ht="13.5" customHeight="1">
      <c r="B16" s="289" t="s">
        <v>430</v>
      </c>
      <c r="C16" s="119"/>
      <c r="D16" s="33">
        <f t="shared" si="0"/>
        <v>0.76500000000000001</v>
      </c>
      <c r="E16" s="33">
        <f t="shared" si="1"/>
        <v>0.81</v>
      </c>
      <c r="F16" s="30"/>
      <c r="G16" s="30"/>
      <c r="H16" s="91"/>
      <c r="I16" s="96"/>
    </row>
    <row r="17" spans="2:9" ht="13.5" customHeight="1">
      <c r="B17" s="289" t="s">
        <v>431</v>
      </c>
      <c r="C17" s="119">
        <v>1</v>
      </c>
      <c r="D17" s="33">
        <f t="shared" si="0"/>
        <v>0.76500000000000001</v>
      </c>
      <c r="E17" s="33">
        <f t="shared" si="1"/>
        <v>0.81</v>
      </c>
      <c r="F17" s="30"/>
      <c r="G17" s="30"/>
      <c r="H17" s="91"/>
      <c r="I17" s="96"/>
    </row>
    <row r="18" spans="2:9" ht="13.5" customHeight="1">
      <c r="B18" s="289" t="s">
        <v>432</v>
      </c>
      <c r="C18" s="123"/>
      <c r="D18" s="33">
        <f t="shared" si="0"/>
        <v>0.76500000000000001</v>
      </c>
      <c r="E18" s="33">
        <f t="shared" si="1"/>
        <v>0.81</v>
      </c>
      <c r="F18" s="30"/>
      <c r="G18" s="30"/>
      <c r="H18" s="91"/>
      <c r="I18" s="96"/>
    </row>
    <row r="19" spans="2:9" ht="13.5" customHeight="1">
      <c r="B19" s="39" t="s">
        <v>433</v>
      </c>
      <c r="C19" s="291"/>
      <c r="D19" s="33">
        <f t="shared" si="0"/>
        <v>0.76500000000000001</v>
      </c>
      <c r="E19" s="33">
        <f t="shared" si="1"/>
        <v>0.81</v>
      </c>
      <c r="F19" s="30"/>
      <c r="G19" s="30"/>
      <c r="H19" s="91"/>
      <c r="I19" s="96"/>
    </row>
    <row r="20" spans="2:9" ht="13.5" customHeight="1">
      <c r="B20" s="39" t="s">
        <v>434</v>
      </c>
      <c r="C20" s="34">
        <v>1</v>
      </c>
      <c r="D20" s="33">
        <f t="shared" si="0"/>
        <v>0.76500000000000001</v>
      </c>
      <c r="E20" s="33">
        <f t="shared" si="1"/>
        <v>0.81</v>
      </c>
      <c r="F20" s="30"/>
      <c r="G20" s="30"/>
      <c r="H20" s="91"/>
      <c r="I20" s="96"/>
    </row>
    <row r="21" spans="2:9" ht="13.5" customHeight="1">
      <c r="B21" s="39" t="s">
        <v>435</v>
      </c>
      <c r="C21" s="34"/>
      <c r="D21" s="33">
        <f t="shared" si="0"/>
        <v>0.76500000000000001</v>
      </c>
      <c r="E21" s="33">
        <f t="shared" si="1"/>
        <v>0.81</v>
      </c>
      <c r="F21" s="30"/>
      <c r="G21" s="30"/>
      <c r="H21" s="91"/>
      <c r="I21" s="96"/>
    </row>
    <row r="22" spans="2:9" ht="13.5" customHeight="1">
      <c r="B22" s="39" t="s">
        <v>436</v>
      </c>
      <c r="C22" s="34"/>
      <c r="D22" s="33">
        <f t="shared" si="0"/>
        <v>0.76500000000000001</v>
      </c>
      <c r="E22" s="33">
        <f t="shared" si="1"/>
        <v>0.81</v>
      </c>
      <c r="F22" s="30"/>
      <c r="G22" s="30"/>
      <c r="H22" s="91"/>
      <c r="I22" s="96"/>
    </row>
    <row r="23" spans="2:9" ht="13.5" customHeight="1">
      <c r="B23" s="39" t="s">
        <v>437</v>
      </c>
      <c r="C23" s="34">
        <v>1</v>
      </c>
      <c r="D23" s="33">
        <f t="shared" si="0"/>
        <v>0.76500000000000001</v>
      </c>
      <c r="E23" s="33">
        <f t="shared" si="1"/>
        <v>0.81</v>
      </c>
      <c r="F23" s="30"/>
      <c r="G23" s="30"/>
      <c r="H23" s="91"/>
      <c r="I23" s="96"/>
    </row>
    <row r="24" spans="2:9" ht="13.5" customHeight="1">
      <c r="B24" s="93"/>
      <c r="C24" s="30"/>
      <c r="D24" s="30"/>
      <c r="E24" s="30"/>
      <c r="F24" s="30"/>
      <c r="G24" s="30"/>
      <c r="H24" s="30"/>
      <c r="I24" s="96"/>
    </row>
    <row r="25" spans="2:9" ht="13.5" customHeight="1">
      <c r="B25" s="93"/>
      <c r="C25" s="435">
        <f>+AVERAGE(C14,C17,C20,C23)</f>
        <v>0.75</v>
      </c>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96"/>
      <c r="D29" s="996"/>
      <c r="E29" s="996"/>
      <c r="F29" s="996"/>
      <c r="G29" s="996"/>
      <c r="H29" s="996"/>
      <c r="I29" s="997"/>
    </row>
    <row r="30" spans="2:9" ht="13.5" customHeight="1">
      <c r="B30" s="612" t="s">
        <v>455</v>
      </c>
      <c r="C30" s="510"/>
      <c r="D30" s="510"/>
      <c r="E30" s="470"/>
      <c r="F30" s="612" t="s">
        <v>456</v>
      </c>
      <c r="G30" s="510"/>
      <c r="H30" s="510"/>
      <c r="I30" s="470"/>
    </row>
    <row r="31" spans="2:9" ht="13.5" customHeight="1">
      <c r="B31" s="985" t="s">
        <v>673</v>
      </c>
      <c r="C31" s="985"/>
      <c r="D31" s="985"/>
      <c r="E31" s="985"/>
      <c r="F31" s="1028"/>
      <c r="G31" s="480"/>
      <c r="H31" s="480"/>
      <c r="I31" s="481"/>
    </row>
    <row r="32" spans="2:9" ht="13.5" customHeight="1">
      <c r="B32" s="985"/>
      <c r="C32" s="985"/>
      <c r="D32" s="985"/>
      <c r="E32" s="985"/>
      <c r="F32" s="646"/>
      <c r="G32" s="647"/>
      <c r="H32" s="647"/>
      <c r="I32" s="484"/>
    </row>
    <row r="33" spans="1:10" ht="23.25" customHeight="1">
      <c r="B33" s="985" t="s">
        <v>674</v>
      </c>
      <c r="C33" s="985"/>
      <c r="D33" s="985"/>
      <c r="E33" s="985"/>
      <c r="F33" s="551"/>
      <c r="G33" s="480"/>
      <c r="H33" s="480"/>
      <c r="I33" s="481"/>
    </row>
    <row r="34" spans="1:10" ht="37.5" customHeight="1">
      <c r="B34" s="985"/>
      <c r="C34" s="985"/>
      <c r="D34" s="985"/>
      <c r="E34" s="985"/>
      <c r="F34" s="503"/>
      <c r="G34" s="504"/>
      <c r="H34" s="504"/>
      <c r="I34" s="472"/>
    </row>
    <row r="35" spans="1:10" ht="13.5" customHeight="1">
      <c r="A35" s="373"/>
      <c r="B35" s="985" t="s">
        <v>675</v>
      </c>
      <c r="C35" s="985"/>
      <c r="D35" s="985"/>
      <c r="E35" s="985"/>
      <c r="F35" s="552"/>
      <c r="G35" s="480"/>
      <c r="H35" s="480"/>
      <c r="I35" s="481"/>
    </row>
    <row r="36" spans="1:10" ht="36.75" customHeight="1">
      <c r="A36" s="373"/>
      <c r="B36" s="985"/>
      <c r="C36" s="985"/>
      <c r="D36" s="985"/>
      <c r="E36" s="985"/>
      <c r="F36" s="462"/>
      <c r="G36" s="462"/>
      <c r="H36" s="462"/>
      <c r="I36" s="484"/>
    </row>
    <row r="37" spans="1:10" ht="15" customHeight="1">
      <c r="A37" s="373"/>
      <c r="B37" s="985" t="s">
        <v>676</v>
      </c>
      <c r="C37" s="985"/>
      <c r="D37" s="985"/>
      <c r="E37" s="985"/>
      <c r="F37" s="1039"/>
      <c r="G37" s="560"/>
      <c r="H37" s="560"/>
      <c r="I37" s="560"/>
      <c r="J37" s="373"/>
    </row>
    <row r="38" spans="1:10" ht="44.25" customHeight="1">
      <c r="A38" s="373"/>
      <c r="B38" s="985"/>
      <c r="C38" s="985"/>
      <c r="D38" s="985"/>
      <c r="E38" s="985"/>
      <c r="F38" s="1039"/>
      <c r="G38" s="560"/>
      <c r="H38" s="560"/>
      <c r="I38" s="560"/>
      <c r="J38" s="373"/>
    </row>
    <row r="39" spans="1:10" ht="15" customHeight="1">
      <c r="B39" s="373"/>
      <c r="C39" s="373"/>
      <c r="D39" s="373"/>
      <c r="E39" s="373"/>
      <c r="F39" s="373"/>
      <c r="G39" s="373"/>
      <c r="H39" s="373"/>
      <c r="I39" s="373"/>
    </row>
  </sheetData>
  <mergeCells count="31">
    <mergeCell ref="B37:E38"/>
    <mergeCell ref="F37:I38"/>
    <mergeCell ref="B35:E36"/>
    <mergeCell ref="F35:I36"/>
    <mergeCell ref="B33:E34"/>
    <mergeCell ref="F33:I34"/>
    <mergeCell ref="B28:I28"/>
    <mergeCell ref="B29:I29"/>
    <mergeCell ref="F30:I30"/>
    <mergeCell ref="B30:E30"/>
    <mergeCell ref="F31:I32"/>
    <mergeCell ref="B31:E32"/>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tabColor rgb="FFFF9900"/>
  </sheetPr>
  <dimension ref="A1:K42"/>
  <sheetViews>
    <sheetView workbookViewId="0">
      <selection activeCell="D6" sqref="D6:E6"/>
    </sheetView>
  </sheetViews>
  <sheetFormatPr baseColWidth="10" defaultColWidth="11.21875" defaultRowHeight="15" customHeight="1"/>
  <cols>
    <col min="1" max="1" width="4.8867187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1" ht="15" customHeight="1">
      <c r="B1" s="502" t="s">
        <v>471</v>
      </c>
      <c r="C1" s="599"/>
      <c r="D1" s="601" t="s">
        <v>439</v>
      </c>
      <c r="E1" s="602"/>
      <c r="F1" s="602"/>
      <c r="G1" s="602"/>
      <c r="H1" s="603"/>
      <c r="I1" s="604"/>
    </row>
    <row r="2" spans="2:11" ht="35.25" customHeight="1">
      <c r="B2" s="600"/>
      <c r="C2" s="448"/>
      <c r="D2" s="454" t="s">
        <v>472</v>
      </c>
      <c r="E2" s="455"/>
      <c r="F2" s="455"/>
      <c r="G2" s="455"/>
      <c r="H2" s="456"/>
      <c r="I2" s="605"/>
    </row>
    <row r="3" spans="2:11" ht="13.5" customHeight="1">
      <c r="B3" s="606" t="s">
        <v>473</v>
      </c>
      <c r="C3" s="607"/>
      <c r="D3" s="606" t="s">
        <v>474</v>
      </c>
      <c r="E3" s="608"/>
      <c r="F3" s="608"/>
      <c r="G3" s="608"/>
      <c r="H3" s="607"/>
      <c r="I3" s="43" t="s">
        <v>475</v>
      </c>
    </row>
    <row r="4" spans="2:11" ht="7.5" customHeight="1" thickBot="1">
      <c r="B4" s="724"/>
      <c r="C4" s="725"/>
      <c r="D4" s="725"/>
      <c r="E4" s="725"/>
      <c r="F4" s="725"/>
      <c r="G4" s="725"/>
      <c r="H4" s="725"/>
      <c r="I4" s="726"/>
    </row>
    <row r="5" spans="2:11" ht="22.5" customHeight="1" thickBot="1">
      <c r="B5" s="730" t="s">
        <v>444</v>
      </c>
      <c r="C5" s="470"/>
      <c r="D5" s="767" t="str">
        <f>Indicadores!F47</f>
        <v>Gestión Jurídica. (GJR)</v>
      </c>
      <c r="E5" s="768"/>
      <c r="F5" s="768"/>
      <c r="G5" s="768"/>
      <c r="H5" s="768"/>
      <c r="I5" s="733"/>
    </row>
    <row r="6" spans="2:11" ht="21.75" customHeight="1">
      <c r="B6" s="730" t="s">
        <v>445</v>
      </c>
      <c r="C6" s="470"/>
      <c r="D6" s="570" t="str">
        <f>Indicadores!A47</f>
        <v>Emisión de conceptos jurídicos dentro del término legal concedido</v>
      </c>
      <c r="E6" s="731"/>
      <c r="F6" s="489" t="s">
        <v>446</v>
      </c>
      <c r="G6" s="470"/>
      <c r="H6" s="572" t="e">
        <f>Indicadores!#REF!</f>
        <v>#REF!</v>
      </c>
      <c r="I6" s="732"/>
    </row>
    <row r="7" spans="2:11" ht="50.25" customHeight="1">
      <c r="B7" s="730" t="s">
        <v>447</v>
      </c>
      <c r="C7" s="470"/>
      <c r="D7" s="477" t="str">
        <f>Indicadores!G47</f>
        <v>Solicitudes respondidas dentro del término legal concedido/(solitudes a tramitar dentro del término legal concedido)*100</v>
      </c>
      <c r="E7" s="488"/>
      <c r="F7" s="489" t="s">
        <v>448</v>
      </c>
      <c r="G7" s="470"/>
      <c r="H7" s="477" t="str">
        <f>Indicadores!C47</f>
        <v xml:space="preserve">Establecer un método de medición del cumplimiento de la emisión de conceptos jurídicos sobre políticas ambientales, proyectos de actos administrativos en la materia, y sobre la normatividad ambiental. 
</v>
      </c>
      <c r="I7" s="733"/>
      <c r="K7" t="s">
        <v>311</v>
      </c>
    </row>
    <row r="8" spans="2:11" ht="42" customHeight="1">
      <c r="B8" s="325" t="s">
        <v>449</v>
      </c>
      <c r="C8" s="35" t="str">
        <f>Indicadores!P47</f>
        <v>Trimestral</v>
      </c>
      <c r="D8" s="297" t="s">
        <v>450</v>
      </c>
      <c r="E8" s="36" t="str">
        <f>Indicadores!R47</f>
        <v>Base de datos de solicitudes de la OAJ</v>
      </c>
      <c r="F8" s="297" t="s">
        <v>67</v>
      </c>
      <c r="G8" s="37" t="str">
        <f>Indicadores!H47</f>
        <v>Porcentaje</v>
      </c>
      <c r="H8" s="490" t="s">
        <v>451</v>
      </c>
      <c r="I8" s="735" t="str">
        <f>Indicadores!O47</f>
        <v>Hacia arriba</v>
      </c>
    </row>
    <row r="9" spans="2:11" ht="33.75" customHeight="1" thickBot="1">
      <c r="B9" s="325" t="s">
        <v>420</v>
      </c>
      <c r="C9" s="27">
        <f>Indicadores!N47</f>
        <v>0.9</v>
      </c>
      <c r="D9" s="28" t="s">
        <v>422</v>
      </c>
      <c r="E9" s="27">
        <f>'TABLERO DE MANDO'!F48</f>
        <v>0.76500000000000001</v>
      </c>
      <c r="F9" s="29" t="s">
        <v>423</v>
      </c>
      <c r="G9" s="27">
        <f>'TABLERO DE MANDO'!G48</f>
        <v>0.81</v>
      </c>
      <c r="H9" s="734"/>
      <c r="I9" s="736"/>
    </row>
    <row r="10" spans="2:11" ht="13.5" customHeight="1">
      <c r="B10" s="126"/>
      <c r="C10" s="127"/>
      <c r="D10" s="127"/>
      <c r="E10" s="127"/>
      <c r="F10" s="127"/>
      <c r="G10" s="127"/>
      <c r="H10" s="127"/>
      <c r="I10" s="128"/>
    </row>
    <row r="11" spans="2:11" ht="22.5" customHeight="1">
      <c r="B11" s="323" t="s">
        <v>452</v>
      </c>
      <c r="C11" s="336" t="s">
        <v>453</v>
      </c>
      <c r="D11" s="129" t="str">
        <f>D9</f>
        <v>LIMITE INSATISFACTORIO</v>
      </c>
      <c r="E11" s="129" t="str">
        <f>F9</f>
        <v>LIMITE SATISFACTORIO</v>
      </c>
      <c r="F11" s="127"/>
      <c r="G11" s="127"/>
      <c r="H11" s="127"/>
      <c r="I11" s="130"/>
    </row>
    <row r="12" spans="2:11" ht="13.5" customHeight="1">
      <c r="B12" s="122" t="s">
        <v>426</v>
      </c>
      <c r="C12" s="119"/>
      <c r="D12" s="132">
        <f t="shared" ref="D12:D23" si="0">+$E$9</f>
        <v>0.76500000000000001</v>
      </c>
      <c r="E12" s="132">
        <f t="shared" ref="E12:E23" si="1">+$G$9</f>
        <v>0.81</v>
      </c>
      <c r="F12" s="127"/>
      <c r="G12" s="127"/>
      <c r="H12" s="127"/>
      <c r="I12" s="130"/>
    </row>
    <row r="13" spans="2:11" ht="13.5" customHeight="1">
      <c r="B13" s="122" t="s">
        <v>427</v>
      </c>
      <c r="C13" s="119"/>
      <c r="D13" s="132">
        <f t="shared" si="0"/>
        <v>0.76500000000000001</v>
      </c>
      <c r="E13" s="132">
        <f t="shared" si="1"/>
        <v>0.81</v>
      </c>
      <c r="F13" s="127"/>
      <c r="G13" s="127"/>
      <c r="H13" s="127"/>
      <c r="I13" s="130"/>
    </row>
    <row r="14" spans="2:11" ht="13.5" customHeight="1">
      <c r="B14" s="122" t="s">
        <v>428</v>
      </c>
      <c r="C14" s="119">
        <v>1</v>
      </c>
      <c r="D14" s="132">
        <f t="shared" si="0"/>
        <v>0.76500000000000001</v>
      </c>
      <c r="E14" s="132">
        <f t="shared" si="1"/>
        <v>0.81</v>
      </c>
      <c r="F14" s="127"/>
      <c r="G14" s="127"/>
      <c r="H14" s="127"/>
      <c r="I14" s="130"/>
    </row>
    <row r="15" spans="2:11" ht="13.5" customHeight="1">
      <c r="B15" s="122" t="s">
        <v>429</v>
      </c>
      <c r="C15" s="119"/>
      <c r="D15" s="132">
        <f t="shared" si="0"/>
        <v>0.76500000000000001</v>
      </c>
      <c r="E15" s="132">
        <f t="shared" si="1"/>
        <v>0.81</v>
      </c>
      <c r="F15" s="127"/>
      <c r="G15" s="127"/>
      <c r="H15" s="127"/>
      <c r="I15" s="130"/>
    </row>
    <row r="16" spans="2:11" ht="13.5" customHeight="1">
      <c r="B16" s="122" t="s">
        <v>430</v>
      </c>
      <c r="C16" s="123"/>
      <c r="D16" s="132">
        <f t="shared" si="0"/>
        <v>0.76500000000000001</v>
      </c>
      <c r="E16" s="132">
        <f t="shared" si="1"/>
        <v>0.81</v>
      </c>
      <c r="F16" s="127"/>
      <c r="G16" s="127"/>
      <c r="H16" s="127"/>
      <c r="I16" s="130"/>
    </row>
    <row r="17" spans="1:10" ht="13.5" customHeight="1">
      <c r="B17" s="122" t="s">
        <v>431</v>
      </c>
      <c r="C17" s="34">
        <v>1</v>
      </c>
      <c r="D17" s="132">
        <f t="shared" si="0"/>
        <v>0.76500000000000001</v>
      </c>
      <c r="E17" s="132">
        <f t="shared" si="1"/>
        <v>0.81</v>
      </c>
      <c r="F17" s="127"/>
      <c r="G17" s="127"/>
      <c r="H17" s="127"/>
      <c r="I17" s="130"/>
    </row>
    <row r="18" spans="1:10" ht="13.5" customHeight="1">
      <c r="B18" s="122" t="s">
        <v>432</v>
      </c>
      <c r="C18" s="119"/>
      <c r="D18" s="132">
        <f t="shared" si="0"/>
        <v>0.76500000000000001</v>
      </c>
      <c r="E18" s="132">
        <f t="shared" si="1"/>
        <v>0.81</v>
      </c>
      <c r="F18" s="127"/>
      <c r="G18" s="127"/>
      <c r="H18" s="127"/>
      <c r="I18" s="130"/>
    </row>
    <row r="19" spans="1:10" ht="13.5" customHeight="1">
      <c r="B19" s="122" t="s">
        <v>433</v>
      </c>
      <c r="C19" s="119"/>
      <c r="D19" s="132">
        <f t="shared" si="0"/>
        <v>0.76500000000000001</v>
      </c>
      <c r="E19" s="132">
        <f t="shared" si="1"/>
        <v>0.81</v>
      </c>
      <c r="F19" s="127"/>
      <c r="G19" s="127"/>
      <c r="H19" s="127"/>
      <c r="I19" s="130"/>
    </row>
    <row r="20" spans="1:10" ht="13.5" customHeight="1">
      <c r="B20" s="122" t="s">
        <v>434</v>
      </c>
      <c r="C20" s="119">
        <v>1</v>
      </c>
      <c r="D20" s="132">
        <f t="shared" si="0"/>
        <v>0.76500000000000001</v>
      </c>
      <c r="E20" s="132">
        <f t="shared" si="1"/>
        <v>0.81</v>
      </c>
      <c r="F20" s="127"/>
      <c r="G20" s="127"/>
      <c r="H20" s="127"/>
      <c r="I20" s="130"/>
    </row>
    <row r="21" spans="1:10" ht="13.5" customHeight="1">
      <c r="B21" s="122" t="s">
        <v>435</v>
      </c>
      <c r="C21" s="119"/>
      <c r="D21" s="132">
        <f t="shared" si="0"/>
        <v>0.76500000000000001</v>
      </c>
      <c r="E21" s="132">
        <f t="shared" si="1"/>
        <v>0.81</v>
      </c>
      <c r="F21" s="127"/>
      <c r="G21" s="127"/>
      <c r="H21" s="127"/>
      <c r="I21" s="130"/>
    </row>
    <row r="22" spans="1:10" ht="13.5" customHeight="1">
      <c r="B22" s="122" t="s">
        <v>436</v>
      </c>
      <c r="C22" s="119"/>
      <c r="D22" s="132">
        <f t="shared" si="0"/>
        <v>0.76500000000000001</v>
      </c>
      <c r="E22" s="132">
        <f t="shared" si="1"/>
        <v>0.81</v>
      </c>
      <c r="F22" s="127"/>
      <c r="G22" s="127"/>
      <c r="H22" s="127"/>
      <c r="I22" s="130"/>
    </row>
    <row r="23" spans="1:10" ht="13.5" customHeight="1">
      <c r="B23" s="122" t="s">
        <v>437</v>
      </c>
      <c r="C23" s="119">
        <v>1</v>
      </c>
      <c r="D23" s="132">
        <f t="shared" si="0"/>
        <v>0.76500000000000001</v>
      </c>
      <c r="E23" s="132">
        <f t="shared" si="1"/>
        <v>0.81</v>
      </c>
      <c r="F23" s="127"/>
      <c r="G23" s="127"/>
      <c r="H23" s="127"/>
      <c r="I23" s="130"/>
    </row>
    <row r="24" spans="1:10" ht="13.5" customHeight="1">
      <c r="B24" s="126"/>
      <c r="C24" s="127"/>
      <c r="D24" s="127"/>
      <c r="E24" s="127"/>
      <c r="F24" s="127"/>
      <c r="G24" s="127"/>
      <c r="H24" s="127"/>
      <c r="I24" s="130"/>
    </row>
    <row r="25" spans="1:10" ht="13.5" customHeight="1">
      <c r="B25" s="126"/>
      <c r="C25" s="127"/>
      <c r="D25" s="127"/>
      <c r="E25" s="127"/>
      <c r="F25" s="127"/>
      <c r="G25" s="127"/>
      <c r="H25" s="127"/>
      <c r="I25" s="130"/>
    </row>
    <row r="26" spans="1:10" ht="13.5" customHeight="1">
      <c r="B26" s="126"/>
      <c r="C26" s="127"/>
      <c r="D26" s="127"/>
      <c r="E26" s="127"/>
      <c r="F26" s="127"/>
      <c r="G26" s="127"/>
      <c r="H26" s="127"/>
      <c r="I26" s="130"/>
    </row>
    <row r="27" spans="1:10" ht="13.5" customHeight="1">
      <c r="B27" s="126"/>
      <c r="C27" s="127"/>
      <c r="D27" s="127"/>
      <c r="E27" s="127"/>
      <c r="F27" s="127"/>
      <c r="G27" s="127"/>
      <c r="H27" s="127"/>
      <c r="I27" s="130"/>
    </row>
    <row r="28" spans="1:10" ht="13.5" customHeight="1">
      <c r="B28" s="1057" t="s">
        <v>454</v>
      </c>
      <c r="C28" s="967"/>
      <c r="D28" s="967"/>
      <c r="E28" s="967"/>
      <c r="F28" s="967"/>
      <c r="G28" s="967"/>
      <c r="H28" s="967"/>
      <c r="I28" s="1058"/>
    </row>
    <row r="29" spans="1:10" ht="4.5" customHeight="1">
      <c r="B29" s="147"/>
      <c r="C29" s="92"/>
      <c r="D29" s="92"/>
      <c r="E29" s="92"/>
      <c r="F29" s="92"/>
      <c r="G29" s="92"/>
      <c r="H29" s="92"/>
      <c r="I29" s="134"/>
    </row>
    <row r="30" spans="1:10" ht="13.5" customHeight="1">
      <c r="B30" s="497" t="s">
        <v>455</v>
      </c>
      <c r="C30" s="498"/>
      <c r="D30" s="498"/>
      <c r="E30" s="499"/>
      <c r="F30" s="500" t="s">
        <v>456</v>
      </c>
      <c r="G30" s="498"/>
      <c r="H30" s="498"/>
      <c r="I30" s="501"/>
    </row>
    <row r="31" spans="1:10" ht="16.5" customHeight="1">
      <c r="A31" s="373"/>
      <c r="B31" s="819" t="s">
        <v>677</v>
      </c>
      <c r="C31" s="1052"/>
      <c r="D31" s="1052"/>
      <c r="E31" s="1052"/>
      <c r="F31" s="1044"/>
      <c r="G31" s="1045"/>
      <c r="H31" s="1045"/>
      <c r="I31" s="1046"/>
      <c r="J31" s="373"/>
    </row>
    <row r="32" spans="1:10" ht="16.5" customHeight="1">
      <c r="A32" s="373"/>
      <c r="B32" s="1053"/>
      <c r="C32" s="1054"/>
      <c r="D32" s="1054"/>
      <c r="E32" s="1054"/>
      <c r="F32" s="1047"/>
      <c r="G32" s="707"/>
      <c r="H32" s="707"/>
      <c r="I32" s="1048"/>
      <c r="J32" s="373"/>
    </row>
    <row r="33" spans="1:10" ht="16.5" customHeight="1">
      <c r="A33" s="373"/>
      <c r="B33" s="1055"/>
      <c r="C33" s="1056"/>
      <c r="D33" s="1056"/>
      <c r="E33" s="1056"/>
      <c r="F33" s="1049"/>
      <c r="G33" s="1050"/>
      <c r="H33" s="1050"/>
      <c r="I33" s="1051"/>
      <c r="J33" s="373"/>
    </row>
    <row r="34" spans="1:10" ht="16.5" customHeight="1">
      <c r="B34" s="819" t="s">
        <v>678</v>
      </c>
      <c r="C34" s="1052"/>
      <c r="D34" s="1052"/>
      <c r="E34" s="1052"/>
      <c r="F34" s="1044"/>
      <c r="G34" s="1045"/>
      <c r="H34" s="1045"/>
      <c r="I34" s="1046"/>
    </row>
    <row r="35" spans="1:10" ht="16.5" customHeight="1">
      <c r="B35" s="1053"/>
      <c r="C35" s="1054"/>
      <c r="D35" s="1054"/>
      <c r="E35" s="1054"/>
      <c r="F35" s="1047"/>
      <c r="G35" s="707"/>
      <c r="H35" s="707"/>
      <c r="I35" s="1048"/>
    </row>
    <row r="36" spans="1:10" ht="16.5" customHeight="1">
      <c r="B36" s="1055"/>
      <c r="C36" s="1056"/>
      <c r="D36" s="1056"/>
      <c r="E36" s="1056"/>
      <c r="F36" s="1049"/>
      <c r="G36" s="1050"/>
      <c r="H36" s="1050"/>
      <c r="I36" s="1051"/>
    </row>
    <row r="37" spans="1:10" ht="16.5" customHeight="1">
      <c r="B37" s="819" t="s">
        <v>679</v>
      </c>
      <c r="C37" s="1052"/>
      <c r="D37" s="1052"/>
      <c r="E37" s="1052"/>
      <c r="F37" s="1044"/>
      <c r="G37" s="1045"/>
      <c r="H37" s="1045"/>
      <c r="I37" s="1046"/>
    </row>
    <row r="38" spans="1:10" ht="16.5" customHeight="1">
      <c r="B38" s="1053"/>
      <c r="C38" s="1054"/>
      <c r="D38" s="1054"/>
      <c r="E38" s="1054"/>
      <c r="F38" s="1047"/>
      <c r="G38" s="707"/>
      <c r="H38" s="707"/>
      <c r="I38" s="1048"/>
    </row>
    <row r="39" spans="1:10" ht="16.5" customHeight="1">
      <c r="B39" s="1055"/>
      <c r="C39" s="1056"/>
      <c r="D39" s="1056"/>
      <c r="E39" s="1056"/>
      <c r="F39" s="1049"/>
      <c r="G39" s="1050"/>
      <c r="H39" s="1050"/>
      <c r="I39" s="1051"/>
    </row>
    <row r="40" spans="1:10" ht="16.5" customHeight="1">
      <c r="B40" s="819" t="s">
        <v>680</v>
      </c>
      <c r="C40" s="1052"/>
      <c r="D40" s="1052"/>
      <c r="E40" s="1052"/>
      <c r="F40" s="1044"/>
      <c r="G40" s="1045"/>
      <c r="H40" s="1045"/>
      <c r="I40" s="1046"/>
    </row>
    <row r="41" spans="1:10" ht="16.5" customHeight="1">
      <c r="B41" s="1053"/>
      <c r="C41" s="1054"/>
      <c r="D41" s="1054"/>
      <c r="E41" s="1054"/>
      <c r="F41" s="1047"/>
      <c r="G41" s="707"/>
      <c r="H41" s="707"/>
      <c r="I41" s="1048"/>
    </row>
    <row r="42" spans="1:10" ht="15" customHeight="1">
      <c r="B42" s="1055"/>
      <c r="C42" s="1056"/>
      <c r="D42" s="1056"/>
      <c r="E42" s="1056"/>
      <c r="F42" s="1049"/>
      <c r="G42" s="1050"/>
      <c r="H42" s="1050"/>
      <c r="I42" s="1051"/>
    </row>
  </sheetData>
  <mergeCells count="30">
    <mergeCell ref="B40:E42"/>
    <mergeCell ref="F40:I42"/>
    <mergeCell ref="B7:C7"/>
    <mergeCell ref="H7:I7"/>
    <mergeCell ref="D7:E7"/>
    <mergeCell ref="F7:G7"/>
    <mergeCell ref="H8:H9"/>
    <mergeCell ref="I8:I9"/>
    <mergeCell ref="B28:I28"/>
    <mergeCell ref="B30:E30"/>
    <mergeCell ref="F30:I30"/>
    <mergeCell ref="B31:E33"/>
    <mergeCell ref="F31:I33"/>
    <mergeCell ref="B34:E36"/>
    <mergeCell ref="F34:I36"/>
    <mergeCell ref="B37:E39"/>
    <mergeCell ref="F37:I39"/>
    <mergeCell ref="B1:C2"/>
    <mergeCell ref="D1:H1"/>
    <mergeCell ref="I1:I2"/>
    <mergeCell ref="D2:H2"/>
    <mergeCell ref="B3:C3"/>
    <mergeCell ref="D3:H3"/>
    <mergeCell ref="B4:I4"/>
    <mergeCell ref="B5:C5"/>
    <mergeCell ref="D5:I5"/>
    <mergeCell ref="B6:C6"/>
    <mergeCell ref="D6:E6"/>
    <mergeCell ref="F6:G6"/>
    <mergeCell ref="H6:I6"/>
  </mergeCells>
  <pageMargins left="0.7" right="0.7" top="0.75" bottom="0.75" header="0" footer="0"/>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tabColor rgb="FFFF9900"/>
  </sheetPr>
  <dimension ref="A1:J43"/>
  <sheetViews>
    <sheetView workbookViewId="0">
      <pane xSplit="1" topLeftCell="C1" activePane="topRight" state="frozen"/>
      <selection pane="topRight" activeCell="K20" sqref="K20"/>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502" t="s">
        <v>471</v>
      </c>
      <c r="C1" s="599"/>
      <c r="D1" s="601" t="s">
        <v>439</v>
      </c>
      <c r="E1" s="602"/>
      <c r="F1" s="602"/>
      <c r="G1" s="602"/>
      <c r="H1" s="603"/>
      <c r="I1" s="604"/>
    </row>
    <row r="2" spans="2:9" ht="35.2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6" customHeight="1" thickBot="1">
      <c r="B4" s="724"/>
      <c r="C4" s="725"/>
      <c r="D4" s="725"/>
      <c r="E4" s="725"/>
      <c r="F4" s="725"/>
      <c r="G4" s="725"/>
      <c r="H4" s="725"/>
      <c r="I4" s="726"/>
    </row>
    <row r="5" spans="2:9" ht="18" customHeight="1" thickBot="1">
      <c r="B5" s="938" t="s">
        <v>444</v>
      </c>
      <c r="C5" s="470"/>
      <c r="D5" s="767" t="str">
        <f>Indicadores!F48</f>
        <v>Gestión Jurídica. (GJR)</v>
      </c>
      <c r="E5" s="768"/>
      <c r="F5" s="768"/>
      <c r="G5" s="768"/>
      <c r="H5" s="768"/>
      <c r="I5" s="733"/>
    </row>
    <row r="6" spans="2:9" ht="34.5" customHeight="1">
      <c r="B6" s="730" t="s">
        <v>445</v>
      </c>
      <c r="C6" s="470"/>
      <c r="D6" s="570" t="str">
        <f>Indicadores!A48</f>
        <v>Atención integral de procesos judiciales dentro del término legal establecido</v>
      </c>
      <c r="E6" s="731"/>
      <c r="F6" s="489" t="s">
        <v>446</v>
      </c>
      <c r="G6" s="470"/>
      <c r="H6" s="572" t="e">
        <f>Indicadores!#REF!</f>
        <v>#REF!</v>
      </c>
      <c r="I6" s="732"/>
    </row>
    <row r="7" spans="2:9" ht="39" customHeight="1">
      <c r="B7" s="730" t="s">
        <v>447</v>
      </c>
      <c r="C7" s="470"/>
      <c r="D7" s="477" t="str">
        <f>Indicadores!G48</f>
        <v xml:space="preserve"> No de procesos sustanciados / (No de procesos recibidos) *100 </v>
      </c>
      <c r="E7" s="593"/>
      <c r="F7" s="489" t="s">
        <v>448</v>
      </c>
      <c r="G7" s="470"/>
      <c r="H7" s="477" t="str">
        <f>Indicadores!C48</f>
        <v xml:space="preserve">Establecer un método de medición que certifique la sustanciación de los procesos  judiciales en los que es parte el Ministerio de Ambiente y Desarrollo Sostenible.  </v>
      </c>
      <c r="I7" s="733"/>
    </row>
    <row r="8" spans="2:9" ht="42" customHeight="1">
      <c r="B8" s="325" t="s">
        <v>449</v>
      </c>
      <c r="C8" s="35" t="str">
        <f>Indicadores!P48</f>
        <v>Trimestral</v>
      </c>
      <c r="D8" s="297" t="s">
        <v>450</v>
      </c>
      <c r="E8" s="36" t="str">
        <f>Indicadores!R48</f>
        <v>Base de datos judiciales / Litigob</v>
      </c>
      <c r="F8" s="297" t="s">
        <v>67</v>
      </c>
      <c r="G8" s="37" t="str">
        <f>Indicadores!H48</f>
        <v>Porcentaje</v>
      </c>
      <c r="H8" s="490" t="s">
        <v>451</v>
      </c>
      <c r="I8" s="735" t="str">
        <f>Indicadores!O48</f>
        <v>Hacia arriba</v>
      </c>
    </row>
    <row r="9" spans="2:9" ht="33.75" customHeight="1" thickBot="1">
      <c r="B9" s="325" t="s">
        <v>420</v>
      </c>
      <c r="C9" s="27">
        <f>Indicadores!N48</f>
        <v>0.9</v>
      </c>
      <c r="D9" s="28" t="s">
        <v>422</v>
      </c>
      <c r="E9" s="27">
        <f>'TABLERO DE MANDO'!F49</f>
        <v>0.76500000000000001</v>
      </c>
      <c r="F9" s="29" t="s">
        <v>423</v>
      </c>
      <c r="G9" s="27">
        <f>'TABLERO DE MANDO'!G49</f>
        <v>0.81</v>
      </c>
      <c r="H9" s="734"/>
      <c r="I9" s="736"/>
    </row>
    <row r="10" spans="2:9" ht="13.5" customHeight="1">
      <c r="B10" s="126"/>
      <c r="C10" s="127"/>
      <c r="D10" s="127"/>
      <c r="E10" s="127"/>
      <c r="F10" s="127"/>
      <c r="G10" s="127"/>
      <c r="H10" s="127"/>
      <c r="I10" s="128"/>
    </row>
    <row r="11" spans="2:9" ht="13.5" customHeight="1">
      <c r="B11" s="326" t="s">
        <v>452</v>
      </c>
      <c r="C11" s="298" t="s">
        <v>453</v>
      </c>
      <c r="D11" s="129" t="str">
        <f>D9</f>
        <v>LIMITE INSATISFACTORIO</v>
      </c>
      <c r="E11" s="129" t="str">
        <f>F9</f>
        <v>LIMITE SATISFACTORIO</v>
      </c>
      <c r="F11" s="127"/>
      <c r="G11" s="127"/>
      <c r="H11" s="127"/>
      <c r="I11" s="130"/>
    </row>
    <row r="12" spans="2:9" ht="13.5" customHeight="1">
      <c r="B12" s="131" t="s">
        <v>426</v>
      </c>
      <c r="C12" s="34"/>
      <c r="D12" s="132">
        <f t="shared" ref="D12:D23" si="0">+$E$9</f>
        <v>0.76500000000000001</v>
      </c>
      <c r="E12" s="132">
        <f t="shared" ref="E12:E23" si="1">+$G$9</f>
        <v>0.81</v>
      </c>
      <c r="F12" s="127"/>
      <c r="G12" s="127"/>
      <c r="H12" s="127"/>
      <c r="I12" s="130"/>
    </row>
    <row r="13" spans="2:9" ht="13.5" customHeight="1">
      <c r="B13" s="131" t="s">
        <v>427</v>
      </c>
      <c r="C13" s="34"/>
      <c r="D13" s="132">
        <f t="shared" si="0"/>
        <v>0.76500000000000001</v>
      </c>
      <c r="E13" s="132">
        <f t="shared" si="1"/>
        <v>0.81</v>
      </c>
      <c r="F13" s="127"/>
      <c r="G13" s="127"/>
      <c r="H13" s="127"/>
      <c r="I13" s="130"/>
    </row>
    <row r="14" spans="2:9" ht="13.5" customHeight="1">
      <c r="B14" s="131" t="s">
        <v>428</v>
      </c>
      <c r="C14" s="34">
        <v>1</v>
      </c>
      <c r="D14" s="132">
        <f t="shared" si="0"/>
        <v>0.76500000000000001</v>
      </c>
      <c r="E14" s="132">
        <f t="shared" si="1"/>
        <v>0.81</v>
      </c>
      <c r="F14" s="127"/>
      <c r="G14" s="127"/>
      <c r="H14" s="127"/>
      <c r="I14" s="130"/>
    </row>
    <row r="15" spans="2:9" ht="13.5" customHeight="1">
      <c r="B15" s="131" t="s">
        <v>429</v>
      </c>
      <c r="C15" s="34"/>
      <c r="D15" s="132">
        <f t="shared" si="0"/>
        <v>0.76500000000000001</v>
      </c>
      <c r="E15" s="132">
        <f t="shared" si="1"/>
        <v>0.81</v>
      </c>
      <c r="F15" s="127"/>
      <c r="G15" s="127"/>
      <c r="H15" s="127"/>
      <c r="I15" s="130"/>
    </row>
    <row r="16" spans="2:9" ht="13.5" customHeight="1">
      <c r="B16" s="131" t="s">
        <v>430</v>
      </c>
      <c r="C16" s="34"/>
      <c r="D16" s="132">
        <f t="shared" si="0"/>
        <v>0.76500000000000001</v>
      </c>
      <c r="E16" s="132">
        <f t="shared" si="1"/>
        <v>0.81</v>
      </c>
      <c r="F16" s="127"/>
      <c r="G16" s="127"/>
      <c r="H16" s="127"/>
      <c r="I16" s="130"/>
    </row>
    <row r="17" spans="1:10" ht="13.5" customHeight="1">
      <c r="B17" s="131" t="s">
        <v>431</v>
      </c>
      <c r="C17" s="34">
        <v>1</v>
      </c>
      <c r="D17" s="132">
        <f t="shared" si="0"/>
        <v>0.76500000000000001</v>
      </c>
      <c r="E17" s="132">
        <f t="shared" si="1"/>
        <v>0.81</v>
      </c>
      <c r="F17" s="127"/>
      <c r="G17" s="127"/>
      <c r="H17" s="127"/>
      <c r="I17" s="130"/>
    </row>
    <row r="18" spans="1:10" ht="13.5" customHeight="1">
      <c r="B18" s="131" t="s">
        <v>432</v>
      </c>
      <c r="C18" s="34"/>
      <c r="D18" s="132">
        <f t="shared" si="0"/>
        <v>0.76500000000000001</v>
      </c>
      <c r="E18" s="132">
        <f t="shared" si="1"/>
        <v>0.81</v>
      </c>
      <c r="F18" s="127"/>
      <c r="G18" s="127"/>
      <c r="H18" s="127"/>
      <c r="I18" s="130"/>
    </row>
    <row r="19" spans="1:10" ht="13.5" customHeight="1">
      <c r="B19" s="131" t="s">
        <v>433</v>
      </c>
      <c r="C19" s="34"/>
      <c r="D19" s="132">
        <f t="shared" si="0"/>
        <v>0.76500000000000001</v>
      </c>
      <c r="E19" s="132">
        <f t="shared" si="1"/>
        <v>0.81</v>
      </c>
      <c r="F19" s="127"/>
      <c r="G19" s="127"/>
      <c r="H19" s="127"/>
      <c r="I19" s="130"/>
    </row>
    <row r="20" spans="1:10" ht="13.5" customHeight="1">
      <c r="B20" s="131" t="s">
        <v>434</v>
      </c>
      <c r="C20" s="34">
        <v>1</v>
      </c>
      <c r="D20" s="132">
        <f t="shared" si="0"/>
        <v>0.76500000000000001</v>
      </c>
      <c r="E20" s="132">
        <f t="shared" si="1"/>
        <v>0.81</v>
      </c>
      <c r="F20" s="127"/>
      <c r="G20" s="127"/>
      <c r="H20" s="127"/>
      <c r="I20" s="130"/>
    </row>
    <row r="21" spans="1:10" ht="13.5" customHeight="1">
      <c r="B21" s="131" t="s">
        <v>435</v>
      </c>
      <c r="C21" s="34"/>
      <c r="D21" s="132">
        <f t="shared" si="0"/>
        <v>0.76500000000000001</v>
      </c>
      <c r="E21" s="132">
        <f t="shared" si="1"/>
        <v>0.81</v>
      </c>
      <c r="F21" s="127"/>
      <c r="G21" s="127"/>
      <c r="H21" s="127"/>
      <c r="I21" s="130"/>
    </row>
    <row r="22" spans="1:10" ht="13.5" customHeight="1">
      <c r="B22" s="131" t="s">
        <v>436</v>
      </c>
      <c r="C22" s="34"/>
      <c r="D22" s="132">
        <f t="shared" si="0"/>
        <v>0.76500000000000001</v>
      </c>
      <c r="E22" s="132">
        <f t="shared" si="1"/>
        <v>0.81</v>
      </c>
      <c r="F22" s="127"/>
      <c r="G22" s="127"/>
      <c r="H22" s="127"/>
      <c r="I22" s="130"/>
    </row>
    <row r="23" spans="1:10" ht="13.5" customHeight="1">
      <c r="B23" s="131" t="s">
        <v>437</v>
      </c>
      <c r="C23" s="34">
        <v>1</v>
      </c>
      <c r="D23" s="132">
        <f t="shared" si="0"/>
        <v>0.76500000000000001</v>
      </c>
      <c r="E23" s="132">
        <f t="shared" si="1"/>
        <v>0.81</v>
      </c>
      <c r="F23" s="127"/>
      <c r="G23" s="127"/>
      <c r="H23" s="127"/>
      <c r="I23" s="130"/>
    </row>
    <row r="24" spans="1:10" ht="13.5" customHeight="1">
      <c r="B24" s="126"/>
      <c r="C24" s="127"/>
      <c r="D24" s="127"/>
      <c r="E24" s="127"/>
      <c r="F24" s="127"/>
      <c r="G24" s="127"/>
      <c r="H24" s="127"/>
      <c r="I24" s="130"/>
    </row>
    <row r="25" spans="1:10" ht="13.5" customHeight="1">
      <c r="B25" s="126"/>
      <c r="C25" s="127"/>
      <c r="D25" s="127"/>
      <c r="E25" s="127"/>
      <c r="F25" s="127"/>
      <c r="G25" s="127"/>
      <c r="H25" s="127"/>
      <c r="I25" s="130"/>
    </row>
    <row r="26" spans="1:10" ht="13.5" customHeight="1">
      <c r="B26" s="126"/>
      <c r="C26" s="127"/>
      <c r="D26" s="127"/>
      <c r="E26" s="127"/>
      <c r="F26" s="127"/>
      <c r="G26" s="127"/>
      <c r="H26" s="127"/>
      <c r="I26" s="130"/>
    </row>
    <row r="27" spans="1:10" ht="13.5" customHeight="1">
      <c r="B27" s="126"/>
      <c r="C27" s="127"/>
      <c r="D27" s="127"/>
      <c r="E27" s="127"/>
      <c r="F27" s="127"/>
      <c r="G27" s="127"/>
      <c r="H27" s="127"/>
      <c r="I27" s="130"/>
    </row>
    <row r="28" spans="1:10" ht="13.5" customHeight="1">
      <c r="B28" s="1057" t="s">
        <v>454</v>
      </c>
      <c r="C28" s="967"/>
      <c r="D28" s="967"/>
      <c r="E28" s="967"/>
      <c r="F28" s="967"/>
      <c r="G28" s="967"/>
      <c r="H28" s="967"/>
      <c r="I28" s="1058"/>
    </row>
    <row r="29" spans="1:10" ht="15.75" customHeight="1">
      <c r="B29" s="147"/>
      <c r="C29" s="92"/>
      <c r="D29" s="92"/>
      <c r="E29" s="92"/>
      <c r="F29" s="92"/>
      <c r="G29" s="92"/>
      <c r="H29" s="92"/>
      <c r="I29" s="134"/>
    </row>
    <row r="30" spans="1:10" ht="13.5" customHeight="1">
      <c r="B30" s="497" t="s">
        <v>455</v>
      </c>
      <c r="C30" s="498"/>
      <c r="D30" s="498"/>
      <c r="E30" s="499"/>
      <c r="F30" s="500" t="s">
        <v>456</v>
      </c>
      <c r="G30" s="498"/>
      <c r="H30" s="498"/>
      <c r="I30" s="501"/>
    </row>
    <row r="31" spans="1:10" ht="15" customHeight="1">
      <c r="A31" s="373"/>
      <c r="B31" s="819" t="s">
        <v>681</v>
      </c>
      <c r="C31" s="1052"/>
      <c r="D31" s="1052"/>
      <c r="E31" s="1059"/>
      <c r="F31" s="1045"/>
      <c r="G31" s="1045"/>
      <c r="H31" s="1045"/>
      <c r="I31" s="1046"/>
      <c r="J31" s="373"/>
    </row>
    <row r="32" spans="1:10" ht="15" customHeight="1">
      <c r="A32" s="373"/>
      <c r="B32" s="1053"/>
      <c r="C32" s="1054"/>
      <c r="D32" s="1054"/>
      <c r="E32" s="1060"/>
      <c r="F32" s="707"/>
      <c r="G32" s="707"/>
      <c r="H32" s="707"/>
      <c r="I32" s="1048"/>
      <c r="J32" s="373"/>
    </row>
    <row r="33" spans="1:10" ht="15" customHeight="1">
      <c r="A33" s="373"/>
      <c r="B33" s="1053"/>
      <c r="C33" s="1054"/>
      <c r="D33" s="1054"/>
      <c r="E33" s="1060"/>
      <c r="F33" s="1050"/>
      <c r="G33" s="1050"/>
      <c r="H33" s="1050"/>
      <c r="I33" s="1051"/>
      <c r="J33" s="373"/>
    </row>
    <row r="34" spans="1:10" ht="15" customHeight="1">
      <c r="A34" s="373"/>
      <c r="B34" s="819" t="s">
        <v>682</v>
      </c>
      <c r="C34" s="1052"/>
      <c r="D34" s="1052"/>
      <c r="E34" s="1059"/>
      <c r="F34" s="1045"/>
      <c r="G34" s="1045"/>
      <c r="H34" s="1045"/>
      <c r="I34" s="1046"/>
    </row>
    <row r="35" spans="1:10" ht="15" customHeight="1">
      <c r="A35" s="373"/>
      <c r="B35" s="1053"/>
      <c r="C35" s="1054"/>
      <c r="D35" s="1054"/>
      <c r="E35" s="1060"/>
      <c r="F35" s="707"/>
      <c r="G35" s="707"/>
      <c r="H35" s="707"/>
      <c r="I35" s="1048"/>
    </row>
    <row r="36" spans="1:10" ht="15" customHeight="1">
      <c r="A36" s="373"/>
      <c r="B36" s="1055"/>
      <c r="C36" s="1056"/>
      <c r="D36" s="1056"/>
      <c r="E36" s="1061"/>
      <c r="F36" s="1050"/>
      <c r="G36" s="1050"/>
      <c r="H36" s="1050"/>
      <c r="I36" s="1051"/>
    </row>
    <row r="37" spans="1:10" ht="15" customHeight="1">
      <c r="A37" s="373"/>
      <c r="B37" s="1062" t="s">
        <v>683</v>
      </c>
      <c r="C37" s="1054"/>
      <c r="D37" s="1054"/>
      <c r="E37" s="1060"/>
      <c r="F37" s="1045"/>
      <c r="G37" s="1045"/>
      <c r="H37" s="1045"/>
      <c r="I37" s="1046"/>
    </row>
    <row r="38" spans="1:10" ht="15" customHeight="1">
      <c r="A38" s="373"/>
      <c r="B38" s="1062"/>
      <c r="C38" s="1054"/>
      <c r="D38" s="1054"/>
      <c r="E38" s="1060"/>
      <c r="F38" s="707"/>
      <c r="G38" s="707"/>
      <c r="H38" s="707"/>
      <c r="I38" s="1048"/>
    </row>
    <row r="39" spans="1:10" ht="15" customHeight="1">
      <c r="A39" s="373"/>
      <c r="B39" s="1062"/>
      <c r="C39" s="1054"/>
      <c r="D39" s="1054"/>
      <c r="E39" s="1060"/>
      <c r="F39" s="1050"/>
      <c r="G39" s="1050"/>
      <c r="H39" s="1050"/>
      <c r="I39" s="1051"/>
    </row>
    <row r="40" spans="1:10" ht="15" customHeight="1">
      <c r="A40" s="373"/>
      <c r="B40" s="819" t="s">
        <v>684</v>
      </c>
      <c r="C40" s="1052"/>
      <c r="D40" s="1052"/>
      <c r="E40" s="1059"/>
      <c r="F40" s="1045"/>
      <c r="G40" s="1045"/>
      <c r="H40" s="1045"/>
      <c r="I40" s="1046"/>
    </row>
    <row r="41" spans="1:10" ht="15" customHeight="1">
      <c r="A41" s="373"/>
      <c r="B41" s="1053"/>
      <c r="C41" s="1054"/>
      <c r="D41" s="1054"/>
      <c r="E41" s="1060"/>
      <c r="F41" s="707"/>
      <c r="G41" s="707"/>
      <c r="H41" s="707"/>
      <c r="I41" s="1048"/>
    </row>
    <row r="42" spans="1:10" ht="15" customHeight="1">
      <c r="A42" s="373"/>
      <c r="B42" s="1055"/>
      <c r="C42" s="1056"/>
      <c r="D42" s="1056"/>
      <c r="E42" s="1061"/>
      <c r="F42" s="1050"/>
      <c r="G42" s="1050"/>
      <c r="H42" s="1050"/>
      <c r="I42" s="1051"/>
    </row>
    <row r="43" spans="1:10" ht="15" customHeight="1">
      <c r="B43" s="373"/>
      <c r="C43" s="373"/>
      <c r="D43" s="373"/>
      <c r="E43" s="373"/>
    </row>
  </sheetData>
  <mergeCells count="30">
    <mergeCell ref="B28:I28"/>
    <mergeCell ref="B30:E30"/>
    <mergeCell ref="F30:I30"/>
    <mergeCell ref="F31:I33"/>
    <mergeCell ref="F34:I36"/>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 ref="F37:I39"/>
    <mergeCell ref="F40:I42"/>
    <mergeCell ref="B31:E33"/>
    <mergeCell ref="B34:E36"/>
    <mergeCell ref="B37:E39"/>
    <mergeCell ref="B40:E42"/>
  </mergeCells>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1:J45"/>
  <sheetViews>
    <sheetView topLeftCell="A7" workbookViewId="0">
      <selection activeCell="D46" sqref="D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75" customHeight="1">
      <c r="B1" s="502" t="s">
        <v>471</v>
      </c>
      <c r="C1" s="599"/>
      <c r="D1" s="601" t="s">
        <v>439</v>
      </c>
      <c r="E1" s="602"/>
      <c r="F1" s="602"/>
      <c r="G1" s="602"/>
      <c r="H1" s="603"/>
      <c r="I1" s="604"/>
    </row>
    <row r="2" spans="2:9" ht="17.2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529"/>
      <c r="C4" s="530"/>
      <c r="D4" s="530"/>
      <c r="E4" s="530"/>
      <c r="F4" s="530"/>
      <c r="G4" s="530"/>
      <c r="H4" s="530"/>
      <c r="I4" s="530"/>
    </row>
    <row r="5" spans="2:9" ht="22.5" customHeight="1">
      <c r="B5" s="623" t="s">
        <v>444</v>
      </c>
      <c r="C5" s="624"/>
      <c r="D5" s="532" t="str">
        <f>Indicadores!F5</f>
        <v>Gestión Integrada del Portafolio de Planes Programa y Proyectos. (GIP)</v>
      </c>
      <c r="E5" s="530"/>
      <c r="F5" s="530"/>
      <c r="G5" s="530"/>
      <c r="H5" s="530"/>
      <c r="I5" s="530"/>
    </row>
    <row r="6" spans="2:9" ht="34.5" customHeight="1">
      <c r="B6" s="623" t="s">
        <v>445</v>
      </c>
      <c r="C6" s="624"/>
      <c r="D6" s="533" t="str">
        <f>Indicadores!A5</f>
        <v>Numero de dependencias con avance en plan de accion acorde a lo programado</v>
      </c>
      <c r="E6" s="530"/>
      <c r="F6" s="623" t="s">
        <v>446</v>
      </c>
      <c r="G6" s="624"/>
      <c r="H6" s="534" t="e">
        <f>Indicadores!#REF!</f>
        <v>#REF!</v>
      </c>
      <c r="I6" s="530"/>
    </row>
    <row r="7" spans="2:9" ht="65.25" customHeight="1">
      <c r="B7" s="623" t="s">
        <v>447</v>
      </c>
      <c r="C7" s="624"/>
      <c r="D7" s="533" t="str">
        <f>Indicadores!G5</f>
        <v>(Número de dependencias con avance acorde a lo programado / total de planes de la entidad) * 100</v>
      </c>
      <c r="E7" s="530"/>
      <c r="F7" s="623" t="s">
        <v>448</v>
      </c>
      <c r="G7" s="624"/>
      <c r="H7" s="533" t="str">
        <f>Indicadores!C5</f>
        <v xml:space="preserve">Para la medición del indicador se tendrá en cuenta:
1.El total de dependencias a evaluar son 15.
2. El limite insatisfactorio corresponde solo a 12 dependencias con informacion de avance reportado acorde a lo programado
3. Limite satisfactorio corresponde a 14 dependencias con informacion de avance reportada acorde a lo programado. 
</v>
      </c>
      <c r="I7" s="530"/>
    </row>
    <row r="8" spans="2:9" ht="42" customHeight="1">
      <c r="B8" s="322" t="s">
        <v>449</v>
      </c>
      <c r="C8" s="117" t="str">
        <f>Indicadores!P5</f>
        <v xml:space="preserve">Trimestal </v>
      </c>
      <c r="D8" s="322" t="s">
        <v>450</v>
      </c>
      <c r="E8" s="118" t="str">
        <f>Indicadores!R5</f>
        <v>Grupo de Políticas, Planeación y Seguimiento</v>
      </c>
      <c r="F8" s="322" t="s">
        <v>67</v>
      </c>
      <c r="G8" s="117" t="str">
        <f>Indicadores!H5</f>
        <v>Porcentaje</v>
      </c>
      <c r="H8" s="625" t="s">
        <v>451</v>
      </c>
      <c r="I8" s="627" t="str">
        <f>Indicadores!O5</f>
        <v>Hacia arriba</v>
      </c>
    </row>
    <row r="9" spans="2:9" ht="33.75" customHeight="1">
      <c r="B9" s="322" t="s">
        <v>420</v>
      </c>
      <c r="C9" s="119">
        <f>Indicadores!N5</f>
        <v>1</v>
      </c>
      <c r="D9" s="139" t="s">
        <v>422</v>
      </c>
      <c r="E9" s="140">
        <f>'TABLERO DE MANDO'!F6</f>
        <v>0.85</v>
      </c>
      <c r="F9" s="141" t="s">
        <v>423</v>
      </c>
      <c r="G9" s="140">
        <f>'TABLERO DE MANDO'!G6</f>
        <v>0.9</v>
      </c>
      <c r="H9" s="626"/>
      <c r="I9" s="547"/>
    </row>
    <row r="10" spans="2:9" ht="13.5" customHeight="1">
      <c r="B10" s="120"/>
      <c r="C10" s="135"/>
      <c r="D10" s="172"/>
      <c r="E10" s="173"/>
      <c r="F10" s="173"/>
      <c r="G10" s="173"/>
      <c r="H10" s="173"/>
      <c r="I10" s="174"/>
    </row>
    <row r="11" spans="2:9" ht="20.25" customHeight="1">
      <c r="B11" s="323" t="s">
        <v>452</v>
      </c>
      <c r="C11" s="324" t="s">
        <v>453</v>
      </c>
      <c r="D11" s="175" t="str">
        <f>D9</f>
        <v>LIMITE INSATISFACTORIO</v>
      </c>
      <c r="E11" s="129" t="str">
        <f>F9</f>
        <v>LIMITE SATISFACTORIO</v>
      </c>
      <c r="F11" s="127"/>
      <c r="G11" s="127"/>
      <c r="H11" s="127"/>
      <c r="I11" s="176"/>
    </row>
    <row r="12" spans="2:9" ht="13.5" customHeight="1">
      <c r="B12" s="122" t="s">
        <v>426</v>
      </c>
      <c r="C12" s="137"/>
      <c r="D12" s="177">
        <f t="shared" ref="D12:D23" si="0">+$E$9</f>
        <v>0.85</v>
      </c>
      <c r="E12" s="132">
        <f t="shared" ref="E12:E23" si="1">+$G$9</f>
        <v>0.9</v>
      </c>
      <c r="F12" s="127"/>
      <c r="G12" s="127"/>
      <c r="H12" s="127"/>
      <c r="I12" s="176"/>
    </row>
    <row r="13" spans="2:9" ht="13.5" customHeight="1">
      <c r="B13" s="122" t="s">
        <v>427</v>
      </c>
      <c r="C13" s="137"/>
      <c r="D13" s="177">
        <f t="shared" si="0"/>
        <v>0.85</v>
      </c>
      <c r="E13" s="132">
        <f t="shared" si="1"/>
        <v>0.9</v>
      </c>
      <c r="F13" s="127"/>
      <c r="G13" s="127"/>
      <c r="H13" s="127"/>
      <c r="I13" s="176"/>
    </row>
    <row r="14" spans="2:9" ht="13.5" customHeight="1">
      <c r="B14" s="122" t="s">
        <v>428</v>
      </c>
      <c r="C14" s="421">
        <v>0.93333333333333302</v>
      </c>
      <c r="D14" s="177">
        <f t="shared" si="0"/>
        <v>0.85</v>
      </c>
      <c r="E14" s="132">
        <f t="shared" si="1"/>
        <v>0.9</v>
      </c>
      <c r="F14" s="127"/>
      <c r="G14" s="127"/>
      <c r="H14" s="127"/>
      <c r="I14" s="176"/>
    </row>
    <row r="15" spans="2:9" ht="13.5" customHeight="1">
      <c r="B15" s="122" t="s">
        <v>429</v>
      </c>
      <c r="C15" s="34"/>
      <c r="D15" s="177">
        <f t="shared" si="0"/>
        <v>0.85</v>
      </c>
      <c r="E15" s="132">
        <f t="shared" si="1"/>
        <v>0.9</v>
      </c>
      <c r="F15" s="127"/>
      <c r="G15" s="127"/>
      <c r="H15" s="127"/>
      <c r="I15" s="176"/>
    </row>
    <row r="16" spans="2:9" ht="13.5" customHeight="1">
      <c r="B16" s="122" t="s">
        <v>430</v>
      </c>
      <c r="C16" s="34"/>
      <c r="D16" s="177">
        <f t="shared" si="0"/>
        <v>0.85</v>
      </c>
      <c r="E16" s="132">
        <f t="shared" si="1"/>
        <v>0.9</v>
      </c>
      <c r="F16" s="127"/>
      <c r="G16" s="127"/>
      <c r="H16" s="127"/>
      <c r="I16" s="176"/>
    </row>
    <row r="17" spans="2:9" ht="13.5" customHeight="1">
      <c r="B17" s="122" t="s">
        <v>431</v>
      </c>
      <c r="C17" s="34">
        <v>0.93300000000000005</v>
      </c>
      <c r="D17" s="177">
        <f t="shared" si="0"/>
        <v>0.85</v>
      </c>
      <c r="E17" s="132">
        <f t="shared" si="1"/>
        <v>0.9</v>
      </c>
      <c r="F17" s="127"/>
      <c r="G17" s="127"/>
      <c r="H17" s="127"/>
      <c r="I17" s="176"/>
    </row>
    <row r="18" spans="2:9" ht="13.5" customHeight="1">
      <c r="B18" s="122" t="s">
        <v>432</v>
      </c>
      <c r="C18" s="34"/>
      <c r="D18" s="177">
        <f t="shared" si="0"/>
        <v>0.85</v>
      </c>
      <c r="E18" s="132">
        <f t="shared" si="1"/>
        <v>0.9</v>
      </c>
      <c r="F18" s="127"/>
      <c r="G18" s="127"/>
      <c r="H18" s="127"/>
      <c r="I18" s="176"/>
    </row>
    <row r="19" spans="2:9" ht="13.5" customHeight="1">
      <c r="B19" s="122" t="s">
        <v>433</v>
      </c>
      <c r="C19" s="34"/>
      <c r="D19" s="177">
        <f t="shared" si="0"/>
        <v>0.85</v>
      </c>
      <c r="E19" s="132">
        <f t="shared" si="1"/>
        <v>0.9</v>
      </c>
      <c r="F19" s="127"/>
      <c r="G19" s="127"/>
      <c r="H19" s="127"/>
      <c r="I19" s="176"/>
    </row>
    <row r="20" spans="2:9" ht="13.5" customHeight="1">
      <c r="B20" s="122" t="s">
        <v>434</v>
      </c>
      <c r="C20" s="34">
        <v>0.86599999999999999</v>
      </c>
      <c r="D20" s="177">
        <f t="shared" si="0"/>
        <v>0.85</v>
      </c>
      <c r="E20" s="132">
        <f t="shared" si="1"/>
        <v>0.9</v>
      </c>
      <c r="F20" s="127"/>
      <c r="G20" s="127"/>
      <c r="H20" s="127"/>
      <c r="I20" s="176"/>
    </row>
    <row r="21" spans="2:9" ht="13.5" customHeight="1">
      <c r="B21" s="122" t="s">
        <v>435</v>
      </c>
      <c r="C21" s="137"/>
      <c r="D21" s="177">
        <f t="shared" si="0"/>
        <v>0.85</v>
      </c>
      <c r="E21" s="132">
        <f t="shared" si="1"/>
        <v>0.9</v>
      </c>
      <c r="F21" s="127"/>
      <c r="G21" s="127"/>
      <c r="H21" s="127"/>
      <c r="I21" s="176"/>
    </row>
    <row r="22" spans="2:9" ht="13.5" customHeight="1">
      <c r="B22" s="122" t="s">
        <v>436</v>
      </c>
      <c r="C22" s="137"/>
      <c r="D22" s="177">
        <f t="shared" si="0"/>
        <v>0.85</v>
      </c>
      <c r="E22" s="132">
        <f t="shared" si="1"/>
        <v>0.9</v>
      </c>
      <c r="F22" s="127"/>
      <c r="G22" s="127"/>
      <c r="H22" s="127"/>
      <c r="I22" s="176"/>
    </row>
    <row r="23" spans="2:9" ht="13.5" customHeight="1">
      <c r="B23" s="122" t="s">
        <v>437</v>
      </c>
      <c r="C23" s="137">
        <v>0.93300000000000005</v>
      </c>
      <c r="D23" s="177">
        <f t="shared" si="0"/>
        <v>0.85</v>
      </c>
      <c r="E23" s="132">
        <f t="shared" si="1"/>
        <v>0.9</v>
      </c>
      <c r="F23" s="127"/>
      <c r="G23" s="127"/>
      <c r="H23" s="127"/>
      <c r="I23" s="176"/>
    </row>
    <row r="24" spans="2:9" ht="13.5" customHeight="1">
      <c r="B24" s="120"/>
      <c r="C24" s="135"/>
      <c r="D24" s="178"/>
      <c r="E24" s="127"/>
      <c r="F24" s="127"/>
      <c r="G24" s="127"/>
      <c r="H24" s="127"/>
      <c r="I24" s="176"/>
    </row>
    <row r="25" spans="2:9" ht="13.5" customHeight="1">
      <c r="B25" s="120"/>
      <c r="C25" s="135"/>
      <c r="D25" s="178"/>
      <c r="E25" s="127"/>
      <c r="F25" s="127"/>
      <c r="G25" s="127"/>
      <c r="H25" s="127"/>
      <c r="I25" s="176"/>
    </row>
    <row r="26" spans="2:9" ht="13.5" customHeight="1">
      <c r="B26" s="120"/>
      <c r="C26" s="135"/>
      <c r="D26" s="178"/>
      <c r="E26" s="127"/>
      <c r="F26" s="127"/>
      <c r="G26" s="127"/>
      <c r="H26" s="127"/>
      <c r="I26" s="176"/>
    </row>
    <row r="27" spans="2:9" ht="13.5" customHeight="1">
      <c r="B27" s="120"/>
      <c r="C27" s="135"/>
      <c r="D27" s="179"/>
      <c r="E27" s="180"/>
      <c r="F27" s="180"/>
      <c r="G27" s="180"/>
      <c r="H27" s="180"/>
      <c r="I27" s="181"/>
    </row>
    <row r="28" spans="2:9" ht="13.5" customHeight="1">
      <c r="B28" s="628" t="s">
        <v>454</v>
      </c>
      <c r="C28" s="629"/>
      <c r="D28" s="630"/>
      <c r="E28" s="630"/>
      <c r="F28" s="630"/>
      <c r="G28" s="630"/>
      <c r="H28" s="630"/>
      <c r="I28" s="630"/>
    </row>
    <row r="29" spans="2:9" ht="6" customHeight="1">
      <c r="B29" s="123"/>
      <c r="C29" s="124"/>
      <c r="D29" s="124"/>
      <c r="E29" s="124"/>
      <c r="F29" s="124"/>
      <c r="G29" s="124"/>
      <c r="H29" s="124"/>
      <c r="I29" s="124"/>
    </row>
    <row r="30" spans="2:9" ht="13.5" customHeight="1">
      <c r="B30" s="631" t="s">
        <v>455</v>
      </c>
      <c r="C30" s="624"/>
      <c r="D30" s="624"/>
      <c r="E30" s="624"/>
      <c r="F30" s="631" t="s">
        <v>456</v>
      </c>
      <c r="G30" s="624"/>
      <c r="H30" s="624"/>
      <c r="I30" s="624"/>
    </row>
    <row r="31" spans="2:9" ht="13.5" customHeight="1">
      <c r="B31" s="537" t="s">
        <v>479</v>
      </c>
      <c r="C31" s="621"/>
      <c r="D31" s="621"/>
      <c r="E31" s="621"/>
      <c r="F31" s="537" t="s">
        <v>480</v>
      </c>
      <c r="G31" s="621"/>
      <c r="H31" s="621"/>
      <c r="I31" s="621"/>
    </row>
    <row r="32" spans="2:9" ht="15" customHeight="1">
      <c r="B32" s="621"/>
      <c r="C32" s="622"/>
      <c r="D32" s="622"/>
      <c r="E32" s="621"/>
      <c r="F32" s="621"/>
      <c r="G32" s="622"/>
      <c r="H32" s="622"/>
      <c r="I32" s="621"/>
    </row>
    <row r="33" spans="1:10" ht="15" customHeight="1">
      <c r="B33" s="621"/>
      <c r="C33" s="622"/>
      <c r="D33" s="622"/>
      <c r="E33" s="621"/>
      <c r="F33" s="621"/>
      <c r="G33" s="622"/>
      <c r="H33" s="622"/>
      <c r="I33" s="621"/>
    </row>
    <row r="34" spans="1:10" ht="15" customHeight="1">
      <c r="B34" s="621"/>
      <c r="C34" s="622"/>
      <c r="D34" s="622"/>
      <c r="E34" s="621"/>
      <c r="F34" s="621"/>
      <c r="G34" s="622"/>
      <c r="H34" s="622"/>
      <c r="I34" s="621"/>
    </row>
    <row r="35" spans="1:10" ht="15" customHeight="1">
      <c r="B35" s="621"/>
      <c r="C35" s="622"/>
      <c r="D35" s="622"/>
      <c r="E35" s="621"/>
      <c r="F35" s="621"/>
      <c r="G35" s="622"/>
      <c r="H35" s="622"/>
      <c r="I35" s="621"/>
    </row>
    <row r="36" spans="1:10" ht="15" customHeight="1">
      <c r="B36" s="621"/>
      <c r="C36" s="622"/>
      <c r="D36" s="622"/>
      <c r="E36" s="621"/>
      <c r="F36" s="621"/>
      <c r="G36" s="622"/>
      <c r="H36" s="622"/>
      <c r="I36" s="621"/>
    </row>
    <row r="37" spans="1:10" ht="15" customHeight="1">
      <c r="B37" s="621"/>
      <c r="C37" s="622"/>
      <c r="D37" s="622"/>
      <c r="E37" s="621"/>
      <c r="F37" s="621"/>
      <c r="G37" s="622"/>
      <c r="H37" s="622"/>
      <c r="I37" s="621"/>
    </row>
    <row r="38" spans="1:10" ht="13.5" customHeight="1">
      <c r="B38" s="621"/>
      <c r="C38" s="622"/>
      <c r="D38" s="622"/>
      <c r="E38" s="621"/>
      <c r="F38" s="621"/>
      <c r="G38" s="622"/>
      <c r="H38" s="622"/>
      <c r="I38" s="621"/>
    </row>
    <row r="39" spans="1:10" ht="13.5" customHeight="1">
      <c r="B39" s="621"/>
      <c r="C39" s="622"/>
      <c r="D39" s="622"/>
      <c r="E39" s="621"/>
      <c r="F39" s="621"/>
      <c r="G39" s="622"/>
      <c r="H39" s="622"/>
      <c r="I39" s="621"/>
    </row>
    <row r="40" spans="1:10" ht="26.25" customHeight="1">
      <c r="B40" s="621"/>
      <c r="C40" s="622"/>
      <c r="D40" s="622"/>
      <c r="E40" s="621"/>
      <c r="F40" s="621"/>
      <c r="G40" s="622"/>
      <c r="H40" s="622"/>
      <c r="I40" s="621"/>
    </row>
    <row r="41" spans="1:10" ht="58.5" customHeight="1">
      <c r="B41" s="621"/>
      <c r="C41" s="622"/>
      <c r="D41" s="622"/>
      <c r="E41" s="621"/>
      <c r="F41" s="621"/>
      <c r="G41" s="622"/>
      <c r="H41" s="622"/>
      <c r="I41" s="621"/>
    </row>
    <row r="42" spans="1:10" ht="29.25" customHeight="1">
      <c r="A42" s="373"/>
      <c r="B42" s="537" t="s">
        <v>481</v>
      </c>
      <c r="C42" s="621"/>
      <c r="D42" s="621"/>
      <c r="E42" s="621"/>
      <c r="F42" s="537" t="s">
        <v>482</v>
      </c>
      <c r="G42" s="621"/>
      <c r="H42" s="621"/>
      <c r="I42" s="621"/>
      <c r="J42" s="373"/>
    </row>
    <row r="43" spans="1:10" ht="15" customHeight="1">
      <c r="A43" s="373"/>
      <c r="B43" s="621"/>
      <c r="C43" s="622"/>
      <c r="D43" s="622"/>
      <c r="E43" s="621"/>
      <c r="F43" s="621"/>
      <c r="G43" s="622"/>
      <c r="H43" s="622"/>
      <c r="I43" s="621"/>
      <c r="J43" s="373"/>
    </row>
    <row r="44" spans="1:10" ht="43.5" customHeight="1">
      <c r="A44" s="373"/>
      <c r="B44" s="621"/>
      <c r="C44" s="622"/>
      <c r="D44" s="622"/>
      <c r="E44" s="621"/>
      <c r="F44" s="621"/>
      <c r="G44" s="622"/>
      <c r="H44" s="622"/>
      <c r="I44" s="621"/>
      <c r="J44" s="373"/>
    </row>
    <row r="45" spans="1:10" ht="15" customHeight="1">
      <c r="B45" s="373"/>
      <c r="C45" s="373"/>
      <c r="D45" s="373"/>
      <c r="E45" s="373"/>
      <c r="F45" s="373"/>
      <c r="G45" s="373"/>
      <c r="H45" s="373"/>
      <c r="I45" s="373"/>
    </row>
  </sheetData>
  <mergeCells count="26">
    <mergeCell ref="B28:I28"/>
    <mergeCell ref="B30:E30"/>
    <mergeCell ref="F30:I30"/>
    <mergeCell ref="B31:E41"/>
    <mergeCell ref="F31:I41"/>
    <mergeCell ref="H7:I7"/>
    <mergeCell ref="D7:E7"/>
    <mergeCell ref="F7:G7"/>
    <mergeCell ref="H8:H9"/>
    <mergeCell ref="I8:I9"/>
    <mergeCell ref="B42:E44"/>
    <mergeCell ref="F42:I44"/>
    <mergeCell ref="B1:C2"/>
    <mergeCell ref="D1:H1"/>
    <mergeCell ref="I1:I2"/>
    <mergeCell ref="D2:H2"/>
    <mergeCell ref="B3:C3"/>
    <mergeCell ref="D3:H3"/>
    <mergeCell ref="B4:I4"/>
    <mergeCell ref="B5:C5"/>
    <mergeCell ref="D5:I5"/>
    <mergeCell ref="B6:C6"/>
    <mergeCell ref="D6:E6"/>
    <mergeCell ref="F6:G6"/>
    <mergeCell ref="H6:I6"/>
    <mergeCell ref="B7:C7"/>
  </mergeCells>
  <pageMargins left="0.7" right="0.7" top="0.75" bottom="0.75" header="0" footer="0"/>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982B6-DCB0-4DC3-8BA2-08E2A18D013E}">
  <sheetPr>
    <tabColor rgb="FFFF9900"/>
  </sheetPr>
  <dimension ref="A1:N43"/>
  <sheetViews>
    <sheetView topLeftCell="A2" workbookViewId="0">
      <pane xSplit="1" topLeftCell="B1" activePane="topRight" state="frozen"/>
      <selection pane="topRight" activeCell="C18" sqref="C18"/>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4" ht="15" customHeight="1">
      <c r="B1" s="502" t="s">
        <v>471</v>
      </c>
      <c r="C1" s="599"/>
      <c r="D1" s="601" t="s">
        <v>439</v>
      </c>
      <c r="E1" s="602"/>
      <c r="F1" s="602"/>
      <c r="G1" s="602"/>
      <c r="H1" s="603"/>
      <c r="I1" s="604"/>
    </row>
    <row r="2" spans="2:14" ht="35.25" customHeight="1">
      <c r="B2" s="600"/>
      <c r="C2" s="448"/>
      <c r="D2" s="454" t="s">
        <v>472</v>
      </c>
      <c r="E2" s="455"/>
      <c r="F2" s="455"/>
      <c r="G2" s="455"/>
      <c r="H2" s="456"/>
      <c r="I2" s="605"/>
    </row>
    <row r="3" spans="2:14" ht="13.5" customHeight="1">
      <c r="B3" s="606" t="s">
        <v>473</v>
      </c>
      <c r="C3" s="607"/>
      <c r="D3" s="606" t="s">
        <v>474</v>
      </c>
      <c r="E3" s="608"/>
      <c r="F3" s="608"/>
      <c r="G3" s="608"/>
      <c r="H3" s="607"/>
      <c r="I3" s="43" t="s">
        <v>475</v>
      </c>
    </row>
    <row r="4" spans="2:14" ht="6" customHeight="1" thickBot="1">
      <c r="B4" s="724"/>
      <c r="C4" s="725"/>
      <c r="D4" s="725"/>
      <c r="E4" s="725"/>
      <c r="F4" s="725"/>
      <c r="G4" s="725"/>
      <c r="H4" s="725"/>
      <c r="I4" s="726"/>
    </row>
    <row r="5" spans="2:14" ht="18" customHeight="1" thickBot="1">
      <c r="B5" s="938" t="s">
        <v>444</v>
      </c>
      <c r="C5" s="470"/>
      <c r="D5" s="767" t="str">
        <f>Indicadores!F48</f>
        <v>Gestión Jurídica. (GJR)</v>
      </c>
      <c r="E5" s="768"/>
      <c r="F5" s="768"/>
      <c r="G5" s="768"/>
      <c r="H5" s="768"/>
      <c r="I5" s="733"/>
    </row>
    <row r="6" spans="2:14" ht="34.5" customHeight="1">
      <c r="B6" s="730" t="s">
        <v>445</v>
      </c>
      <c r="C6" s="470"/>
      <c r="D6" s="570" t="str">
        <f>Indicadores!A49</f>
        <v>Variación del número de acciones de tutela que invoquen derecho de petición del año en curso con respecto al año anterior.</v>
      </c>
      <c r="E6" s="731"/>
      <c r="F6" s="489" t="s">
        <v>446</v>
      </c>
      <c r="G6" s="470"/>
      <c r="H6" s="572" t="e">
        <f>Indicadores!#REF!</f>
        <v>#REF!</v>
      </c>
      <c r="I6" s="732"/>
    </row>
    <row r="7" spans="2:14" ht="39" customHeight="1">
      <c r="B7" s="730" t="s">
        <v>447</v>
      </c>
      <c r="C7" s="470"/>
      <c r="D7" s="477" t="str">
        <f>Indicadores!G49</f>
        <v>((Número de Tutelas que invocan derecho de petición del año en curso/Número de Tutelas que invocan derecho de petición del año anterior)-1)*100</v>
      </c>
      <c r="E7" s="488"/>
      <c r="F7" s="489" t="s">
        <v>448</v>
      </c>
      <c r="G7" s="470"/>
      <c r="H7" s="477" t="str">
        <f>Indicadores!C49</f>
        <v>Monitorear el aumento o disminución de la interposición de  acciones de tutela contra la entidad que invoquen el Derecho de Petición</v>
      </c>
      <c r="I7" s="733"/>
    </row>
    <row r="8" spans="2:14" ht="42" customHeight="1">
      <c r="B8" s="325" t="s">
        <v>449</v>
      </c>
      <c r="C8" s="35" t="str">
        <f>Indicadores!P49</f>
        <v>Semestral</v>
      </c>
      <c r="D8" s="297" t="s">
        <v>450</v>
      </c>
      <c r="E8" s="36" t="str">
        <f>Indicadores!R49</f>
        <v>Aplicativo legis administrado por oficina asesora jurídica-Grupo de procesos judiciales</v>
      </c>
      <c r="F8" s="297" t="s">
        <v>67</v>
      </c>
      <c r="G8" s="37" t="str">
        <f>Indicadores!H49</f>
        <v>Porcentaje</v>
      </c>
      <c r="H8" s="490" t="s">
        <v>451</v>
      </c>
      <c r="I8" s="735" t="str">
        <f>Indicadores!O49</f>
        <v>Hacia Abajo</v>
      </c>
    </row>
    <row r="9" spans="2:14" ht="33.75" customHeight="1" thickBot="1">
      <c r="B9" s="325" t="s">
        <v>420</v>
      </c>
      <c r="C9" s="27">
        <f>Indicadores!N49</f>
        <v>0.36</v>
      </c>
      <c r="D9" s="28" t="s">
        <v>422</v>
      </c>
      <c r="E9" s="27">
        <v>0.72</v>
      </c>
      <c r="F9" s="29" t="s">
        <v>423</v>
      </c>
      <c r="G9" s="27">
        <v>0.31</v>
      </c>
      <c r="H9" s="734"/>
      <c r="I9" s="736"/>
    </row>
    <row r="10" spans="2:14" ht="13.5" customHeight="1">
      <c r="B10" s="126"/>
      <c r="C10" s="127"/>
      <c r="D10" s="127"/>
      <c r="E10" s="127"/>
      <c r="F10" s="127"/>
      <c r="G10" s="127"/>
      <c r="H10" s="127"/>
      <c r="I10" s="128"/>
      <c r="L10" s="414"/>
      <c r="M10" s="414"/>
      <c r="N10" s="414"/>
    </row>
    <row r="11" spans="2:14" ht="22.5" customHeight="1">
      <c r="B11" s="326" t="s">
        <v>452</v>
      </c>
      <c r="C11" s="298" t="s">
        <v>453</v>
      </c>
      <c r="D11" s="129" t="str">
        <f>D9</f>
        <v>LIMITE INSATISFACTORIO</v>
      </c>
      <c r="E11" s="129" t="str">
        <f>F9</f>
        <v>LIMITE SATISFACTORIO</v>
      </c>
      <c r="F11" s="127"/>
      <c r="G11" s="127"/>
      <c r="H11" s="127"/>
      <c r="I11" s="130"/>
    </row>
    <row r="12" spans="2:14" ht="13.5" customHeight="1">
      <c r="B12" s="131" t="s">
        <v>426</v>
      </c>
      <c r="C12" s="34"/>
      <c r="D12" s="132">
        <f t="shared" ref="D12:D23" si="0">+$E$9</f>
        <v>0.72</v>
      </c>
      <c r="E12" s="132">
        <f t="shared" ref="E12:E23" si="1">+$G$9</f>
        <v>0.31</v>
      </c>
      <c r="F12" s="127"/>
      <c r="G12" s="127"/>
      <c r="H12" s="127"/>
      <c r="I12" s="130"/>
    </row>
    <row r="13" spans="2:14" ht="13.5" customHeight="1">
      <c r="B13" s="131" t="s">
        <v>427</v>
      </c>
      <c r="C13" s="34"/>
      <c r="D13" s="132">
        <f t="shared" si="0"/>
        <v>0.72</v>
      </c>
      <c r="E13" s="132">
        <f t="shared" si="1"/>
        <v>0.31</v>
      </c>
      <c r="F13" s="127"/>
      <c r="G13" s="127"/>
      <c r="H13" s="127"/>
      <c r="I13" s="130"/>
    </row>
    <row r="14" spans="2:14" ht="13.5" customHeight="1">
      <c r="B14" s="131" t="s">
        <v>428</v>
      </c>
      <c r="C14" s="34"/>
      <c r="D14" s="132">
        <f t="shared" si="0"/>
        <v>0.72</v>
      </c>
      <c r="E14" s="132">
        <f t="shared" si="1"/>
        <v>0.31</v>
      </c>
      <c r="F14" s="127"/>
      <c r="G14" s="127"/>
      <c r="H14" s="127"/>
      <c r="I14" s="130"/>
    </row>
    <row r="15" spans="2:14" ht="13.5" customHeight="1">
      <c r="B15" s="131" t="s">
        <v>429</v>
      </c>
      <c r="C15" s="34"/>
      <c r="D15" s="132">
        <f t="shared" si="0"/>
        <v>0.72</v>
      </c>
      <c r="E15" s="132">
        <f t="shared" si="1"/>
        <v>0.31</v>
      </c>
      <c r="F15" s="127"/>
      <c r="G15" s="127"/>
      <c r="H15" s="127"/>
      <c r="I15" s="130"/>
    </row>
    <row r="16" spans="2:14" ht="13.5" customHeight="1">
      <c r="B16" s="131" t="s">
        <v>430</v>
      </c>
      <c r="C16" s="34"/>
      <c r="D16" s="132">
        <f t="shared" si="0"/>
        <v>0.72</v>
      </c>
      <c r="E16" s="132">
        <f t="shared" si="1"/>
        <v>0.31</v>
      </c>
      <c r="F16" s="127"/>
      <c r="G16" s="127"/>
      <c r="H16" s="127"/>
      <c r="I16" s="130"/>
    </row>
    <row r="17" spans="1:13" ht="13.5" customHeight="1">
      <c r="B17" s="131" t="s">
        <v>431</v>
      </c>
      <c r="C17" s="34">
        <v>1.33</v>
      </c>
      <c r="D17" s="132">
        <f t="shared" si="0"/>
        <v>0.72</v>
      </c>
      <c r="E17" s="132">
        <f t="shared" si="1"/>
        <v>0.31</v>
      </c>
      <c r="F17" s="127"/>
      <c r="G17" s="127"/>
      <c r="H17" s="127"/>
      <c r="I17" s="130"/>
    </row>
    <row r="18" spans="1:13" ht="13.5" customHeight="1">
      <c r="B18" s="131" t="s">
        <v>432</v>
      </c>
      <c r="C18" s="34"/>
      <c r="D18" s="132">
        <f t="shared" si="0"/>
        <v>0.72</v>
      </c>
      <c r="E18" s="132">
        <f t="shared" si="1"/>
        <v>0.31</v>
      </c>
      <c r="F18" s="127"/>
      <c r="G18" s="127"/>
      <c r="H18" s="127"/>
      <c r="I18" s="130"/>
    </row>
    <row r="19" spans="1:13" ht="13.5" customHeight="1">
      <c r="B19" s="131" t="s">
        <v>433</v>
      </c>
      <c r="C19" s="34"/>
      <c r="D19" s="132">
        <f t="shared" si="0"/>
        <v>0.72</v>
      </c>
      <c r="E19" s="132">
        <f t="shared" si="1"/>
        <v>0.31</v>
      </c>
      <c r="F19" s="127"/>
      <c r="G19" s="127"/>
      <c r="H19" s="127"/>
      <c r="I19" s="130"/>
    </row>
    <row r="20" spans="1:13" ht="13.5" customHeight="1">
      <c r="B20" s="131" t="s">
        <v>434</v>
      </c>
      <c r="C20" s="34"/>
      <c r="D20" s="132">
        <f t="shared" si="0"/>
        <v>0.72</v>
      </c>
      <c r="E20" s="132">
        <f t="shared" si="1"/>
        <v>0.31</v>
      </c>
      <c r="F20" s="127"/>
      <c r="G20" s="127"/>
      <c r="H20" s="127"/>
      <c r="I20" s="130"/>
    </row>
    <row r="21" spans="1:13" ht="13.5" customHeight="1">
      <c r="B21" s="131" t="s">
        <v>435</v>
      </c>
      <c r="C21" s="34"/>
      <c r="D21" s="132">
        <f t="shared" si="0"/>
        <v>0.72</v>
      </c>
      <c r="E21" s="132">
        <f t="shared" si="1"/>
        <v>0.31</v>
      </c>
      <c r="F21" s="127"/>
      <c r="G21" s="127"/>
      <c r="H21" s="127"/>
      <c r="I21" s="130"/>
    </row>
    <row r="22" spans="1:13" ht="13.5" customHeight="1">
      <c r="B22" s="131" t="s">
        <v>436</v>
      </c>
      <c r="C22" s="34"/>
      <c r="D22" s="132">
        <f t="shared" si="0"/>
        <v>0.72</v>
      </c>
      <c r="E22" s="132">
        <f t="shared" si="1"/>
        <v>0.31</v>
      </c>
      <c r="F22" s="127"/>
      <c r="G22" s="127"/>
      <c r="H22" s="127"/>
      <c r="I22" s="130"/>
    </row>
    <row r="23" spans="1:13" ht="13.5" customHeight="1">
      <c r="B23" s="131" t="s">
        <v>437</v>
      </c>
      <c r="C23" s="34">
        <v>1.19</v>
      </c>
      <c r="D23" s="132">
        <f t="shared" si="0"/>
        <v>0.72</v>
      </c>
      <c r="E23" s="132">
        <f t="shared" si="1"/>
        <v>0.31</v>
      </c>
      <c r="F23" s="127"/>
      <c r="G23" s="127"/>
      <c r="H23" s="127"/>
      <c r="I23" s="130"/>
    </row>
    <row r="24" spans="1:13" ht="13.5" customHeight="1">
      <c r="B24" s="126"/>
      <c r="C24" s="127"/>
      <c r="D24" s="127"/>
      <c r="E24" s="127"/>
      <c r="F24" s="127"/>
      <c r="G24" s="127"/>
      <c r="H24" s="127"/>
      <c r="I24" s="130"/>
    </row>
    <row r="25" spans="1:13" ht="13.5" customHeight="1">
      <c r="B25" s="126"/>
      <c r="C25" s="127"/>
      <c r="D25" s="127"/>
      <c r="E25" s="127"/>
      <c r="F25" s="127"/>
      <c r="G25" s="127"/>
      <c r="H25" s="127"/>
      <c r="I25" s="130"/>
    </row>
    <row r="26" spans="1:13" ht="13.5" customHeight="1">
      <c r="B26" s="126"/>
      <c r="C26" s="127"/>
      <c r="D26" s="127"/>
      <c r="E26" s="127"/>
      <c r="F26" s="127"/>
      <c r="G26" s="127"/>
      <c r="H26" s="127"/>
      <c r="I26" s="130"/>
    </row>
    <row r="27" spans="1:13" ht="13.5" customHeight="1">
      <c r="B27" s="126"/>
      <c r="C27" s="127"/>
      <c r="D27" s="127"/>
      <c r="E27" s="127"/>
      <c r="F27" s="127"/>
      <c r="G27" s="127"/>
      <c r="H27" s="127"/>
      <c r="I27" s="130"/>
    </row>
    <row r="28" spans="1:13" ht="13.5" customHeight="1">
      <c r="B28" s="1057" t="s">
        <v>454</v>
      </c>
      <c r="C28" s="967"/>
      <c r="D28" s="967"/>
      <c r="E28" s="967"/>
      <c r="F28" s="967"/>
      <c r="G28" s="967"/>
      <c r="H28" s="967"/>
      <c r="I28" s="1058"/>
    </row>
    <row r="29" spans="1:13" ht="15.75" customHeight="1">
      <c r="B29" s="147"/>
      <c r="C29" s="92"/>
      <c r="D29" s="92"/>
      <c r="E29" s="92"/>
      <c r="F29" s="92"/>
      <c r="G29" s="92"/>
      <c r="H29" s="92"/>
      <c r="I29" s="134"/>
    </row>
    <row r="30" spans="1:13" ht="13.5" customHeight="1">
      <c r="B30" s="497" t="s">
        <v>455</v>
      </c>
      <c r="C30" s="498"/>
      <c r="D30" s="498"/>
      <c r="E30" s="499"/>
      <c r="F30" s="500" t="s">
        <v>456</v>
      </c>
      <c r="G30" s="498"/>
      <c r="H30" s="498"/>
      <c r="I30" s="501"/>
    </row>
    <row r="31" spans="1:13" ht="30" customHeight="1">
      <c r="A31" s="373"/>
      <c r="B31" s="819" t="s">
        <v>685</v>
      </c>
      <c r="C31" s="1052"/>
      <c r="D31" s="1052"/>
      <c r="E31" s="1052"/>
      <c r="F31" s="819" t="s">
        <v>686</v>
      </c>
      <c r="G31" s="1052"/>
      <c r="H31" s="1052"/>
      <c r="I31" s="1059"/>
      <c r="J31" s="373"/>
      <c r="K31" t="s">
        <v>687</v>
      </c>
      <c r="L31">
        <f>70*1.36</f>
        <v>95.2</v>
      </c>
      <c r="M31" s="407">
        <v>1</v>
      </c>
    </row>
    <row r="32" spans="1:13" ht="30" customHeight="1">
      <c r="A32" s="373"/>
      <c r="B32" s="1053"/>
      <c r="C32" s="1054"/>
      <c r="D32" s="1054"/>
      <c r="E32" s="1054"/>
      <c r="F32" s="1053"/>
      <c r="G32" s="1054"/>
      <c r="H32" s="1054"/>
      <c r="I32" s="1060"/>
      <c r="J32" s="373"/>
      <c r="L32">
        <f>70*1.72</f>
        <v>120.39999999999999</v>
      </c>
      <c r="M32" s="407">
        <v>0</v>
      </c>
    </row>
    <row r="33" spans="1:12" ht="30" customHeight="1">
      <c r="A33" s="373"/>
      <c r="B33" s="1053"/>
      <c r="C33" s="1054"/>
      <c r="D33" s="1054"/>
      <c r="E33" s="1054"/>
      <c r="F33" s="1053"/>
      <c r="G33" s="1054"/>
      <c r="H33" s="1054"/>
      <c r="I33" s="1060"/>
      <c r="J33" s="373"/>
    </row>
    <row r="34" spans="1:12" ht="30" customHeight="1">
      <c r="A34" s="373"/>
      <c r="B34" s="1053"/>
      <c r="C34" s="1054"/>
      <c r="D34" s="1054"/>
      <c r="E34" s="1054"/>
      <c r="F34" s="1053"/>
      <c r="G34" s="1054"/>
      <c r="H34" s="1054"/>
      <c r="I34" s="1060"/>
      <c r="J34" s="373"/>
      <c r="L34">
        <v>110</v>
      </c>
    </row>
    <row r="35" spans="1:12" ht="30" customHeight="1">
      <c r="A35" s="373"/>
      <c r="B35" s="1053"/>
      <c r="C35" s="1054"/>
      <c r="D35" s="1054"/>
      <c r="E35" s="1054"/>
      <c r="F35" s="1053"/>
      <c r="G35" s="1054"/>
      <c r="H35" s="1054"/>
      <c r="I35" s="1060"/>
      <c r="J35" s="373"/>
    </row>
    <row r="36" spans="1:12" ht="30" customHeight="1">
      <c r="A36" s="373"/>
      <c r="B36" s="1055"/>
      <c r="C36" s="1056"/>
      <c r="D36" s="1056"/>
      <c r="E36" s="1056"/>
      <c r="F36" s="1053"/>
      <c r="G36" s="1054"/>
      <c r="H36" s="1054"/>
      <c r="I36" s="1060"/>
      <c r="J36" s="373"/>
    </row>
    <row r="37" spans="1:12" ht="30" customHeight="1">
      <c r="B37" s="819" t="s">
        <v>688</v>
      </c>
      <c r="C37" s="1052"/>
      <c r="D37" s="1052"/>
      <c r="E37" s="1052"/>
      <c r="F37" s="819" t="s">
        <v>689</v>
      </c>
      <c r="G37" s="1052"/>
      <c r="H37" s="1052"/>
      <c r="I37" s="1059"/>
      <c r="J37" s="373"/>
    </row>
    <row r="38" spans="1:12" ht="30" customHeight="1">
      <c r="B38" s="1053"/>
      <c r="C38" s="1054"/>
      <c r="D38" s="1054"/>
      <c r="E38" s="1054"/>
      <c r="F38" s="1053"/>
      <c r="G38" s="1054"/>
      <c r="H38" s="1054"/>
      <c r="I38" s="1060"/>
      <c r="J38" s="373"/>
    </row>
    <row r="39" spans="1:12" ht="30" customHeight="1">
      <c r="B39" s="1053"/>
      <c r="C39" s="1054"/>
      <c r="D39" s="1054"/>
      <c r="E39" s="1054"/>
      <c r="F39" s="1053"/>
      <c r="G39" s="1054"/>
      <c r="H39" s="1054"/>
      <c r="I39" s="1060"/>
      <c r="J39" s="373"/>
    </row>
    <row r="40" spans="1:12" ht="30" customHeight="1">
      <c r="B40" s="1053"/>
      <c r="C40" s="1054"/>
      <c r="D40" s="1054"/>
      <c r="E40" s="1054"/>
      <c r="F40" s="1053"/>
      <c r="G40" s="1054"/>
      <c r="H40" s="1054"/>
      <c r="I40" s="1060"/>
      <c r="J40" s="373"/>
    </row>
    <row r="41" spans="1:12" ht="30" customHeight="1">
      <c r="B41" s="1053"/>
      <c r="C41" s="1054"/>
      <c r="D41" s="1054"/>
      <c r="E41" s="1054"/>
      <c r="F41" s="1053"/>
      <c r="G41" s="1054"/>
      <c r="H41" s="1054"/>
      <c r="I41" s="1060"/>
      <c r="J41" s="373"/>
    </row>
    <row r="42" spans="1:12" ht="30" customHeight="1">
      <c r="B42" s="1055"/>
      <c r="C42" s="1056"/>
      <c r="D42" s="1056"/>
      <c r="E42" s="1056"/>
      <c r="F42" s="1055"/>
      <c r="G42" s="1056"/>
      <c r="H42" s="1056"/>
      <c r="I42" s="1061"/>
      <c r="J42" s="373"/>
    </row>
    <row r="43" spans="1:12" ht="15" customHeight="1">
      <c r="F43" s="373"/>
      <c r="G43" s="373"/>
      <c r="H43" s="373"/>
      <c r="I43" s="373"/>
    </row>
  </sheetData>
  <mergeCells count="26">
    <mergeCell ref="B37:E42"/>
    <mergeCell ref="F37:I42"/>
    <mergeCell ref="B28:I28"/>
    <mergeCell ref="B30:E30"/>
    <mergeCell ref="F30:I30"/>
    <mergeCell ref="B31:E36"/>
    <mergeCell ref="F31:I36"/>
    <mergeCell ref="B7:C7"/>
    <mergeCell ref="D7:E7"/>
    <mergeCell ref="F7:G7"/>
    <mergeCell ref="H7:I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0">
    <tabColor rgb="FFFF9900"/>
  </sheetPr>
  <dimension ref="B1:I44"/>
  <sheetViews>
    <sheetView topLeftCell="A7" workbookViewId="0">
      <selection activeCell="B31" sqref="B31:E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502" t="s">
        <v>471</v>
      </c>
      <c r="C1" s="599"/>
      <c r="D1" s="601" t="s">
        <v>439</v>
      </c>
      <c r="E1" s="602"/>
      <c r="F1" s="602"/>
      <c r="G1" s="602"/>
      <c r="H1" s="603"/>
      <c r="I1" s="604"/>
    </row>
    <row r="2" spans="2:9" ht="25.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48"/>
      <c r="C4" s="725"/>
      <c r="D4" s="725"/>
      <c r="E4" s="725"/>
      <c r="F4" s="725"/>
      <c r="G4" s="725"/>
      <c r="H4" s="725"/>
      <c r="I4" s="849"/>
    </row>
    <row r="5" spans="2:9" ht="22.5" customHeight="1">
      <c r="B5" s="473" t="s">
        <v>444</v>
      </c>
      <c r="C5" s="474"/>
      <c r="D5" s="728" t="str">
        <f>Indicadores!F53</f>
        <v>Gestión de Servicios de Información y Soporte Tecnológico (GTI)</v>
      </c>
      <c r="E5" s="504"/>
      <c r="F5" s="504"/>
      <c r="G5" s="504"/>
      <c r="H5" s="504"/>
      <c r="I5" s="472"/>
    </row>
    <row r="6" spans="2:9" ht="34.5" customHeight="1">
      <c r="B6" s="489" t="s">
        <v>445</v>
      </c>
      <c r="C6" s="470"/>
      <c r="D6" s="570" t="str">
        <f>Indicadores!A53</f>
        <v>Cumplimiento del Plan de Mantenimiento preventivo de la infraestructura tecnológica</v>
      </c>
      <c r="E6" s="731"/>
      <c r="F6" s="489" t="s">
        <v>446</v>
      </c>
      <c r="G6" s="470"/>
      <c r="H6" s="570" t="e">
        <f>Indicadores!#REF!</f>
        <v>#REF!</v>
      </c>
      <c r="I6" s="731"/>
    </row>
    <row r="7" spans="2:9" ht="48" customHeight="1">
      <c r="B7" s="489" t="s">
        <v>447</v>
      </c>
      <c r="C7" s="470"/>
      <c r="D7" s="570" t="str">
        <f>Indicadores!G53</f>
        <v>(No actividades realizadas / No actividades programadas en el periodo) * 100%</v>
      </c>
      <c r="E7" s="731"/>
      <c r="F7" s="489" t="s">
        <v>448</v>
      </c>
      <c r="G7" s="470"/>
      <c r="H7" s="570" t="str">
        <f>Indicadores!C53</f>
        <v>Verificar el debido cumplimiento del Plan de Mantenimiento preventivo en la infraestructura tecnológica del ministerio.</v>
      </c>
      <c r="I7" s="731"/>
    </row>
    <row r="8" spans="2:9" ht="42" customHeight="1">
      <c r="B8" s="297" t="s">
        <v>449</v>
      </c>
      <c r="C8" s="35" t="str">
        <f>Indicadores!P53</f>
        <v>Semestral</v>
      </c>
      <c r="D8" s="297" t="s">
        <v>450</v>
      </c>
      <c r="E8" s="35" t="str">
        <f>Indicadores!R53</f>
        <v>Archivo Grupo de Sistemas</v>
      </c>
      <c r="F8" s="297" t="s">
        <v>67</v>
      </c>
      <c r="G8" s="35" t="str">
        <f>Indicadores!H53</f>
        <v>Porcentaje</v>
      </c>
      <c r="H8" s="490" t="s">
        <v>451</v>
      </c>
      <c r="I8" s="616" t="str">
        <f>Indicadores!O53</f>
        <v>Hacia arriba</v>
      </c>
    </row>
    <row r="9" spans="2:9" ht="33.75" customHeight="1">
      <c r="B9" s="297" t="s">
        <v>420</v>
      </c>
      <c r="C9" s="27">
        <f>Indicadores!N53</f>
        <v>1</v>
      </c>
      <c r="D9" s="28" t="s">
        <v>422</v>
      </c>
      <c r="E9" s="27">
        <f>'TABLERO DE MANDO'!F54</f>
        <v>0.85</v>
      </c>
      <c r="F9" s="29" t="s">
        <v>423</v>
      </c>
      <c r="G9" s="27">
        <f>'TABLERO DE MANDO'!G54</f>
        <v>0.9</v>
      </c>
      <c r="H9" s="734"/>
      <c r="I9" s="832"/>
    </row>
    <row r="10" spans="2:9" ht="13.5" customHeight="1">
      <c r="B10" s="93"/>
      <c r="C10" s="30"/>
      <c r="D10" s="30"/>
      <c r="E10" s="30"/>
      <c r="F10" s="30"/>
      <c r="G10" s="30"/>
      <c r="H10" s="30"/>
      <c r="I10" s="90"/>
    </row>
    <row r="11" spans="2:9" ht="22.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0.85</v>
      </c>
      <c r="E12" s="33">
        <f t="shared" ref="E12:E23" si="1">+$G$9</f>
        <v>0.9</v>
      </c>
      <c r="F12" s="30"/>
      <c r="G12" s="30"/>
      <c r="H12" s="91"/>
      <c r="I12" s="96"/>
    </row>
    <row r="13" spans="2:9" ht="13.5" customHeight="1">
      <c r="B13" s="39" t="s">
        <v>427</v>
      </c>
      <c r="C13" s="95"/>
      <c r="D13" s="33">
        <f t="shared" si="0"/>
        <v>0.85</v>
      </c>
      <c r="E13" s="33">
        <f t="shared" si="1"/>
        <v>0.9</v>
      </c>
      <c r="F13" s="30"/>
      <c r="G13" s="30"/>
      <c r="H13" s="91"/>
      <c r="I13" s="96"/>
    </row>
    <row r="14" spans="2:9" ht="13.5" customHeight="1">
      <c r="B14" s="39" t="s">
        <v>428</v>
      </c>
      <c r="C14" s="95"/>
      <c r="D14" s="33">
        <f t="shared" si="0"/>
        <v>0.85</v>
      </c>
      <c r="E14" s="33">
        <f t="shared" si="1"/>
        <v>0.9</v>
      </c>
      <c r="F14" s="30"/>
      <c r="G14" s="30"/>
      <c r="H14" s="91"/>
      <c r="I14" s="96"/>
    </row>
    <row r="15" spans="2:9" ht="13.5" customHeight="1">
      <c r="B15" s="39" t="s">
        <v>429</v>
      </c>
      <c r="C15" s="95"/>
      <c r="D15" s="33">
        <f t="shared" si="0"/>
        <v>0.85</v>
      </c>
      <c r="E15" s="33">
        <f t="shared" si="1"/>
        <v>0.9</v>
      </c>
      <c r="F15" s="30"/>
      <c r="G15" s="30"/>
      <c r="H15" s="91"/>
      <c r="I15" s="96"/>
    </row>
    <row r="16" spans="2:9" ht="13.5" customHeight="1">
      <c r="B16" s="39" t="s">
        <v>430</v>
      </c>
      <c r="C16" s="95"/>
      <c r="D16" s="33">
        <f t="shared" si="0"/>
        <v>0.85</v>
      </c>
      <c r="E16" s="33">
        <f t="shared" si="1"/>
        <v>0.9</v>
      </c>
      <c r="F16" s="30"/>
      <c r="G16" s="30"/>
      <c r="H16" s="91"/>
      <c r="I16" s="96"/>
    </row>
    <row r="17" spans="2:9" ht="13.5" customHeight="1">
      <c r="B17" s="39" t="s">
        <v>431</v>
      </c>
      <c r="C17" s="34">
        <v>0.7</v>
      </c>
      <c r="D17" s="33">
        <f t="shared" si="0"/>
        <v>0.85</v>
      </c>
      <c r="E17" s="33">
        <f t="shared" si="1"/>
        <v>0.9</v>
      </c>
      <c r="F17" s="30"/>
      <c r="G17" s="30"/>
      <c r="H17" s="91"/>
      <c r="I17" s="96"/>
    </row>
    <row r="18" spans="2:9" ht="13.5" customHeight="1">
      <c r="B18" s="39" t="s">
        <v>432</v>
      </c>
      <c r="C18" s="34"/>
      <c r="D18" s="33">
        <f t="shared" si="0"/>
        <v>0.85</v>
      </c>
      <c r="E18" s="33">
        <f t="shared" si="1"/>
        <v>0.9</v>
      </c>
      <c r="F18" s="30"/>
      <c r="G18" s="30"/>
      <c r="H18" s="91"/>
      <c r="I18" s="96"/>
    </row>
    <row r="19" spans="2:9" ht="13.5" customHeight="1">
      <c r="B19" s="39" t="s">
        <v>433</v>
      </c>
      <c r="C19" s="34"/>
      <c r="D19" s="33">
        <f t="shared" si="0"/>
        <v>0.85</v>
      </c>
      <c r="E19" s="33">
        <f t="shared" si="1"/>
        <v>0.9</v>
      </c>
      <c r="F19" s="30"/>
      <c r="G19" s="30"/>
      <c r="H19" s="91"/>
      <c r="I19" s="96"/>
    </row>
    <row r="20" spans="2:9" ht="13.5" customHeight="1">
      <c r="B20" s="39" t="s">
        <v>434</v>
      </c>
      <c r="C20" s="34"/>
      <c r="D20" s="33">
        <f t="shared" si="0"/>
        <v>0.85</v>
      </c>
      <c r="E20" s="33">
        <f t="shared" si="1"/>
        <v>0.9</v>
      </c>
      <c r="F20" s="30"/>
      <c r="G20" s="30"/>
      <c r="H20" s="91"/>
      <c r="I20" s="96"/>
    </row>
    <row r="21" spans="2:9" ht="13.5" customHeight="1">
      <c r="B21" s="39" t="s">
        <v>435</v>
      </c>
      <c r="C21" s="34"/>
      <c r="D21" s="33">
        <f t="shared" si="0"/>
        <v>0.85</v>
      </c>
      <c r="E21" s="33">
        <f t="shared" si="1"/>
        <v>0.9</v>
      </c>
      <c r="F21" s="30"/>
      <c r="G21" s="30"/>
      <c r="H21" s="91"/>
      <c r="I21" s="96"/>
    </row>
    <row r="22" spans="2:9" ht="13.5" customHeight="1">
      <c r="B22" s="39" t="s">
        <v>436</v>
      </c>
      <c r="C22" s="34"/>
      <c r="D22" s="33">
        <f t="shared" si="0"/>
        <v>0.85</v>
      </c>
      <c r="E22" s="33">
        <f t="shared" si="1"/>
        <v>0.9</v>
      </c>
      <c r="F22" s="30"/>
      <c r="G22" s="30"/>
      <c r="H22" s="91"/>
      <c r="I22" s="96"/>
    </row>
    <row r="23" spans="2:9" ht="13.5" customHeight="1">
      <c r="B23" s="39" t="s">
        <v>437</v>
      </c>
      <c r="C23" s="34">
        <v>0.77769999999999995</v>
      </c>
      <c r="D23" s="33">
        <f t="shared" si="0"/>
        <v>0.85</v>
      </c>
      <c r="E23" s="33">
        <f t="shared" si="1"/>
        <v>0.9</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81"/>
      <c r="D29" s="981"/>
      <c r="E29" s="981"/>
      <c r="F29" s="981"/>
      <c r="G29" s="981"/>
      <c r="H29" s="981"/>
      <c r="I29" s="968"/>
    </row>
    <row r="30" spans="2:9" ht="13.5" customHeight="1">
      <c r="B30" s="612" t="s">
        <v>455</v>
      </c>
      <c r="C30" s="510"/>
      <c r="D30" s="510"/>
      <c r="E30" s="470"/>
      <c r="F30" s="612" t="s">
        <v>456</v>
      </c>
      <c r="G30" s="510"/>
      <c r="H30" s="510"/>
      <c r="I30" s="470"/>
    </row>
    <row r="31" spans="2:9" ht="13.5" customHeight="1">
      <c r="B31" s="1063" t="s">
        <v>690</v>
      </c>
      <c r="C31" s="1064"/>
      <c r="D31" s="1064"/>
      <c r="E31" s="1065"/>
      <c r="F31" s="1063" t="s">
        <v>691</v>
      </c>
      <c r="G31" s="1064"/>
      <c r="H31" s="1064"/>
      <c r="I31" s="1065"/>
    </row>
    <row r="32" spans="2:9" ht="13.5" customHeight="1">
      <c r="B32" s="1066"/>
      <c r="C32" s="1067"/>
      <c r="D32" s="1067"/>
      <c r="E32" s="1068"/>
      <c r="F32" s="1066"/>
      <c r="G32" s="1067"/>
      <c r="H32" s="1067"/>
      <c r="I32" s="1068"/>
    </row>
    <row r="33" spans="2:9" ht="15" customHeight="1">
      <c r="B33" s="1066"/>
      <c r="C33" s="1067"/>
      <c r="D33" s="1067"/>
      <c r="E33" s="1068"/>
      <c r="F33" s="1066"/>
      <c r="G33" s="1067"/>
      <c r="H33" s="1067"/>
      <c r="I33" s="1068"/>
    </row>
    <row r="34" spans="2:9" ht="15" customHeight="1">
      <c r="B34" s="1066"/>
      <c r="C34" s="1067"/>
      <c r="D34" s="1067"/>
      <c r="E34" s="1068"/>
      <c r="F34" s="1066"/>
      <c r="G34" s="1067"/>
      <c r="H34" s="1067"/>
      <c r="I34" s="1068"/>
    </row>
    <row r="35" spans="2:9" ht="15" customHeight="1">
      <c r="B35" s="1066"/>
      <c r="C35" s="1067"/>
      <c r="D35" s="1067"/>
      <c r="E35" s="1068"/>
      <c r="F35" s="1066"/>
      <c r="G35" s="1067"/>
      <c r="H35" s="1067"/>
      <c r="I35" s="1068"/>
    </row>
    <row r="36" spans="2:9" ht="15" customHeight="1">
      <c r="B36" s="1066"/>
      <c r="C36" s="1067"/>
      <c r="D36" s="1067"/>
      <c r="E36" s="1068"/>
      <c r="F36" s="1066"/>
      <c r="G36" s="1067"/>
      <c r="H36" s="1067"/>
      <c r="I36" s="1068"/>
    </row>
    <row r="37" spans="2:9" ht="15" customHeight="1">
      <c r="B37" s="1069"/>
      <c r="C37" s="1070"/>
      <c r="D37" s="1070"/>
      <c r="E37" s="1071"/>
      <c r="F37" s="1069"/>
      <c r="G37" s="1070"/>
      <c r="H37" s="1070"/>
      <c r="I37" s="1071"/>
    </row>
    <row r="38" spans="2:9" ht="30.75" customHeight="1">
      <c r="B38" s="1063" t="s">
        <v>692</v>
      </c>
      <c r="C38" s="1064"/>
      <c r="D38" s="1064"/>
      <c r="E38" s="1065"/>
      <c r="F38" s="1063" t="s">
        <v>693</v>
      </c>
      <c r="G38" s="1064"/>
      <c r="H38" s="1064"/>
      <c r="I38" s="1065"/>
    </row>
    <row r="39" spans="2:9" ht="30.75" customHeight="1">
      <c r="B39" s="1066"/>
      <c r="C39" s="1067"/>
      <c r="D39" s="1067"/>
      <c r="E39" s="1068"/>
      <c r="F39" s="1066"/>
      <c r="G39" s="1067"/>
      <c r="H39" s="1067"/>
      <c r="I39" s="1068"/>
    </row>
    <row r="40" spans="2:9" ht="30.75" customHeight="1">
      <c r="B40" s="1066"/>
      <c r="C40" s="1067"/>
      <c r="D40" s="1067"/>
      <c r="E40" s="1068"/>
      <c r="F40" s="1066"/>
      <c r="G40" s="1067"/>
      <c r="H40" s="1067"/>
      <c r="I40" s="1068"/>
    </row>
    <row r="41" spans="2:9" ht="30.75" customHeight="1">
      <c r="B41" s="1066"/>
      <c r="C41" s="1067"/>
      <c r="D41" s="1067"/>
      <c r="E41" s="1068"/>
      <c r="F41" s="1066"/>
      <c r="G41" s="1067"/>
      <c r="H41" s="1067"/>
      <c r="I41" s="1068"/>
    </row>
    <row r="42" spans="2:9" ht="30.75" customHeight="1">
      <c r="B42" s="1066"/>
      <c r="C42" s="1067"/>
      <c r="D42" s="1067"/>
      <c r="E42" s="1068"/>
      <c r="F42" s="1066"/>
      <c r="G42" s="1067"/>
      <c r="H42" s="1067"/>
      <c r="I42" s="1068"/>
    </row>
    <row r="43" spans="2:9" ht="30.75" customHeight="1">
      <c r="B43" s="1066"/>
      <c r="C43" s="1067"/>
      <c r="D43" s="1067"/>
      <c r="E43" s="1068"/>
      <c r="F43" s="1066"/>
      <c r="G43" s="1067"/>
      <c r="H43" s="1067"/>
      <c r="I43" s="1068"/>
    </row>
    <row r="44" spans="2:9" ht="30.75" customHeight="1">
      <c r="B44" s="1069"/>
      <c r="C44" s="1070"/>
      <c r="D44" s="1070"/>
      <c r="E44" s="1071"/>
      <c r="F44" s="1069"/>
      <c r="G44" s="1070"/>
      <c r="H44" s="1070"/>
      <c r="I44" s="1071"/>
    </row>
  </sheetData>
  <mergeCells count="27">
    <mergeCell ref="B38:E44"/>
    <mergeCell ref="F38:I44"/>
    <mergeCell ref="D7:E7"/>
    <mergeCell ref="F7:G7"/>
    <mergeCell ref="H8:H9"/>
    <mergeCell ref="I8:I9"/>
    <mergeCell ref="B28:I28"/>
    <mergeCell ref="B29:I29"/>
    <mergeCell ref="F30:I30"/>
    <mergeCell ref="B7:C7"/>
    <mergeCell ref="H7:I7"/>
    <mergeCell ref="B30:E30"/>
    <mergeCell ref="B31:E37"/>
    <mergeCell ref="F31:I37"/>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2DFE2-5DB1-483F-A924-BBA4E4CDB6FB}">
  <sheetPr>
    <tabColor rgb="FFFF9900"/>
  </sheetPr>
  <dimension ref="B1:I51"/>
  <sheetViews>
    <sheetView workbookViewId="0">
      <selection activeCell="L7" sqref="L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502" t="s">
        <v>471</v>
      </c>
      <c r="C1" s="599"/>
      <c r="D1" s="601" t="s">
        <v>439</v>
      </c>
      <c r="E1" s="602"/>
      <c r="F1" s="602"/>
      <c r="G1" s="602"/>
      <c r="H1" s="603"/>
      <c r="I1" s="604"/>
    </row>
    <row r="2" spans="2:9" ht="25.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48"/>
      <c r="C4" s="725"/>
      <c r="D4" s="725"/>
      <c r="E4" s="725"/>
      <c r="F4" s="725"/>
      <c r="G4" s="725"/>
      <c r="H4" s="725"/>
      <c r="I4" s="849"/>
    </row>
    <row r="5" spans="2:9" ht="22.5" customHeight="1">
      <c r="B5" s="473" t="s">
        <v>444</v>
      </c>
      <c r="C5" s="474"/>
      <c r="D5" s="728" t="str">
        <f>Indicadores!F54</f>
        <v>Gestión de Servicios de Información y Soporte Tecnológico (GTI)</v>
      </c>
      <c r="E5" s="504"/>
      <c r="F5" s="504"/>
      <c r="G5" s="504"/>
      <c r="H5" s="504"/>
      <c r="I5" s="472"/>
    </row>
    <row r="6" spans="2:9" ht="34.5" customHeight="1">
      <c r="B6" s="489" t="s">
        <v>445</v>
      </c>
      <c r="C6" s="470"/>
      <c r="D6" s="570" t="str">
        <f>Indicadores!A54</f>
        <v xml:space="preserve"> Cumplimiento de los acuerdos de niveles de servicio de Tecnología de la Información </v>
      </c>
      <c r="E6" s="731"/>
      <c r="F6" s="489" t="s">
        <v>446</v>
      </c>
      <c r="G6" s="470"/>
      <c r="H6" s="570" t="e">
        <f>Indicadores!#REF!</f>
        <v>#REF!</v>
      </c>
      <c r="I6" s="731"/>
    </row>
    <row r="7" spans="2:9" ht="48" customHeight="1">
      <c r="B7" s="489" t="s">
        <v>447</v>
      </c>
      <c r="C7" s="470"/>
      <c r="D7" s="570" t="str">
        <f>Indicadores!G54</f>
        <v xml:space="preserve"> (No de casos resueltos dentro de los tiempos establecidos en el servicio / No casos solicitados) * 100%</v>
      </c>
      <c r="E7" s="731"/>
      <c r="F7" s="489" t="s">
        <v>448</v>
      </c>
      <c r="G7" s="470"/>
      <c r="H7" s="570" t="str">
        <f>Indicadores!C54</f>
        <v xml:space="preserve">Realizar el seguimiento de los tiempos establecidos para la prestación de los servicios de TI que se registran mediante la herramienta de gestión. </v>
      </c>
      <c r="I7" s="731"/>
    </row>
    <row r="8" spans="2:9" ht="42" customHeight="1">
      <c r="B8" s="297" t="s">
        <v>449</v>
      </c>
      <c r="C8" s="35" t="str">
        <f>Indicadores!P53</f>
        <v>Semestral</v>
      </c>
      <c r="D8" s="297" t="s">
        <v>450</v>
      </c>
      <c r="E8" s="35" t="str">
        <f>Indicadores!R54</f>
        <v>Grupo de Sistemas</v>
      </c>
      <c r="F8" s="297" t="s">
        <v>67</v>
      </c>
      <c r="G8" s="35" t="str">
        <f>Indicadores!H54</f>
        <v>Porcentaje</v>
      </c>
      <c r="H8" s="490" t="s">
        <v>451</v>
      </c>
      <c r="I8" s="616" t="str">
        <f>Indicadores!O54</f>
        <v>Hacia arriba</v>
      </c>
    </row>
    <row r="9" spans="2:9" ht="33.75" customHeight="1">
      <c r="B9" s="297" t="s">
        <v>420</v>
      </c>
      <c r="C9" s="27">
        <f>Indicadores!N53</f>
        <v>1</v>
      </c>
      <c r="D9" s="28" t="s">
        <v>422</v>
      </c>
      <c r="E9" s="27">
        <f>'TABLERO DE MANDO'!F55</f>
        <v>0.85</v>
      </c>
      <c r="F9" s="29" t="s">
        <v>423</v>
      </c>
      <c r="G9" s="27">
        <f>'TABLERO DE MANDO'!G55</f>
        <v>0.9</v>
      </c>
      <c r="H9" s="734"/>
      <c r="I9" s="832"/>
    </row>
    <row r="10" spans="2:9" ht="13.5" customHeight="1">
      <c r="B10" s="93"/>
      <c r="C10" s="30"/>
      <c r="D10" s="30"/>
      <c r="E10" s="30"/>
      <c r="F10" s="30"/>
      <c r="G10" s="30"/>
      <c r="H10" s="30"/>
      <c r="I10" s="90"/>
    </row>
    <row r="11" spans="2:9" ht="22.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0.85</v>
      </c>
      <c r="E12" s="33">
        <f t="shared" ref="E12:E23" si="1">+$G$9</f>
        <v>0.9</v>
      </c>
      <c r="F12" s="30"/>
      <c r="G12" s="30"/>
      <c r="H12" s="91"/>
      <c r="I12" s="96"/>
    </row>
    <row r="13" spans="2:9" ht="13.5" customHeight="1">
      <c r="B13" s="39" t="s">
        <v>427</v>
      </c>
      <c r="C13" s="95"/>
      <c r="D13" s="33">
        <f t="shared" si="0"/>
        <v>0.85</v>
      </c>
      <c r="E13" s="33">
        <f t="shared" si="1"/>
        <v>0.9</v>
      </c>
      <c r="F13" s="30"/>
      <c r="G13" s="30"/>
      <c r="H13" s="91"/>
      <c r="I13" s="96"/>
    </row>
    <row r="14" spans="2:9" ht="13.5" customHeight="1">
      <c r="B14" s="39" t="s">
        <v>428</v>
      </c>
      <c r="C14" s="95">
        <v>0.95</v>
      </c>
      <c r="D14" s="33">
        <f t="shared" si="0"/>
        <v>0.85</v>
      </c>
      <c r="E14" s="33">
        <f t="shared" si="1"/>
        <v>0.9</v>
      </c>
      <c r="F14" s="30"/>
      <c r="G14" s="30"/>
      <c r="H14" s="91"/>
      <c r="I14" s="96"/>
    </row>
    <row r="15" spans="2:9" ht="13.5" customHeight="1">
      <c r="B15" s="39" t="s">
        <v>429</v>
      </c>
      <c r="C15" s="95"/>
      <c r="D15" s="33">
        <f t="shared" si="0"/>
        <v>0.85</v>
      </c>
      <c r="E15" s="33">
        <f t="shared" si="1"/>
        <v>0.9</v>
      </c>
      <c r="F15" s="30"/>
      <c r="G15" s="30"/>
      <c r="H15" s="91"/>
      <c r="I15" s="96"/>
    </row>
    <row r="16" spans="2:9" ht="13.5" customHeight="1">
      <c r="B16" s="39" t="s">
        <v>430</v>
      </c>
      <c r="C16" s="95"/>
      <c r="D16" s="33">
        <f t="shared" si="0"/>
        <v>0.85</v>
      </c>
      <c r="E16" s="33">
        <f t="shared" si="1"/>
        <v>0.9</v>
      </c>
      <c r="F16" s="30"/>
      <c r="G16" s="30"/>
      <c r="H16" s="91"/>
      <c r="I16" s="96"/>
    </row>
    <row r="17" spans="2:9" ht="13.5" customHeight="1">
      <c r="B17" s="39" t="s">
        <v>431</v>
      </c>
      <c r="C17" s="34">
        <v>0.9</v>
      </c>
      <c r="D17" s="33">
        <f t="shared" si="0"/>
        <v>0.85</v>
      </c>
      <c r="E17" s="33">
        <f t="shared" si="1"/>
        <v>0.9</v>
      </c>
      <c r="F17" s="30"/>
      <c r="G17" s="30"/>
      <c r="H17" s="91"/>
      <c r="I17" s="96"/>
    </row>
    <row r="18" spans="2:9" ht="13.5" customHeight="1">
      <c r="B18" s="39" t="s">
        <v>432</v>
      </c>
      <c r="C18" s="34"/>
      <c r="D18" s="33">
        <f t="shared" si="0"/>
        <v>0.85</v>
      </c>
      <c r="E18" s="33">
        <f t="shared" si="1"/>
        <v>0.9</v>
      </c>
      <c r="F18" s="30"/>
      <c r="G18" s="30"/>
      <c r="H18" s="91"/>
      <c r="I18" s="96"/>
    </row>
    <row r="19" spans="2:9" ht="13.5" customHeight="1">
      <c r="B19" s="39" t="s">
        <v>433</v>
      </c>
      <c r="C19" s="34"/>
      <c r="D19" s="33">
        <f t="shared" si="0"/>
        <v>0.85</v>
      </c>
      <c r="E19" s="33">
        <f t="shared" si="1"/>
        <v>0.9</v>
      </c>
      <c r="F19" s="30"/>
      <c r="G19" s="30"/>
      <c r="H19" s="91"/>
      <c r="I19" s="96"/>
    </row>
    <row r="20" spans="2:9" ht="13.5" customHeight="1">
      <c r="B20" s="39" t="s">
        <v>434</v>
      </c>
      <c r="C20" s="34">
        <v>0.78</v>
      </c>
      <c r="D20" s="33">
        <f t="shared" si="0"/>
        <v>0.85</v>
      </c>
      <c r="E20" s="33">
        <f t="shared" si="1"/>
        <v>0.9</v>
      </c>
      <c r="F20" s="30"/>
      <c r="G20" s="30"/>
      <c r="H20" s="91"/>
      <c r="I20" s="96"/>
    </row>
    <row r="21" spans="2:9" ht="13.5" customHeight="1">
      <c r="B21" s="39" t="s">
        <v>435</v>
      </c>
      <c r="C21" s="34"/>
      <c r="D21" s="33">
        <f t="shared" si="0"/>
        <v>0.85</v>
      </c>
      <c r="E21" s="33">
        <f t="shared" si="1"/>
        <v>0.9</v>
      </c>
      <c r="F21" s="30"/>
      <c r="G21" s="30"/>
      <c r="H21" s="91"/>
      <c r="I21" s="96"/>
    </row>
    <row r="22" spans="2:9" ht="13.5" customHeight="1">
      <c r="B22" s="39" t="s">
        <v>436</v>
      </c>
      <c r="C22" s="34"/>
      <c r="D22" s="33">
        <f t="shared" si="0"/>
        <v>0.85</v>
      </c>
      <c r="E22" s="33">
        <f t="shared" si="1"/>
        <v>0.9</v>
      </c>
      <c r="F22" s="30"/>
      <c r="G22" s="30"/>
      <c r="H22" s="91"/>
      <c r="I22" s="96"/>
    </row>
    <row r="23" spans="2:9" ht="13.5" customHeight="1">
      <c r="B23" s="39" t="s">
        <v>437</v>
      </c>
      <c r="C23" s="34">
        <v>0.93</v>
      </c>
      <c r="D23" s="33">
        <f t="shared" si="0"/>
        <v>0.85</v>
      </c>
      <c r="E23" s="33">
        <f t="shared" si="1"/>
        <v>0.9</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81"/>
      <c r="D29" s="981"/>
      <c r="E29" s="981"/>
      <c r="F29" s="981"/>
      <c r="G29" s="981"/>
      <c r="H29" s="981"/>
      <c r="I29" s="968"/>
    </row>
    <row r="30" spans="2:9" ht="13.5" customHeight="1">
      <c r="B30" s="612" t="s">
        <v>455</v>
      </c>
      <c r="C30" s="510"/>
      <c r="D30" s="510"/>
      <c r="E30" s="470"/>
      <c r="F30" s="612" t="s">
        <v>456</v>
      </c>
      <c r="G30" s="510"/>
      <c r="H30" s="510"/>
      <c r="I30" s="470"/>
    </row>
    <row r="31" spans="2:9" ht="13.5" customHeight="1">
      <c r="B31" s="1063" t="s">
        <v>694</v>
      </c>
      <c r="C31" s="1064"/>
      <c r="D31" s="1064"/>
      <c r="E31" s="1065"/>
      <c r="F31" s="1072"/>
      <c r="G31" s="1073"/>
      <c r="H31" s="1073"/>
      <c r="I31" s="1074"/>
    </row>
    <row r="32" spans="2:9" ht="13.5" customHeight="1">
      <c r="B32" s="1066"/>
      <c r="C32" s="1067"/>
      <c r="D32" s="1067"/>
      <c r="E32" s="1068"/>
      <c r="F32" s="1075"/>
      <c r="G32" s="1076"/>
      <c r="H32" s="1076"/>
      <c r="I32" s="1077"/>
    </row>
    <row r="33" spans="2:9" ht="15" customHeight="1">
      <c r="B33" s="1066"/>
      <c r="C33" s="1067"/>
      <c r="D33" s="1067"/>
      <c r="E33" s="1068"/>
      <c r="F33" s="1075"/>
      <c r="G33" s="1076"/>
      <c r="H33" s="1076"/>
      <c r="I33" s="1077"/>
    </row>
    <row r="34" spans="2:9" ht="15" customHeight="1">
      <c r="B34" s="1066"/>
      <c r="C34" s="1067"/>
      <c r="D34" s="1067"/>
      <c r="E34" s="1068"/>
      <c r="F34" s="1075"/>
      <c r="G34" s="1076"/>
      <c r="H34" s="1076"/>
      <c r="I34" s="1077"/>
    </row>
    <row r="35" spans="2:9" ht="15" customHeight="1">
      <c r="B35" s="1066"/>
      <c r="C35" s="1067"/>
      <c r="D35" s="1067"/>
      <c r="E35" s="1068"/>
      <c r="F35" s="1075"/>
      <c r="G35" s="1076"/>
      <c r="H35" s="1076"/>
      <c r="I35" s="1077"/>
    </row>
    <row r="36" spans="2:9" ht="15" customHeight="1">
      <c r="B36" s="1066"/>
      <c r="C36" s="1067"/>
      <c r="D36" s="1067"/>
      <c r="E36" s="1068"/>
      <c r="F36" s="1075"/>
      <c r="G36" s="1076"/>
      <c r="H36" s="1076"/>
      <c r="I36" s="1077"/>
    </row>
    <row r="37" spans="2:9" ht="15" customHeight="1">
      <c r="B37" s="1069"/>
      <c r="C37" s="1070"/>
      <c r="D37" s="1070"/>
      <c r="E37" s="1071"/>
      <c r="F37" s="1078"/>
      <c r="G37" s="1079"/>
      <c r="H37" s="1079"/>
      <c r="I37" s="1080"/>
    </row>
    <row r="38" spans="2:9" ht="15" customHeight="1">
      <c r="B38" s="1063" t="s">
        <v>695</v>
      </c>
      <c r="C38" s="1064"/>
      <c r="D38" s="1064"/>
      <c r="E38" s="1065"/>
      <c r="F38" s="1028"/>
      <c r="G38" s="480"/>
      <c r="H38" s="480"/>
      <c r="I38" s="481"/>
    </row>
    <row r="39" spans="2:9" ht="13.5" customHeight="1">
      <c r="B39" s="1066"/>
      <c r="C39" s="1067"/>
      <c r="D39" s="1067"/>
      <c r="E39" s="1068"/>
      <c r="F39" s="646"/>
      <c r="G39" s="647"/>
      <c r="H39" s="647"/>
      <c r="I39" s="484"/>
    </row>
    <row r="40" spans="2:9" ht="13.5" customHeight="1">
      <c r="B40" s="1066"/>
      <c r="C40" s="1067"/>
      <c r="D40" s="1067"/>
      <c r="E40" s="1068"/>
      <c r="F40" s="646"/>
      <c r="G40" s="647"/>
      <c r="H40" s="647"/>
      <c r="I40" s="484"/>
    </row>
    <row r="41" spans="2:9" ht="13.5" customHeight="1">
      <c r="B41" s="1066"/>
      <c r="C41" s="1067"/>
      <c r="D41" s="1067"/>
      <c r="E41" s="1068"/>
      <c r="F41" s="646"/>
      <c r="G41" s="647"/>
      <c r="H41" s="647"/>
      <c r="I41" s="484"/>
    </row>
    <row r="42" spans="2:9" ht="14.25" customHeight="1">
      <c r="B42" s="1066"/>
      <c r="C42" s="1067"/>
      <c r="D42" s="1067"/>
      <c r="E42" s="1068"/>
      <c r="F42" s="646"/>
      <c r="G42" s="647"/>
      <c r="H42" s="647"/>
      <c r="I42" s="484"/>
    </row>
    <row r="43" spans="2:9" ht="13.5" customHeight="1">
      <c r="B43" s="1066"/>
      <c r="C43" s="1067"/>
      <c r="D43" s="1067"/>
      <c r="E43" s="1068"/>
      <c r="F43" s="646"/>
      <c r="G43" s="647"/>
      <c r="H43" s="647"/>
      <c r="I43" s="484"/>
    </row>
    <row r="44" spans="2:9" ht="13.5" customHeight="1">
      <c r="B44" s="1069"/>
      <c r="C44" s="1070"/>
      <c r="D44" s="1070"/>
      <c r="E44" s="1071"/>
      <c r="F44" s="503"/>
      <c r="G44" s="504"/>
      <c r="H44" s="504"/>
      <c r="I44" s="472"/>
    </row>
    <row r="45" spans="2:9" ht="15" customHeight="1">
      <c r="B45" s="1063" t="s">
        <v>696</v>
      </c>
      <c r="C45" s="1064"/>
      <c r="D45" s="1064"/>
      <c r="E45" s="1065"/>
      <c r="F45" s="1063" t="s">
        <v>697</v>
      </c>
      <c r="G45" s="1064"/>
      <c r="H45" s="1064"/>
      <c r="I45" s="1065"/>
    </row>
    <row r="46" spans="2:9" ht="15" customHeight="1">
      <c r="B46" s="1066"/>
      <c r="C46" s="1067"/>
      <c r="D46" s="1067"/>
      <c r="E46" s="1068"/>
      <c r="F46" s="1066"/>
      <c r="G46" s="1067"/>
      <c r="H46" s="1067"/>
      <c r="I46" s="1068"/>
    </row>
    <row r="47" spans="2:9" ht="15" customHeight="1">
      <c r="B47" s="1066"/>
      <c r="C47" s="1067"/>
      <c r="D47" s="1067"/>
      <c r="E47" s="1068"/>
      <c r="F47" s="1066"/>
      <c r="G47" s="1067"/>
      <c r="H47" s="1067"/>
      <c r="I47" s="1068"/>
    </row>
    <row r="48" spans="2:9" ht="15" customHeight="1">
      <c r="B48" s="1066"/>
      <c r="C48" s="1067"/>
      <c r="D48" s="1067"/>
      <c r="E48" s="1068"/>
      <c r="F48" s="1066"/>
      <c r="G48" s="1067"/>
      <c r="H48" s="1067"/>
      <c r="I48" s="1068"/>
    </row>
    <row r="49" spans="2:9" ht="15" customHeight="1">
      <c r="B49" s="1066"/>
      <c r="C49" s="1067"/>
      <c r="D49" s="1067"/>
      <c r="E49" s="1068"/>
      <c r="F49" s="1066"/>
      <c r="G49" s="1067"/>
      <c r="H49" s="1067"/>
      <c r="I49" s="1068"/>
    </row>
    <row r="50" spans="2:9" ht="15" customHeight="1">
      <c r="B50" s="1066"/>
      <c r="C50" s="1067"/>
      <c r="D50" s="1067"/>
      <c r="E50" s="1068"/>
      <c r="F50" s="1066"/>
      <c r="G50" s="1067"/>
      <c r="H50" s="1067"/>
      <c r="I50" s="1068"/>
    </row>
    <row r="51" spans="2:9" ht="15" customHeight="1">
      <c r="B51" s="1069"/>
      <c r="C51" s="1070"/>
      <c r="D51" s="1070"/>
      <c r="E51" s="1071"/>
      <c r="F51" s="1069"/>
      <c r="G51" s="1070"/>
      <c r="H51" s="1070"/>
      <c r="I51" s="1071"/>
    </row>
  </sheetData>
  <mergeCells count="29">
    <mergeCell ref="B38:E44"/>
    <mergeCell ref="F38:I44"/>
    <mergeCell ref="B45:E51"/>
    <mergeCell ref="F45:I51"/>
    <mergeCell ref="B28:I28"/>
    <mergeCell ref="B29:I29"/>
    <mergeCell ref="B30:E30"/>
    <mergeCell ref="F30:I30"/>
    <mergeCell ref="B31:E37"/>
    <mergeCell ref="F31:I37"/>
    <mergeCell ref="B7:C7"/>
    <mergeCell ref="D7:E7"/>
    <mergeCell ref="F7:G7"/>
    <mergeCell ref="H7:I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tabColor rgb="FFFF9900"/>
  </sheetPr>
  <dimension ref="A1:J50"/>
  <sheetViews>
    <sheetView workbookViewId="0">
      <selection activeCell="C20" sqref="C20"/>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3.25" customHeight="1">
      <c r="B1" s="502" t="s">
        <v>471</v>
      </c>
      <c r="C1" s="599"/>
      <c r="D1" s="601" t="s">
        <v>439</v>
      </c>
      <c r="E1" s="602"/>
      <c r="F1" s="602"/>
      <c r="G1" s="602"/>
      <c r="H1" s="603"/>
      <c r="I1" s="604"/>
    </row>
    <row r="2" spans="2:9" ht="19.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48"/>
      <c r="C4" s="725"/>
      <c r="D4" s="725"/>
      <c r="E4" s="725"/>
      <c r="F4" s="725"/>
      <c r="G4" s="725"/>
      <c r="H4" s="725"/>
      <c r="I4" s="849"/>
    </row>
    <row r="5" spans="2:9" ht="22.5" customHeight="1">
      <c r="B5" s="489" t="s">
        <v>444</v>
      </c>
      <c r="C5" s="470"/>
      <c r="D5" s="767" t="str">
        <f>Indicadores!F55</f>
        <v>Gestión de Servicios de Información y Soporte Tecnológico (GTI)</v>
      </c>
      <c r="E5" s="768"/>
      <c r="F5" s="768"/>
      <c r="G5" s="768"/>
      <c r="H5" s="768"/>
      <c r="I5" s="488"/>
    </row>
    <row r="6" spans="2:9" ht="24.75" customHeight="1">
      <c r="B6" s="489" t="s">
        <v>445</v>
      </c>
      <c r="C6" s="470"/>
      <c r="D6" s="570" t="str">
        <f>Indicadores!A55</f>
        <v>Disponibilidad</v>
      </c>
      <c r="E6" s="731"/>
      <c r="F6" s="489" t="s">
        <v>446</v>
      </c>
      <c r="G6" s="470"/>
      <c r="H6" s="570" t="e">
        <f>Indicadores!#REF!</f>
        <v>#REF!</v>
      </c>
      <c r="I6" s="731"/>
    </row>
    <row r="7" spans="2:9" ht="48" customHeight="1">
      <c r="B7" s="489" t="s">
        <v>447</v>
      </c>
      <c r="C7" s="470"/>
      <c r="D7" s="570"/>
      <c r="E7" s="731"/>
      <c r="F7" s="489" t="s">
        <v>448</v>
      </c>
      <c r="G7" s="470"/>
      <c r="H7" s="570" t="str">
        <f>Indicadores!C55</f>
        <v>Medir la disponibilidad del sistema y Verificar la continuidad del servicio.</v>
      </c>
      <c r="I7" s="731"/>
    </row>
    <row r="8" spans="2:9" ht="30.75" customHeight="1">
      <c r="B8" s="297" t="s">
        <v>449</v>
      </c>
      <c r="C8" s="35" t="str">
        <f>Indicadores!P55</f>
        <v>Trimestral</v>
      </c>
      <c r="D8" s="297" t="s">
        <v>450</v>
      </c>
      <c r="E8" s="35" t="str">
        <f>Indicadores!R55</f>
        <v>Grupo de Sistemas, aplicativo ARANDA</v>
      </c>
      <c r="F8" s="297" t="s">
        <v>67</v>
      </c>
      <c r="G8" s="35" t="str">
        <f>Indicadores!H55</f>
        <v>Porcentaje</v>
      </c>
      <c r="H8" s="490" t="s">
        <v>451</v>
      </c>
      <c r="I8" s="616" t="str">
        <f>Indicadores!O55</f>
        <v>Hacia arriba</v>
      </c>
    </row>
    <row r="9" spans="2:9" ht="24" customHeight="1">
      <c r="B9" s="297" t="s">
        <v>420</v>
      </c>
      <c r="C9" s="27">
        <f>Indicadores!N55</f>
        <v>0.97</v>
      </c>
      <c r="D9" s="28" t="s">
        <v>422</v>
      </c>
      <c r="E9" s="27">
        <f>'TABLERO DE MANDO'!F56</f>
        <v>0.82450000000000001</v>
      </c>
      <c r="F9" s="29" t="s">
        <v>423</v>
      </c>
      <c r="G9" s="27">
        <f>'TABLERO DE MANDO'!G56</f>
        <v>0.873</v>
      </c>
      <c r="H9" s="734"/>
      <c r="I9" s="832"/>
    </row>
    <row r="10" spans="2:9" ht="13.5" customHeight="1">
      <c r="B10" s="93"/>
      <c r="C10" s="30"/>
      <c r="D10" s="30"/>
      <c r="E10" s="30"/>
      <c r="F10" s="30"/>
      <c r="G10" s="30"/>
      <c r="H10" s="30"/>
      <c r="I10" s="90"/>
    </row>
    <row r="11" spans="2:9" ht="24.7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0.82450000000000001</v>
      </c>
      <c r="E12" s="33">
        <f t="shared" ref="E12:E23" si="1">+$G$9</f>
        <v>0.873</v>
      </c>
      <c r="F12" s="30"/>
      <c r="G12" s="30"/>
      <c r="H12" s="91"/>
      <c r="I12" s="96"/>
    </row>
    <row r="13" spans="2:9" ht="13.5" customHeight="1">
      <c r="B13" s="39" t="s">
        <v>427</v>
      </c>
      <c r="C13" s="95"/>
      <c r="D13" s="33">
        <f t="shared" si="0"/>
        <v>0.82450000000000001</v>
      </c>
      <c r="E13" s="33">
        <f t="shared" si="1"/>
        <v>0.873</v>
      </c>
      <c r="F13" s="30"/>
      <c r="G13" s="30"/>
      <c r="H13" s="91"/>
      <c r="I13" s="96"/>
    </row>
    <row r="14" spans="2:9" ht="13.5" customHeight="1">
      <c r="B14" s="39" t="s">
        <v>428</v>
      </c>
      <c r="C14" s="279">
        <v>0.93</v>
      </c>
      <c r="D14" s="33">
        <f t="shared" si="0"/>
        <v>0.82450000000000001</v>
      </c>
      <c r="E14" s="33">
        <f t="shared" si="1"/>
        <v>0.873</v>
      </c>
      <c r="F14" s="30"/>
      <c r="G14" s="30"/>
      <c r="H14" s="91"/>
      <c r="I14" s="96"/>
    </row>
    <row r="15" spans="2:9" ht="13.5" customHeight="1">
      <c r="B15" s="39" t="s">
        <v>429</v>
      </c>
      <c r="C15" s="95"/>
      <c r="D15" s="33">
        <f t="shared" si="0"/>
        <v>0.82450000000000001</v>
      </c>
      <c r="E15" s="33">
        <f t="shared" si="1"/>
        <v>0.873</v>
      </c>
      <c r="F15" s="30"/>
      <c r="G15" s="30"/>
      <c r="H15" s="91"/>
      <c r="I15" s="96"/>
    </row>
    <row r="16" spans="2:9" ht="13.5" customHeight="1">
      <c r="B16" s="39" t="s">
        <v>430</v>
      </c>
      <c r="C16" s="95"/>
      <c r="D16" s="33">
        <f t="shared" si="0"/>
        <v>0.82450000000000001</v>
      </c>
      <c r="E16" s="33">
        <f t="shared" si="1"/>
        <v>0.873</v>
      </c>
      <c r="F16" s="30"/>
      <c r="G16" s="30"/>
      <c r="H16" s="91"/>
      <c r="I16" s="96"/>
    </row>
    <row r="17" spans="2:9" ht="13.5" customHeight="1">
      <c r="B17" s="39" t="s">
        <v>431</v>
      </c>
      <c r="C17" s="279">
        <v>0.96489999999999998</v>
      </c>
      <c r="D17" s="33">
        <f t="shared" si="0"/>
        <v>0.82450000000000001</v>
      </c>
      <c r="E17" s="33">
        <f t="shared" si="1"/>
        <v>0.873</v>
      </c>
      <c r="F17" s="30"/>
      <c r="G17" s="30"/>
      <c r="H17" s="91"/>
      <c r="I17" s="96"/>
    </row>
    <row r="18" spans="2:9" ht="13.5" customHeight="1">
      <c r="B18" s="39" t="s">
        <v>432</v>
      </c>
      <c r="C18" s="34"/>
      <c r="D18" s="33">
        <f t="shared" si="0"/>
        <v>0.82450000000000001</v>
      </c>
      <c r="E18" s="33">
        <f t="shared" si="1"/>
        <v>0.873</v>
      </c>
      <c r="F18" s="30"/>
      <c r="G18" s="30"/>
      <c r="H18" s="91"/>
      <c r="I18" s="96"/>
    </row>
    <row r="19" spans="2:9" ht="13.5" customHeight="1">
      <c r="B19" s="39" t="s">
        <v>433</v>
      </c>
      <c r="C19" s="34"/>
      <c r="D19" s="33">
        <f t="shared" si="0"/>
        <v>0.82450000000000001</v>
      </c>
      <c r="E19" s="33">
        <f t="shared" si="1"/>
        <v>0.873</v>
      </c>
      <c r="F19" s="30"/>
      <c r="G19" s="30"/>
      <c r="H19" s="91"/>
      <c r="I19" s="96"/>
    </row>
    <row r="20" spans="2:9" ht="13.5" customHeight="1">
      <c r="B20" s="39" t="s">
        <v>434</v>
      </c>
      <c r="C20" s="34">
        <v>0.95</v>
      </c>
      <c r="D20" s="33">
        <f t="shared" si="0"/>
        <v>0.82450000000000001</v>
      </c>
      <c r="E20" s="33">
        <f t="shared" si="1"/>
        <v>0.873</v>
      </c>
      <c r="F20" s="30"/>
      <c r="G20" s="30"/>
      <c r="H20" s="91"/>
      <c r="I20" s="96"/>
    </row>
    <row r="21" spans="2:9" ht="13.5" customHeight="1">
      <c r="B21" s="39" t="s">
        <v>435</v>
      </c>
      <c r="C21" s="34"/>
      <c r="D21" s="33">
        <f t="shared" si="0"/>
        <v>0.82450000000000001</v>
      </c>
      <c r="E21" s="33">
        <f t="shared" si="1"/>
        <v>0.873</v>
      </c>
      <c r="F21" s="30"/>
      <c r="G21" s="30"/>
      <c r="H21" s="91"/>
      <c r="I21" s="96"/>
    </row>
    <row r="22" spans="2:9" ht="13.5" customHeight="1">
      <c r="B22" s="39" t="s">
        <v>436</v>
      </c>
      <c r="C22" s="34"/>
      <c r="D22" s="33">
        <f t="shared" si="0"/>
        <v>0.82450000000000001</v>
      </c>
      <c r="E22" s="33">
        <f t="shared" si="1"/>
        <v>0.873</v>
      </c>
      <c r="F22" s="30"/>
      <c r="G22" s="30"/>
      <c r="H22" s="91"/>
      <c r="I22" s="96"/>
    </row>
    <row r="23" spans="2:9" ht="13.5" customHeight="1">
      <c r="B23" s="39" t="s">
        <v>437</v>
      </c>
      <c r="C23" s="281">
        <v>0.99990000000000001</v>
      </c>
      <c r="D23" s="33">
        <f t="shared" si="0"/>
        <v>0.82450000000000001</v>
      </c>
      <c r="E23" s="33">
        <f t="shared" si="1"/>
        <v>0.873</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96"/>
      <c r="D29" s="996"/>
      <c r="E29" s="996"/>
      <c r="F29" s="996"/>
      <c r="G29" s="996"/>
      <c r="H29" s="996"/>
      <c r="I29" s="997"/>
    </row>
    <row r="30" spans="2:9" ht="13.5" customHeight="1">
      <c r="B30" s="612" t="s">
        <v>455</v>
      </c>
      <c r="C30" s="510"/>
      <c r="D30" s="510"/>
      <c r="E30" s="470"/>
      <c r="F30" s="612" t="s">
        <v>456</v>
      </c>
      <c r="G30" s="510"/>
      <c r="H30" s="510"/>
      <c r="I30" s="470"/>
    </row>
    <row r="31" spans="2:9" ht="22.5" customHeight="1">
      <c r="B31" s="1063" t="s">
        <v>698</v>
      </c>
      <c r="C31" s="1064"/>
      <c r="D31" s="1064"/>
      <c r="E31" s="1065"/>
      <c r="F31" s="1063"/>
      <c r="G31" s="1064"/>
      <c r="H31" s="1064"/>
      <c r="I31" s="1065"/>
    </row>
    <row r="32" spans="2:9" ht="22.5" customHeight="1">
      <c r="B32" s="1066"/>
      <c r="C32" s="1067"/>
      <c r="D32" s="1067"/>
      <c r="E32" s="1068"/>
      <c r="F32" s="1066"/>
      <c r="G32" s="1067"/>
      <c r="H32" s="1067"/>
      <c r="I32" s="1068"/>
    </row>
    <row r="33" spans="1:10" ht="22.5" customHeight="1">
      <c r="B33" s="1066"/>
      <c r="C33" s="1067"/>
      <c r="D33" s="1067"/>
      <c r="E33" s="1068"/>
      <c r="F33" s="1066"/>
      <c r="G33" s="1067"/>
      <c r="H33" s="1067"/>
      <c r="I33" s="1068"/>
    </row>
    <row r="34" spans="1:10" ht="22.5" customHeight="1">
      <c r="B34" s="1066"/>
      <c r="C34" s="1067"/>
      <c r="D34" s="1067"/>
      <c r="E34" s="1068"/>
      <c r="F34" s="1066"/>
      <c r="G34" s="1067"/>
      <c r="H34" s="1067"/>
      <c r="I34" s="1068"/>
    </row>
    <row r="35" spans="1:10" ht="22.5" customHeight="1">
      <c r="B35" s="1066"/>
      <c r="C35" s="1067"/>
      <c r="D35" s="1067"/>
      <c r="E35" s="1068"/>
      <c r="F35" s="1066"/>
      <c r="G35" s="1067"/>
      <c r="H35" s="1067"/>
      <c r="I35" s="1068"/>
    </row>
    <row r="36" spans="1:10" ht="22.5" customHeight="1">
      <c r="B36" s="1066"/>
      <c r="C36" s="1067"/>
      <c r="D36" s="1067"/>
      <c r="E36" s="1068"/>
      <c r="F36" s="1066"/>
      <c r="G36" s="1067"/>
      <c r="H36" s="1067"/>
      <c r="I36" s="1068"/>
    </row>
    <row r="37" spans="1:10" ht="22.5" customHeight="1">
      <c r="B37" s="1069"/>
      <c r="C37" s="1070"/>
      <c r="D37" s="1070"/>
      <c r="E37" s="1071"/>
      <c r="F37" s="1069"/>
      <c r="G37" s="1070"/>
      <c r="H37" s="1070"/>
      <c r="I37" s="1071"/>
    </row>
    <row r="38" spans="1:10" ht="22.5" customHeight="1">
      <c r="B38" s="1063" t="s">
        <v>699</v>
      </c>
      <c r="C38" s="1064"/>
      <c r="D38" s="1064"/>
      <c r="E38" s="1065"/>
      <c r="F38" s="1063"/>
      <c r="G38" s="1064"/>
      <c r="H38" s="1064"/>
      <c r="I38" s="1065"/>
    </row>
    <row r="39" spans="1:10" ht="22.5" customHeight="1">
      <c r="B39" s="1066"/>
      <c r="C39" s="1067"/>
      <c r="D39" s="1067"/>
      <c r="E39" s="1068"/>
      <c r="F39" s="1066"/>
      <c r="G39" s="1067"/>
      <c r="H39" s="1067"/>
      <c r="I39" s="1068"/>
    </row>
    <row r="40" spans="1:10" ht="22.5" customHeight="1">
      <c r="B40" s="1066"/>
      <c r="C40" s="1067"/>
      <c r="D40" s="1067"/>
      <c r="E40" s="1068"/>
      <c r="F40" s="1066"/>
      <c r="G40" s="1067"/>
      <c r="H40" s="1067"/>
      <c r="I40" s="1068"/>
    </row>
    <row r="41" spans="1:10" ht="22.5" customHeight="1">
      <c r="B41" s="1066"/>
      <c r="C41" s="1067"/>
      <c r="D41" s="1067"/>
      <c r="E41" s="1068"/>
      <c r="F41" s="1066"/>
      <c r="G41" s="1067"/>
      <c r="H41" s="1067"/>
      <c r="I41" s="1068"/>
    </row>
    <row r="42" spans="1:10" ht="22.5" customHeight="1">
      <c r="B42" s="1066"/>
      <c r="C42" s="1067"/>
      <c r="D42" s="1067"/>
      <c r="E42" s="1068"/>
      <c r="F42" s="1066"/>
      <c r="G42" s="1067"/>
      <c r="H42" s="1067"/>
      <c r="I42" s="1068"/>
    </row>
    <row r="43" spans="1:10" ht="22.5" customHeight="1">
      <c r="B43" s="1066"/>
      <c r="C43" s="1067"/>
      <c r="D43" s="1067"/>
      <c r="E43" s="1068"/>
      <c r="F43" s="1066"/>
      <c r="G43" s="1067"/>
      <c r="H43" s="1067"/>
      <c r="I43" s="1068"/>
    </row>
    <row r="44" spans="1:10" ht="22.5" customHeight="1">
      <c r="A44" s="373"/>
      <c r="B44" s="1081" t="s">
        <v>700</v>
      </c>
      <c r="C44" s="1081"/>
      <c r="D44" s="1081"/>
      <c r="E44" s="1082"/>
      <c r="F44" s="1081"/>
      <c r="G44" s="1081"/>
      <c r="H44" s="1081"/>
      <c r="I44" s="1081"/>
      <c r="J44" s="373"/>
    </row>
    <row r="45" spans="1:10" ht="22.5" customHeight="1">
      <c r="A45" s="373"/>
      <c r="B45" s="1081"/>
      <c r="C45" s="1081"/>
      <c r="D45" s="1081"/>
      <c r="E45" s="1082"/>
      <c r="F45" s="1081"/>
      <c r="G45" s="1081"/>
      <c r="H45" s="1081"/>
      <c r="I45" s="1081"/>
      <c r="J45" s="373"/>
    </row>
    <row r="46" spans="1:10" ht="22.5" customHeight="1">
      <c r="A46" s="373"/>
      <c r="B46" s="1081"/>
      <c r="C46" s="1081"/>
      <c r="D46" s="1081"/>
      <c r="E46" s="1082"/>
      <c r="F46" s="1081"/>
      <c r="G46" s="1081"/>
      <c r="H46" s="1081"/>
      <c r="I46" s="1081"/>
      <c r="J46" s="373"/>
    </row>
    <row r="47" spans="1:10" ht="22.5" customHeight="1">
      <c r="A47" s="373"/>
      <c r="B47" s="1081"/>
      <c r="C47" s="1081"/>
      <c r="D47" s="1081"/>
      <c r="E47" s="1082"/>
      <c r="F47" s="1081"/>
      <c r="G47" s="1081"/>
      <c r="H47" s="1081"/>
      <c r="I47" s="1081"/>
      <c r="J47" s="373"/>
    </row>
    <row r="48" spans="1:10" ht="22.5" customHeight="1">
      <c r="A48" s="373"/>
      <c r="B48" s="1081"/>
      <c r="C48" s="1081"/>
      <c r="D48" s="1081"/>
      <c r="E48" s="1082"/>
      <c r="F48" s="1081"/>
      <c r="G48" s="1081"/>
      <c r="H48" s="1081"/>
      <c r="I48" s="1081"/>
      <c r="J48" s="373"/>
    </row>
    <row r="49" spans="1:10" ht="22.5" customHeight="1">
      <c r="A49" s="373"/>
      <c r="B49" s="1081"/>
      <c r="C49" s="1081"/>
      <c r="D49" s="1081"/>
      <c r="E49" s="1082"/>
      <c r="F49" s="1081"/>
      <c r="G49" s="1081"/>
      <c r="H49" s="1081"/>
      <c r="I49" s="1081"/>
      <c r="J49" s="373"/>
    </row>
    <row r="50" spans="1:10" ht="15" customHeight="1">
      <c r="B50" s="373"/>
      <c r="C50" s="373"/>
      <c r="D50" s="373"/>
      <c r="E50" s="373"/>
      <c r="F50" s="373"/>
      <c r="G50" s="373"/>
      <c r="H50" s="373"/>
      <c r="I50" s="373"/>
    </row>
  </sheetData>
  <mergeCells count="29">
    <mergeCell ref="B44:E49"/>
    <mergeCell ref="F44:I49"/>
    <mergeCell ref="B38:E43"/>
    <mergeCell ref="F38:I43"/>
    <mergeCell ref="D7:E7"/>
    <mergeCell ref="F7:G7"/>
    <mergeCell ref="H8:H9"/>
    <mergeCell ref="I8:I9"/>
    <mergeCell ref="B28:I28"/>
    <mergeCell ref="B29:I29"/>
    <mergeCell ref="F30:I30"/>
    <mergeCell ref="B7:C7"/>
    <mergeCell ref="H7:I7"/>
    <mergeCell ref="B30:E30"/>
    <mergeCell ref="B31:E37"/>
    <mergeCell ref="F31:I37"/>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tabColor rgb="FFFF9900"/>
  </sheetPr>
  <dimension ref="B1:J45"/>
  <sheetViews>
    <sheetView topLeftCell="A23" workbookViewId="0">
      <selection activeCell="B31" sqref="B31:E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502" t="s">
        <v>471</v>
      </c>
      <c r="C1" s="599"/>
      <c r="D1" s="601" t="s">
        <v>439</v>
      </c>
      <c r="E1" s="602"/>
      <c r="F1" s="602"/>
      <c r="G1" s="602"/>
      <c r="H1" s="603"/>
      <c r="I1" s="604"/>
    </row>
    <row r="2" spans="2:9" ht="21"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848"/>
      <c r="C4" s="725"/>
      <c r="D4" s="725"/>
      <c r="E4" s="725"/>
      <c r="F4" s="725"/>
      <c r="G4" s="725"/>
      <c r="H4" s="725"/>
      <c r="I4" s="849"/>
    </row>
    <row r="5" spans="2:9" ht="22.5" customHeight="1">
      <c r="B5" s="473" t="s">
        <v>444</v>
      </c>
      <c r="C5" s="474"/>
      <c r="D5" s="728" t="str">
        <f>Indicadores!F56</f>
        <v>Gestión de Servicios de Información y Soporte Tecnológico (GTI)</v>
      </c>
      <c r="E5" s="504"/>
      <c r="F5" s="504"/>
      <c r="G5" s="504"/>
      <c r="H5" s="504"/>
      <c r="I5" s="472"/>
    </row>
    <row r="6" spans="2:9" ht="34.5" customHeight="1">
      <c r="B6" s="489" t="s">
        <v>445</v>
      </c>
      <c r="C6" s="470"/>
      <c r="D6" s="570" t="str">
        <f>Indicadores!A56</f>
        <v>Cumplimiento de actividades como resultado de planes de mejoramiento</v>
      </c>
      <c r="E6" s="731"/>
      <c r="F6" s="489" t="s">
        <v>446</v>
      </c>
      <c r="G6" s="470"/>
      <c r="H6" s="570" t="e">
        <f>Indicadores!#REF!</f>
        <v>#REF!</v>
      </c>
      <c r="I6" s="731"/>
    </row>
    <row r="7" spans="2:9" ht="45" customHeight="1">
      <c r="B7" s="489" t="s">
        <v>447</v>
      </c>
      <c r="C7" s="470"/>
      <c r="D7" s="570" t="str">
        <f>Indicadores!G56</f>
        <v>(No actividades ejecutadas/No actividades programadas por periodo de planes de mejoramiento)*100%</v>
      </c>
      <c r="E7" s="731"/>
      <c r="F7" s="489" t="s">
        <v>448</v>
      </c>
      <c r="G7" s="470"/>
      <c r="H7" s="570" t="str">
        <f>Indicadores!C56</f>
        <v>Realizar el seguimiento de las actividades comprometidas en los planes de mejoramiento relacionadas con el SGSI</v>
      </c>
      <c r="I7" s="731"/>
    </row>
    <row r="8" spans="2:9" ht="42" customHeight="1">
      <c r="B8" s="297" t="s">
        <v>449</v>
      </c>
      <c r="C8" s="35" t="str">
        <f>Indicadores!P56</f>
        <v>Trimestral</v>
      </c>
      <c r="D8" s="297" t="s">
        <v>450</v>
      </c>
      <c r="E8" s="35" t="str">
        <f>Indicadores!R56</f>
        <v>Planes de mejoramiento SIG</v>
      </c>
      <c r="F8" s="297" t="s">
        <v>67</v>
      </c>
      <c r="G8" s="35" t="str">
        <f>Indicadores!H56</f>
        <v>Porcentaje</v>
      </c>
      <c r="H8" s="490" t="s">
        <v>451</v>
      </c>
      <c r="I8" s="616" t="str">
        <f>Indicadores!O56</f>
        <v>Hacia arriba</v>
      </c>
    </row>
    <row r="9" spans="2:9" ht="33.75" customHeight="1">
      <c r="B9" s="297" t="s">
        <v>420</v>
      </c>
      <c r="C9" s="27">
        <f>Indicadores!N56</f>
        <v>1</v>
      </c>
      <c r="D9" s="28" t="s">
        <v>422</v>
      </c>
      <c r="E9" s="27">
        <f>'TABLERO DE MANDO'!F57</f>
        <v>0.85</v>
      </c>
      <c r="F9" s="29" t="s">
        <v>423</v>
      </c>
      <c r="G9" s="27">
        <f>'TABLERO DE MANDO'!G57</f>
        <v>0.9</v>
      </c>
      <c r="H9" s="734"/>
      <c r="I9" s="832"/>
    </row>
    <row r="10" spans="2:9" ht="13.5" customHeight="1">
      <c r="B10" s="93"/>
      <c r="C10" s="30"/>
      <c r="D10" s="30"/>
      <c r="E10" s="30"/>
      <c r="F10" s="30"/>
      <c r="G10" s="30"/>
      <c r="H10" s="30"/>
      <c r="I10" s="90"/>
    </row>
    <row r="11" spans="2:9" ht="22.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0.85</v>
      </c>
      <c r="E12" s="33">
        <f t="shared" ref="E12:E23" si="1">+$G$9</f>
        <v>0.9</v>
      </c>
      <c r="F12" s="30"/>
      <c r="G12" s="30"/>
      <c r="H12" s="91"/>
      <c r="I12" s="96"/>
    </row>
    <row r="13" spans="2:9" ht="13.5" customHeight="1">
      <c r="B13" s="39" t="s">
        <v>427</v>
      </c>
      <c r="C13" s="95"/>
      <c r="D13" s="33">
        <f t="shared" si="0"/>
        <v>0.85</v>
      </c>
      <c r="E13" s="33">
        <f t="shared" si="1"/>
        <v>0.9</v>
      </c>
      <c r="F13" s="30"/>
      <c r="G13" s="30"/>
      <c r="H13" s="91"/>
      <c r="I13" s="96"/>
    </row>
    <row r="14" spans="2:9" ht="13.5" customHeight="1">
      <c r="B14" s="39" t="s">
        <v>428</v>
      </c>
      <c r="C14" s="279">
        <v>0.8</v>
      </c>
      <c r="D14" s="33">
        <f t="shared" si="0"/>
        <v>0.85</v>
      </c>
      <c r="E14" s="33">
        <f t="shared" si="1"/>
        <v>0.9</v>
      </c>
      <c r="F14" s="30"/>
      <c r="G14" s="30"/>
      <c r="H14" s="91"/>
      <c r="I14" s="96"/>
    </row>
    <row r="15" spans="2:9" ht="13.5" customHeight="1">
      <c r="B15" s="39" t="s">
        <v>429</v>
      </c>
      <c r="C15" s="95"/>
      <c r="D15" s="33">
        <f t="shared" si="0"/>
        <v>0.85</v>
      </c>
      <c r="E15" s="33">
        <f t="shared" si="1"/>
        <v>0.9</v>
      </c>
      <c r="F15" s="30"/>
      <c r="G15" s="30"/>
      <c r="H15" s="91"/>
      <c r="I15" s="96"/>
    </row>
    <row r="16" spans="2:9" ht="13.5" customHeight="1">
      <c r="B16" s="39" t="s">
        <v>430</v>
      </c>
      <c r="C16" s="95"/>
      <c r="D16" s="33">
        <f t="shared" si="0"/>
        <v>0.85</v>
      </c>
      <c r="E16" s="33">
        <f t="shared" si="1"/>
        <v>0.9</v>
      </c>
      <c r="F16" s="30"/>
      <c r="G16" s="30"/>
      <c r="H16" s="91"/>
      <c r="I16" s="96"/>
    </row>
    <row r="17" spans="2:9" ht="13.5" customHeight="1">
      <c r="B17" s="39" t="s">
        <v>431</v>
      </c>
      <c r="C17" s="34">
        <v>0.85</v>
      </c>
      <c r="D17" s="33">
        <f t="shared" si="0"/>
        <v>0.85</v>
      </c>
      <c r="E17" s="33">
        <f t="shared" si="1"/>
        <v>0.9</v>
      </c>
      <c r="F17" s="30"/>
      <c r="G17" s="30"/>
      <c r="H17" s="91"/>
      <c r="I17" s="96"/>
    </row>
    <row r="18" spans="2:9" ht="13.5" customHeight="1">
      <c r="B18" s="39" t="s">
        <v>432</v>
      </c>
      <c r="C18" s="34"/>
      <c r="D18" s="33">
        <f t="shared" si="0"/>
        <v>0.85</v>
      </c>
      <c r="E18" s="33">
        <f t="shared" si="1"/>
        <v>0.9</v>
      </c>
      <c r="F18" s="30"/>
      <c r="G18" s="30"/>
      <c r="H18" s="91"/>
      <c r="I18" s="96"/>
    </row>
    <row r="19" spans="2:9" ht="13.5" customHeight="1">
      <c r="B19" s="39" t="s">
        <v>433</v>
      </c>
      <c r="C19" s="34"/>
      <c r="D19" s="33">
        <f t="shared" si="0"/>
        <v>0.85</v>
      </c>
      <c r="E19" s="33">
        <f t="shared" si="1"/>
        <v>0.9</v>
      </c>
      <c r="F19" s="30"/>
      <c r="G19" s="30"/>
      <c r="H19" s="91"/>
      <c r="I19" s="96"/>
    </row>
    <row r="20" spans="2:9" ht="13.5" customHeight="1">
      <c r="B20" s="39" t="s">
        <v>434</v>
      </c>
      <c r="C20" s="34">
        <v>0.85</v>
      </c>
      <c r="D20" s="33">
        <f t="shared" si="0"/>
        <v>0.85</v>
      </c>
      <c r="E20" s="33">
        <f t="shared" si="1"/>
        <v>0.9</v>
      </c>
      <c r="F20" s="30"/>
      <c r="G20" s="30"/>
      <c r="H20" s="91"/>
      <c r="I20" s="96"/>
    </row>
    <row r="21" spans="2:9" ht="13.5" customHeight="1">
      <c r="B21" s="39" t="s">
        <v>435</v>
      </c>
      <c r="C21" s="34"/>
      <c r="D21" s="33">
        <f t="shared" si="0"/>
        <v>0.85</v>
      </c>
      <c r="E21" s="33">
        <f t="shared" si="1"/>
        <v>0.9</v>
      </c>
      <c r="F21" s="30"/>
      <c r="G21" s="30"/>
      <c r="H21" s="91"/>
      <c r="I21" s="96"/>
    </row>
    <row r="22" spans="2:9" ht="13.5" customHeight="1">
      <c r="B22" s="39" t="s">
        <v>436</v>
      </c>
      <c r="C22" s="34"/>
      <c r="D22" s="33">
        <f t="shared" si="0"/>
        <v>0.85</v>
      </c>
      <c r="E22" s="33">
        <f t="shared" si="1"/>
        <v>0.9</v>
      </c>
      <c r="F22" s="30"/>
      <c r="G22" s="30"/>
      <c r="H22" s="91"/>
      <c r="I22" s="96"/>
    </row>
    <row r="23" spans="2:9" ht="13.5" customHeight="1">
      <c r="B23" s="39" t="s">
        <v>437</v>
      </c>
      <c r="C23" s="279">
        <v>0.85</v>
      </c>
      <c r="D23" s="33">
        <f t="shared" si="0"/>
        <v>0.85</v>
      </c>
      <c r="E23" s="33">
        <f t="shared" si="1"/>
        <v>0.9</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96"/>
      <c r="D29" s="996"/>
      <c r="E29" s="996"/>
      <c r="F29" s="996"/>
      <c r="G29" s="996"/>
      <c r="H29" s="996"/>
      <c r="I29" s="997"/>
    </row>
    <row r="30" spans="2:9" ht="13.5" customHeight="1">
      <c r="B30" s="500" t="s">
        <v>455</v>
      </c>
      <c r="C30" s="498"/>
      <c r="D30" s="498"/>
      <c r="E30" s="499"/>
      <c r="F30" s="500" t="s">
        <v>456</v>
      </c>
      <c r="G30" s="498"/>
      <c r="H30" s="498"/>
      <c r="I30" s="499"/>
    </row>
    <row r="31" spans="2:9" ht="13.5" customHeight="1">
      <c r="B31" s="1063" t="s">
        <v>701</v>
      </c>
      <c r="C31" s="1064"/>
      <c r="D31" s="1064"/>
      <c r="E31" s="1065"/>
      <c r="F31" s="1063" t="s">
        <v>702</v>
      </c>
      <c r="G31" s="1064"/>
      <c r="H31" s="1064"/>
      <c r="I31" s="1065"/>
    </row>
    <row r="32" spans="2:9" ht="13.5" customHeight="1">
      <c r="B32" s="1066"/>
      <c r="C32" s="1067"/>
      <c r="D32" s="1067"/>
      <c r="E32" s="1068"/>
      <c r="F32" s="1066"/>
      <c r="G32" s="1067"/>
      <c r="H32" s="1067"/>
      <c r="I32" s="1068"/>
    </row>
    <row r="33" spans="2:10" ht="15" customHeight="1">
      <c r="B33" s="1066"/>
      <c r="C33" s="1067"/>
      <c r="D33" s="1067"/>
      <c r="E33" s="1068"/>
      <c r="F33" s="1066"/>
      <c r="G33" s="1067"/>
      <c r="H33" s="1067"/>
      <c r="I33" s="1068"/>
    </row>
    <row r="34" spans="2:10" ht="15" customHeight="1">
      <c r="B34" s="1066"/>
      <c r="C34" s="1067"/>
      <c r="D34" s="1067"/>
      <c r="E34" s="1068"/>
      <c r="F34" s="1066"/>
      <c r="G34" s="1067"/>
      <c r="H34" s="1067"/>
      <c r="I34" s="1068"/>
    </row>
    <row r="35" spans="2:10" ht="15" customHeight="1">
      <c r="B35" s="1066"/>
      <c r="C35" s="1067"/>
      <c r="D35" s="1067"/>
      <c r="E35" s="1068"/>
      <c r="F35" s="1066"/>
      <c r="G35" s="1067"/>
      <c r="H35" s="1067"/>
      <c r="I35" s="1068"/>
    </row>
    <row r="36" spans="2:10" ht="15" customHeight="1">
      <c r="B36" s="1066"/>
      <c r="C36" s="1067"/>
      <c r="D36" s="1067"/>
      <c r="E36" s="1068"/>
      <c r="F36" s="1066"/>
      <c r="G36" s="1067"/>
      <c r="H36" s="1067"/>
      <c r="I36" s="1068"/>
    </row>
    <row r="37" spans="2:10" ht="15" customHeight="1">
      <c r="B37" s="1069"/>
      <c r="C37" s="1070"/>
      <c r="D37" s="1070"/>
      <c r="E37" s="1071"/>
      <c r="F37" s="1066"/>
      <c r="G37" s="1067"/>
      <c r="H37" s="1067"/>
      <c r="I37" s="1068"/>
    </row>
    <row r="38" spans="2:10" ht="13.5" customHeight="1">
      <c r="B38" s="1063" t="s">
        <v>703</v>
      </c>
      <c r="C38" s="1064"/>
      <c r="D38" s="1064"/>
      <c r="E38" s="1064"/>
      <c r="F38" s="1083"/>
      <c r="G38" s="1083"/>
      <c r="H38" s="1083"/>
      <c r="I38" s="1083"/>
      <c r="J38" s="373"/>
    </row>
    <row r="39" spans="2:10" ht="13.5" customHeight="1">
      <c r="B39" s="1066"/>
      <c r="C39" s="1067"/>
      <c r="D39" s="1067"/>
      <c r="E39" s="1067"/>
      <c r="F39" s="1083"/>
      <c r="G39" s="1083"/>
      <c r="H39" s="1083"/>
      <c r="I39" s="1083"/>
      <c r="J39" s="373"/>
    </row>
    <row r="40" spans="2:10" ht="13.5" customHeight="1">
      <c r="B40" s="1066"/>
      <c r="C40" s="1067"/>
      <c r="D40" s="1067"/>
      <c r="E40" s="1067"/>
      <c r="F40" s="1083"/>
      <c r="G40" s="1083"/>
      <c r="H40" s="1083"/>
      <c r="I40" s="1083"/>
      <c r="J40" s="373"/>
    </row>
    <row r="41" spans="2:10" ht="13.5" customHeight="1">
      <c r="B41" s="1066"/>
      <c r="C41" s="1067"/>
      <c r="D41" s="1067"/>
      <c r="E41" s="1067"/>
      <c r="F41" s="1083"/>
      <c r="G41" s="1083"/>
      <c r="H41" s="1083"/>
      <c r="I41" s="1083"/>
      <c r="J41" s="373"/>
    </row>
    <row r="42" spans="2:10" ht="13.5" customHeight="1">
      <c r="B42" s="1066"/>
      <c r="C42" s="1067"/>
      <c r="D42" s="1067"/>
      <c r="E42" s="1067"/>
      <c r="F42" s="1083"/>
      <c r="G42" s="1083"/>
      <c r="H42" s="1083"/>
      <c r="I42" s="1083"/>
      <c r="J42" s="373"/>
    </row>
    <row r="43" spans="2:10" ht="13.5" customHeight="1">
      <c r="B43" s="1066"/>
      <c r="C43" s="1067"/>
      <c r="D43" s="1067"/>
      <c r="E43" s="1067"/>
      <c r="F43" s="1083"/>
      <c r="G43" s="1083"/>
      <c r="H43" s="1083"/>
      <c r="I43" s="1083"/>
      <c r="J43" s="373"/>
    </row>
    <row r="44" spans="2:10" ht="13.5" customHeight="1">
      <c r="B44" s="1069"/>
      <c r="C44" s="1070"/>
      <c r="D44" s="1070"/>
      <c r="E44" s="1070"/>
      <c r="F44" s="1083"/>
      <c r="G44" s="1083"/>
      <c r="H44" s="1083"/>
      <c r="I44" s="1083"/>
      <c r="J44" s="373"/>
    </row>
    <row r="45" spans="2:10" ht="15" customHeight="1">
      <c r="F45" s="373"/>
      <c r="G45" s="373"/>
      <c r="H45" s="373"/>
      <c r="I45" s="373"/>
    </row>
  </sheetData>
  <mergeCells count="27">
    <mergeCell ref="F38:I44"/>
    <mergeCell ref="B7:C7"/>
    <mergeCell ref="H7:I7"/>
    <mergeCell ref="B30:E30"/>
    <mergeCell ref="B31:E37"/>
    <mergeCell ref="F31:I37"/>
    <mergeCell ref="D7:E7"/>
    <mergeCell ref="F7:G7"/>
    <mergeCell ref="H8:H9"/>
    <mergeCell ref="I8:I9"/>
    <mergeCell ref="B28:I28"/>
    <mergeCell ref="B29:I29"/>
    <mergeCell ref="F30:I30"/>
    <mergeCell ref="B38:E44"/>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tabColor rgb="FFFF9900"/>
  </sheetPr>
  <dimension ref="B1:I44"/>
  <sheetViews>
    <sheetView topLeftCell="A21" workbookViewId="0">
      <selection activeCell="B38" sqref="B38:E44"/>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75" customHeight="1">
      <c r="B1" s="502" t="s">
        <v>471</v>
      </c>
      <c r="C1" s="599"/>
      <c r="D1" s="601" t="s">
        <v>439</v>
      </c>
      <c r="E1" s="602"/>
      <c r="F1" s="602"/>
      <c r="G1" s="602"/>
      <c r="H1" s="603"/>
      <c r="I1" s="604"/>
    </row>
    <row r="2" spans="2:9" ht="19.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48"/>
      <c r="C4" s="725"/>
      <c r="D4" s="725"/>
      <c r="E4" s="725"/>
      <c r="F4" s="725"/>
      <c r="G4" s="725"/>
      <c r="H4" s="725"/>
      <c r="I4" s="849"/>
    </row>
    <row r="5" spans="2:9" ht="22.5" customHeight="1">
      <c r="B5" s="489" t="s">
        <v>444</v>
      </c>
      <c r="C5" s="470"/>
      <c r="D5" s="1084" t="str">
        <f>Indicadores!F57</f>
        <v>Gestión de Servicios de Información y Soporte Tecnológico (GTI)</v>
      </c>
      <c r="E5" s="971"/>
      <c r="F5" s="1085"/>
      <c r="G5" s="1085"/>
      <c r="H5" s="1085"/>
      <c r="I5" s="1086"/>
    </row>
    <row r="6" spans="2:9" ht="18.75" customHeight="1">
      <c r="B6" s="489" t="s">
        <v>445</v>
      </c>
      <c r="C6" s="470"/>
      <c r="D6" s="477" t="str">
        <f>Indicadores!A57</f>
        <v xml:space="preserve">Personal capacitado en el SGSI </v>
      </c>
      <c r="E6" s="488"/>
      <c r="F6" s="489" t="s">
        <v>446</v>
      </c>
      <c r="G6" s="470"/>
      <c r="H6" s="570" t="e">
        <f>Indicadores!#REF!</f>
        <v>#REF!</v>
      </c>
      <c r="I6" s="731"/>
    </row>
    <row r="7" spans="2:9" ht="43.5" customHeight="1">
      <c r="B7" s="489" t="s">
        <v>447</v>
      </c>
      <c r="C7" s="470"/>
      <c r="D7" s="471" t="str">
        <f>Indicadores!G57</f>
        <v>(No de empleados nuevos y antiguos capacitados en política de seguridad / total de empleados) *100</v>
      </c>
      <c r="E7" s="472"/>
      <c r="F7" s="489" t="s">
        <v>448</v>
      </c>
      <c r="G7" s="470"/>
      <c r="H7" s="570" t="str">
        <f>Indicadores!C57</f>
        <v>Promover programas para la provisión, capacitación, evaluación y desarrollo del talento humano con el objeto de garantizar el cumplimiento misional</v>
      </c>
      <c r="I7" s="731"/>
    </row>
    <row r="8" spans="2:9" ht="28.5" customHeight="1">
      <c r="B8" s="297" t="s">
        <v>449</v>
      </c>
      <c r="C8" s="35" t="str">
        <f>Indicadores!P57</f>
        <v>Semestral</v>
      </c>
      <c r="D8" s="297" t="s">
        <v>450</v>
      </c>
      <c r="E8" s="35" t="str">
        <f>Indicadores!R57</f>
        <v>Talento Humano - Sistema Integrado de Gestión</v>
      </c>
      <c r="F8" s="297" t="s">
        <v>67</v>
      </c>
      <c r="G8" s="35" t="str">
        <f>Indicadores!H57</f>
        <v>Porcentaje</v>
      </c>
      <c r="H8" s="490" t="s">
        <v>451</v>
      </c>
      <c r="I8" s="616" t="str">
        <f>Indicadores!O57</f>
        <v>Hacia arriba</v>
      </c>
    </row>
    <row r="9" spans="2:9" ht="33.75" customHeight="1">
      <c r="B9" s="297" t="s">
        <v>420</v>
      </c>
      <c r="C9" s="27">
        <f>Indicadores!N57</f>
        <v>0.9</v>
      </c>
      <c r="D9" s="28" t="s">
        <v>422</v>
      </c>
      <c r="E9" s="27">
        <f>'TABLERO DE MANDO'!F58</f>
        <v>0.76500000000000001</v>
      </c>
      <c r="F9" s="29" t="s">
        <v>423</v>
      </c>
      <c r="G9" s="27">
        <f>'TABLERO DE MANDO'!G58</f>
        <v>0.81</v>
      </c>
      <c r="H9" s="734"/>
      <c r="I9" s="832"/>
    </row>
    <row r="10" spans="2:9" ht="13.5" customHeight="1">
      <c r="B10" s="93"/>
      <c r="C10" s="30"/>
      <c r="D10" s="30"/>
      <c r="E10" s="30"/>
      <c r="F10" s="30"/>
      <c r="G10" s="30"/>
      <c r="H10" s="30"/>
      <c r="I10" s="90"/>
    </row>
    <row r="11" spans="2:9" ht="25.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0.76500000000000001</v>
      </c>
      <c r="E12" s="33">
        <f t="shared" ref="E12:E23" si="1">+$G$9</f>
        <v>0.81</v>
      </c>
      <c r="F12" s="30"/>
      <c r="G12" s="30"/>
      <c r="H12" s="91"/>
      <c r="I12" s="96"/>
    </row>
    <row r="13" spans="2:9" ht="13.5" customHeight="1">
      <c r="B13" s="39" t="s">
        <v>427</v>
      </c>
      <c r="C13" s="95"/>
      <c r="D13" s="33">
        <f t="shared" si="0"/>
        <v>0.76500000000000001</v>
      </c>
      <c r="E13" s="33">
        <f t="shared" si="1"/>
        <v>0.81</v>
      </c>
      <c r="F13" s="30"/>
      <c r="G13" s="30"/>
      <c r="H13" s="91"/>
      <c r="I13" s="96"/>
    </row>
    <row r="14" spans="2:9" ht="13.5" customHeight="1">
      <c r="B14" s="39" t="s">
        <v>428</v>
      </c>
      <c r="C14" s="95"/>
      <c r="D14" s="33">
        <f t="shared" si="0"/>
        <v>0.76500000000000001</v>
      </c>
      <c r="E14" s="33">
        <f t="shared" si="1"/>
        <v>0.81</v>
      </c>
      <c r="F14" s="30"/>
      <c r="G14" s="30"/>
      <c r="H14" s="91"/>
      <c r="I14" s="96"/>
    </row>
    <row r="15" spans="2:9" ht="13.5" customHeight="1">
      <c r="B15" s="39" t="s">
        <v>429</v>
      </c>
      <c r="C15" s="95"/>
      <c r="D15" s="33">
        <f t="shared" si="0"/>
        <v>0.76500000000000001</v>
      </c>
      <c r="E15" s="33">
        <f t="shared" si="1"/>
        <v>0.81</v>
      </c>
      <c r="F15" s="30"/>
      <c r="G15" s="30"/>
      <c r="H15" s="91"/>
      <c r="I15" s="96"/>
    </row>
    <row r="16" spans="2:9" ht="13.5" customHeight="1">
      <c r="B16" s="39" t="s">
        <v>430</v>
      </c>
      <c r="C16" s="95"/>
      <c r="D16" s="33">
        <f t="shared" si="0"/>
        <v>0.76500000000000001</v>
      </c>
      <c r="E16" s="33">
        <f t="shared" si="1"/>
        <v>0.81</v>
      </c>
      <c r="F16" s="30"/>
      <c r="G16" s="30"/>
      <c r="H16" s="91"/>
      <c r="I16" s="96"/>
    </row>
    <row r="17" spans="2:9" ht="13.5" customHeight="1">
      <c r="B17" s="39" t="s">
        <v>431</v>
      </c>
      <c r="C17" s="41">
        <v>0.75</v>
      </c>
      <c r="D17" s="33">
        <f t="shared" si="0"/>
        <v>0.76500000000000001</v>
      </c>
      <c r="E17" s="33">
        <f t="shared" si="1"/>
        <v>0.81</v>
      </c>
      <c r="F17" s="30"/>
      <c r="G17" s="30"/>
      <c r="H17" s="91"/>
      <c r="I17" s="96"/>
    </row>
    <row r="18" spans="2:9" ht="13.5" customHeight="1">
      <c r="B18" s="39" t="s">
        <v>432</v>
      </c>
      <c r="C18" s="34"/>
      <c r="D18" s="33">
        <f t="shared" si="0"/>
        <v>0.76500000000000001</v>
      </c>
      <c r="E18" s="33">
        <f t="shared" si="1"/>
        <v>0.81</v>
      </c>
      <c r="F18" s="30"/>
      <c r="G18" s="30"/>
      <c r="H18" s="91"/>
      <c r="I18" s="96"/>
    </row>
    <row r="19" spans="2:9" ht="13.5" customHeight="1">
      <c r="B19" s="39" t="s">
        <v>433</v>
      </c>
      <c r="C19" s="34"/>
      <c r="D19" s="33">
        <f t="shared" si="0"/>
        <v>0.76500000000000001</v>
      </c>
      <c r="E19" s="33">
        <f t="shared" si="1"/>
        <v>0.81</v>
      </c>
      <c r="F19" s="30"/>
      <c r="G19" s="30"/>
      <c r="H19" s="91"/>
      <c r="I19" s="96"/>
    </row>
    <row r="20" spans="2:9" ht="13.5" customHeight="1">
      <c r="B20" s="39" t="s">
        <v>434</v>
      </c>
      <c r="C20" s="34"/>
      <c r="D20" s="33">
        <f t="shared" si="0"/>
        <v>0.76500000000000001</v>
      </c>
      <c r="E20" s="33">
        <f t="shared" si="1"/>
        <v>0.81</v>
      </c>
      <c r="F20" s="30"/>
      <c r="G20" s="30"/>
      <c r="H20" s="91"/>
      <c r="I20" s="96"/>
    </row>
    <row r="21" spans="2:9" ht="13.5" customHeight="1">
      <c r="B21" s="39" t="s">
        <v>435</v>
      </c>
      <c r="C21" s="34"/>
      <c r="D21" s="33">
        <f t="shared" si="0"/>
        <v>0.76500000000000001</v>
      </c>
      <c r="E21" s="33">
        <f t="shared" si="1"/>
        <v>0.81</v>
      </c>
      <c r="F21" s="30"/>
      <c r="G21" s="30"/>
      <c r="H21" s="91"/>
      <c r="I21" s="96"/>
    </row>
    <row r="22" spans="2:9" ht="13.5" customHeight="1">
      <c r="B22" s="39" t="s">
        <v>436</v>
      </c>
      <c r="C22" s="34"/>
      <c r="D22" s="33">
        <f t="shared" si="0"/>
        <v>0.76500000000000001</v>
      </c>
      <c r="E22" s="33">
        <f t="shared" si="1"/>
        <v>0.81</v>
      </c>
      <c r="F22" s="30"/>
      <c r="G22" s="30"/>
      <c r="H22" s="91"/>
      <c r="I22" s="96"/>
    </row>
    <row r="23" spans="2:9" ht="13.5" customHeight="1">
      <c r="B23" s="39" t="s">
        <v>437</v>
      </c>
      <c r="C23" s="279">
        <v>0.85</v>
      </c>
      <c r="D23" s="33">
        <f t="shared" si="0"/>
        <v>0.76500000000000001</v>
      </c>
      <c r="E23" s="33">
        <f t="shared" si="1"/>
        <v>0.81</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96"/>
      <c r="D29" s="996"/>
      <c r="E29" s="996"/>
      <c r="F29" s="996"/>
      <c r="G29" s="996"/>
      <c r="H29" s="996"/>
      <c r="I29" s="997"/>
    </row>
    <row r="30" spans="2:9" ht="13.5" customHeight="1">
      <c r="B30" s="500" t="s">
        <v>455</v>
      </c>
      <c r="C30" s="498"/>
      <c r="D30" s="498"/>
      <c r="E30" s="499"/>
      <c r="F30" s="500" t="s">
        <v>456</v>
      </c>
      <c r="G30" s="498"/>
      <c r="H30" s="498"/>
      <c r="I30" s="499"/>
    </row>
    <row r="31" spans="2:9" ht="13.5" customHeight="1">
      <c r="B31" s="1063" t="s">
        <v>704</v>
      </c>
      <c r="C31" s="1064"/>
      <c r="D31" s="1064"/>
      <c r="E31" s="1065"/>
      <c r="F31" s="1063" t="s">
        <v>705</v>
      </c>
      <c r="G31" s="1064"/>
      <c r="H31" s="1064"/>
      <c r="I31" s="1065"/>
    </row>
    <row r="32" spans="2:9" ht="13.5" customHeight="1">
      <c r="B32" s="1066"/>
      <c r="C32" s="1067"/>
      <c r="D32" s="1067"/>
      <c r="E32" s="1068"/>
      <c r="F32" s="1066"/>
      <c r="G32" s="1067"/>
      <c r="H32" s="1067"/>
      <c r="I32" s="1068"/>
    </row>
    <row r="33" spans="2:9" ht="15" customHeight="1">
      <c r="B33" s="1066"/>
      <c r="C33" s="1067"/>
      <c r="D33" s="1067"/>
      <c r="E33" s="1068"/>
      <c r="F33" s="1066"/>
      <c r="G33" s="1067"/>
      <c r="H33" s="1067"/>
      <c r="I33" s="1068"/>
    </row>
    <row r="34" spans="2:9" ht="15" customHeight="1">
      <c r="B34" s="1066"/>
      <c r="C34" s="1067"/>
      <c r="D34" s="1067"/>
      <c r="E34" s="1068"/>
      <c r="F34" s="1066"/>
      <c r="G34" s="1067"/>
      <c r="H34" s="1067"/>
      <c r="I34" s="1068"/>
    </row>
    <row r="35" spans="2:9" ht="15" customHeight="1">
      <c r="B35" s="1066"/>
      <c r="C35" s="1067"/>
      <c r="D35" s="1067"/>
      <c r="E35" s="1068"/>
      <c r="F35" s="1066"/>
      <c r="G35" s="1067"/>
      <c r="H35" s="1067"/>
      <c r="I35" s="1068"/>
    </row>
    <row r="36" spans="2:9" ht="15" customHeight="1">
      <c r="B36" s="1066"/>
      <c r="C36" s="1067"/>
      <c r="D36" s="1067"/>
      <c r="E36" s="1068"/>
      <c r="F36" s="1066"/>
      <c r="G36" s="1067"/>
      <c r="H36" s="1067"/>
      <c r="I36" s="1068"/>
    </row>
    <row r="37" spans="2:9" ht="15" customHeight="1">
      <c r="B37" s="1069"/>
      <c r="C37" s="1070"/>
      <c r="D37" s="1070"/>
      <c r="E37" s="1071"/>
      <c r="F37" s="1069"/>
      <c r="G37" s="1070"/>
      <c r="H37" s="1070"/>
      <c r="I37" s="1071"/>
    </row>
    <row r="38" spans="2:9" ht="13.5" customHeight="1">
      <c r="B38" s="1063" t="s">
        <v>706</v>
      </c>
      <c r="C38" s="1064"/>
      <c r="D38" s="1064"/>
      <c r="E38" s="1065"/>
      <c r="F38" s="1063" t="s">
        <v>705</v>
      </c>
      <c r="G38" s="1064"/>
      <c r="H38" s="1064"/>
      <c r="I38" s="1065"/>
    </row>
    <row r="39" spans="2:9" ht="13.5" customHeight="1">
      <c r="B39" s="1066"/>
      <c r="C39" s="1067"/>
      <c r="D39" s="1067"/>
      <c r="E39" s="1068"/>
      <c r="F39" s="1066"/>
      <c r="G39" s="1067"/>
      <c r="H39" s="1067"/>
      <c r="I39" s="1068"/>
    </row>
    <row r="40" spans="2:9" ht="13.5" customHeight="1">
      <c r="B40" s="1066"/>
      <c r="C40" s="1067"/>
      <c r="D40" s="1067"/>
      <c r="E40" s="1068"/>
      <c r="F40" s="1066"/>
      <c r="G40" s="1067"/>
      <c r="H40" s="1067"/>
      <c r="I40" s="1068"/>
    </row>
    <row r="41" spans="2:9" ht="13.5" customHeight="1">
      <c r="B41" s="1066"/>
      <c r="C41" s="1067"/>
      <c r="D41" s="1067"/>
      <c r="E41" s="1068"/>
      <c r="F41" s="1066"/>
      <c r="G41" s="1067"/>
      <c r="H41" s="1067"/>
      <c r="I41" s="1068"/>
    </row>
    <row r="42" spans="2:9" ht="13.5" customHeight="1">
      <c r="B42" s="1066"/>
      <c r="C42" s="1067"/>
      <c r="D42" s="1067"/>
      <c r="E42" s="1068"/>
      <c r="F42" s="1066"/>
      <c r="G42" s="1067"/>
      <c r="H42" s="1067"/>
      <c r="I42" s="1068"/>
    </row>
    <row r="43" spans="2:9" ht="13.5" customHeight="1">
      <c r="B43" s="1066"/>
      <c r="C43" s="1067"/>
      <c r="D43" s="1067"/>
      <c r="E43" s="1068"/>
      <c r="F43" s="1066"/>
      <c r="G43" s="1067"/>
      <c r="H43" s="1067"/>
      <c r="I43" s="1068"/>
    </row>
    <row r="44" spans="2:9" ht="13.5" customHeight="1">
      <c r="B44" s="1069"/>
      <c r="C44" s="1070"/>
      <c r="D44" s="1070"/>
      <c r="E44" s="1071"/>
      <c r="F44" s="1069"/>
      <c r="G44" s="1070"/>
      <c r="H44" s="1070"/>
      <c r="I44" s="1071"/>
    </row>
  </sheetData>
  <mergeCells count="27">
    <mergeCell ref="F38:I44"/>
    <mergeCell ref="B38:E44"/>
    <mergeCell ref="B31:E37"/>
    <mergeCell ref="F31:I37"/>
    <mergeCell ref="B29:I29"/>
    <mergeCell ref="F30:I30"/>
    <mergeCell ref="B7:C7"/>
    <mergeCell ref="H7:I7"/>
    <mergeCell ref="B30:E30"/>
    <mergeCell ref="D7:E7"/>
    <mergeCell ref="F7:G7"/>
    <mergeCell ref="H8:H9"/>
    <mergeCell ref="I8:I9"/>
    <mergeCell ref="B28:I28"/>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tabColor rgb="FFFF9900"/>
  </sheetPr>
  <dimension ref="A1:I37"/>
  <sheetViews>
    <sheetView topLeftCell="A6" workbookViewId="0">
      <selection activeCell="B34" sqref="B34:E3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6.25" customHeight="1">
      <c r="B1" s="502" t="s">
        <v>471</v>
      </c>
      <c r="C1" s="599"/>
      <c r="D1" s="601" t="s">
        <v>439</v>
      </c>
      <c r="E1" s="602"/>
      <c r="F1" s="602"/>
      <c r="G1" s="602"/>
      <c r="H1" s="603"/>
      <c r="I1" s="604"/>
    </row>
    <row r="2" spans="2:9" ht="18.7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48"/>
      <c r="C4" s="725"/>
      <c r="D4" s="725"/>
      <c r="E4" s="725"/>
      <c r="F4" s="725"/>
      <c r="G4" s="725"/>
      <c r="H4" s="725"/>
      <c r="I4" s="849"/>
    </row>
    <row r="5" spans="2:9" ht="22.5" customHeight="1">
      <c r="B5" s="489" t="s">
        <v>444</v>
      </c>
      <c r="C5" s="470"/>
      <c r="D5" s="767" t="str">
        <f>Indicadores!F58</f>
        <v>Gestión de Servicios de Información y Soporte Tecnológico (GTI)</v>
      </c>
      <c r="E5" s="768"/>
      <c r="F5" s="768"/>
      <c r="G5" s="768"/>
      <c r="H5" s="768"/>
      <c r="I5" s="488"/>
    </row>
    <row r="6" spans="2:9" ht="34.5" customHeight="1">
      <c r="B6" s="489" t="s">
        <v>445</v>
      </c>
      <c r="C6" s="470"/>
      <c r="D6" s="570" t="str">
        <f>Indicadores!A58</f>
        <v>Cumplimiento de usuarios habilitados o autorizados en el directorio activo</v>
      </c>
      <c r="E6" s="731"/>
      <c r="F6" s="489" t="s">
        <v>446</v>
      </c>
      <c r="G6" s="470"/>
      <c r="H6" s="570" t="e">
        <f>Indicadores!#REF!</f>
        <v>#REF!</v>
      </c>
      <c r="I6" s="731"/>
    </row>
    <row r="7" spans="2:9" ht="47.25" customHeight="1">
      <c r="B7" s="489" t="s">
        <v>447</v>
      </c>
      <c r="C7" s="470"/>
      <c r="D7" s="570" t="str">
        <f>Indicadores!G58</f>
        <v>(No de usuarios vigentes o activos en el directorio activo / total de cuentas autorizadas)  * 100</v>
      </c>
      <c r="E7" s="731"/>
      <c r="F7" s="489" t="s">
        <v>448</v>
      </c>
      <c r="G7" s="470"/>
      <c r="H7" s="570" t="str">
        <f>Indicadores!C58</f>
        <v>Proteger la información del Ministerio o de terceros bajo su custodia</v>
      </c>
      <c r="I7" s="731"/>
    </row>
    <row r="8" spans="2:9" ht="42" customHeight="1">
      <c r="B8" s="297" t="s">
        <v>449</v>
      </c>
      <c r="C8" s="35" t="str">
        <f>Indicadores!P58</f>
        <v>Semestral</v>
      </c>
      <c r="D8" s="297" t="s">
        <v>450</v>
      </c>
      <c r="E8" s="35" t="str">
        <f>Indicadores!R58</f>
        <v>Mesa de ayuda</v>
      </c>
      <c r="F8" s="297" t="s">
        <v>67</v>
      </c>
      <c r="G8" s="35" t="str">
        <f>Indicadores!H58</f>
        <v>Porcentaje</v>
      </c>
      <c r="H8" s="490" t="s">
        <v>451</v>
      </c>
      <c r="I8" s="616" t="str">
        <f>Indicadores!O58</f>
        <v xml:space="preserve">PUNTO MEDIO </v>
      </c>
    </row>
    <row r="9" spans="2:9" ht="33.75" customHeight="1">
      <c r="B9" s="297" t="s">
        <v>420</v>
      </c>
      <c r="C9" s="27">
        <f>Indicadores!N58</f>
        <v>1</v>
      </c>
      <c r="D9" s="28" t="s">
        <v>422</v>
      </c>
      <c r="E9" s="27">
        <f>'TABLERO DE MANDO'!F59</f>
        <v>0.85</v>
      </c>
      <c r="F9" s="29" t="s">
        <v>423</v>
      </c>
      <c r="G9" s="27">
        <f>'TABLERO DE MANDO'!G59</f>
        <v>0.9</v>
      </c>
      <c r="H9" s="734"/>
      <c r="I9" s="832"/>
    </row>
    <row r="10" spans="2:9" ht="13.5" customHeight="1">
      <c r="B10" s="93"/>
      <c r="C10" s="30"/>
      <c r="D10" s="30"/>
      <c r="E10" s="30"/>
      <c r="F10" s="30"/>
      <c r="G10" s="30"/>
      <c r="H10" s="30"/>
      <c r="I10" s="90"/>
    </row>
    <row r="11" spans="2:9" ht="13.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0.85</v>
      </c>
      <c r="E12" s="33">
        <f t="shared" ref="E12:E23" si="1">+$G$9</f>
        <v>0.9</v>
      </c>
      <c r="F12" s="30"/>
      <c r="G12" s="30"/>
      <c r="H12" s="91"/>
      <c r="I12" s="96"/>
    </row>
    <row r="13" spans="2:9" ht="13.5" customHeight="1">
      <c r="B13" s="39" t="s">
        <v>427</v>
      </c>
      <c r="C13" s="95"/>
      <c r="D13" s="33">
        <f t="shared" si="0"/>
        <v>0.85</v>
      </c>
      <c r="E13" s="33">
        <f t="shared" si="1"/>
        <v>0.9</v>
      </c>
      <c r="F13" s="30"/>
      <c r="G13" s="30"/>
      <c r="H13" s="91"/>
      <c r="I13" s="96"/>
    </row>
    <row r="14" spans="2:9" ht="13.5" customHeight="1">
      <c r="B14" s="39" t="s">
        <v>428</v>
      </c>
      <c r="C14" s="95"/>
      <c r="D14" s="33">
        <f t="shared" si="0"/>
        <v>0.85</v>
      </c>
      <c r="E14" s="33">
        <f t="shared" si="1"/>
        <v>0.9</v>
      </c>
      <c r="F14" s="30"/>
      <c r="G14" s="30"/>
      <c r="H14" s="91"/>
      <c r="I14" s="96"/>
    </row>
    <row r="15" spans="2:9" ht="13.5" customHeight="1">
      <c r="B15" s="39" t="s">
        <v>429</v>
      </c>
      <c r="C15" s="95"/>
      <c r="D15" s="33">
        <f t="shared" si="0"/>
        <v>0.85</v>
      </c>
      <c r="E15" s="33">
        <f t="shared" si="1"/>
        <v>0.9</v>
      </c>
      <c r="F15" s="30"/>
      <c r="G15" s="30"/>
      <c r="H15" s="91"/>
      <c r="I15" s="96"/>
    </row>
    <row r="16" spans="2:9" ht="13.5" customHeight="1">
      <c r="B16" s="39" t="s">
        <v>430</v>
      </c>
      <c r="C16" s="95"/>
      <c r="D16" s="33">
        <f t="shared" si="0"/>
        <v>0.85</v>
      </c>
      <c r="E16" s="33">
        <f t="shared" si="1"/>
        <v>0.9</v>
      </c>
      <c r="F16" s="30"/>
      <c r="G16" s="30"/>
      <c r="H16" s="91"/>
      <c r="I16" s="96"/>
    </row>
    <row r="17" spans="2:9" ht="13.5" customHeight="1">
      <c r="B17" s="39" t="s">
        <v>431</v>
      </c>
      <c r="C17" s="34">
        <v>0.9</v>
      </c>
      <c r="D17" s="33">
        <f t="shared" si="0"/>
        <v>0.85</v>
      </c>
      <c r="E17" s="33">
        <f t="shared" si="1"/>
        <v>0.9</v>
      </c>
      <c r="F17" s="30"/>
      <c r="G17" s="30"/>
      <c r="H17" s="91"/>
      <c r="I17" s="96"/>
    </row>
    <row r="18" spans="2:9" ht="13.5" customHeight="1">
      <c r="B18" s="39" t="s">
        <v>432</v>
      </c>
      <c r="C18" s="34"/>
      <c r="D18" s="33">
        <f t="shared" si="0"/>
        <v>0.85</v>
      </c>
      <c r="E18" s="33">
        <f t="shared" si="1"/>
        <v>0.9</v>
      </c>
      <c r="F18" s="30"/>
      <c r="G18" s="30"/>
      <c r="H18" s="91"/>
      <c r="I18" s="96"/>
    </row>
    <row r="19" spans="2:9" ht="13.5" customHeight="1">
      <c r="B19" s="39" t="s">
        <v>433</v>
      </c>
      <c r="C19" s="34"/>
      <c r="D19" s="33">
        <f t="shared" si="0"/>
        <v>0.85</v>
      </c>
      <c r="E19" s="33">
        <f t="shared" si="1"/>
        <v>0.9</v>
      </c>
      <c r="F19" s="30"/>
      <c r="G19" s="30"/>
      <c r="H19" s="91"/>
      <c r="I19" s="96"/>
    </row>
    <row r="20" spans="2:9" ht="13.5" customHeight="1">
      <c r="B20" s="39" t="s">
        <v>434</v>
      </c>
      <c r="C20" s="34"/>
      <c r="D20" s="33">
        <f t="shared" si="0"/>
        <v>0.85</v>
      </c>
      <c r="E20" s="33">
        <f t="shared" si="1"/>
        <v>0.9</v>
      </c>
      <c r="F20" s="30"/>
      <c r="G20" s="30"/>
      <c r="H20" s="91"/>
      <c r="I20" s="96"/>
    </row>
    <row r="21" spans="2:9" ht="13.5" customHeight="1">
      <c r="B21" s="39" t="s">
        <v>435</v>
      </c>
      <c r="C21" s="34"/>
      <c r="D21" s="33">
        <f t="shared" si="0"/>
        <v>0.85</v>
      </c>
      <c r="E21" s="33">
        <f t="shared" si="1"/>
        <v>0.9</v>
      </c>
      <c r="F21" s="30"/>
      <c r="G21" s="30"/>
      <c r="H21" s="91"/>
      <c r="I21" s="96"/>
    </row>
    <row r="22" spans="2:9" ht="13.5" customHeight="1">
      <c r="B22" s="39" t="s">
        <v>436</v>
      </c>
      <c r="C22" s="34"/>
      <c r="D22" s="33">
        <f t="shared" si="0"/>
        <v>0.85</v>
      </c>
      <c r="E22" s="33">
        <f t="shared" si="1"/>
        <v>0.9</v>
      </c>
      <c r="F22" s="30"/>
      <c r="G22" s="30"/>
      <c r="H22" s="91"/>
      <c r="I22" s="96"/>
    </row>
    <row r="23" spans="2:9" ht="13.5" customHeight="1">
      <c r="B23" s="39" t="s">
        <v>437</v>
      </c>
      <c r="C23" s="279">
        <v>0.9</v>
      </c>
      <c r="D23" s="33">
        <f t="shared" si="0"/>
        <v>0.85</v>
      </c>
      <c r="E23" s="33">
        <f t="shared" si="1"/>
        <v>0.9</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96"/>
      <c r="D29" s="996"/>
      <c r="E29" s="996"/>
      <c r="F29" s="996"/>
      <c r="G29" s="996"/>
      <c r="H29" s="996"/>
      <c r="I29" s="997"/>
    </row>
    <row r="30" spans="2:9" ht="13.5" customHeight="1">
      <c r="B30" s="500" t="s">
        <v>455</v>
      </c>
      <c r="C30" s="498"/>
      <c r="D30" s="498"/>
      <c r="E30" s="499"/>
      <c r="F30" s="500" t="s">
        <v>456</v>
      </c>
      <c r="G30" s="498"/>
      <c r="H30" s="498"/>
      <c r="I30" s="499"/>
    </row>
    <row r="31" spans="2:9" ht="13.5" customHeight="1">
      <c r="B31" s="1081"/>
      <c r="C31" s="1081"/>
      <c r="D31" s="1081"/>
      <c r="E31" s="1081"/>
      <c r="F31" s="1081"/>
      <c r="G31" s="1081"/>
      <c r="H31" s="1081"/>
      <c r="I31" s="1081"/>
    </row>
    <row r="32" spans="2:9" ht="13.5" customHeight="1">
      <c r="B32" s="1081"/>
      <c r="C32" s="1081"/>
      <c r="D32" s="1081"/>
      <c r="E32" s="1081"/>
      <c r="F32" s="1081"/>
      <c r="G32" s="1081"/>
      <c r="H32" s="1081"/>
      <c r="I32" s="1081"/>
    </row>
    <row r="33" spans="1:9" ht="15" customHeight="1">
      <c r="B33" s="1081"/>
      <c r="C33" s="1081"/>
      <c r="D33" s="1081"/>
      <c r="E33" s="1081"/>
      <c r="F33" s="1081"/>
      <c r="G33" s="1081"/>
      <c r="H33" s="1081"/>
      <c r="I33" s="1081"/>
    </row>
    <row r="34" spans="1:9" ht="18.75" customHeight="1">
      <c r="A34" s="373"/>
      <c r="B34" s="1081" t="s">
        <v>707</v>
      </c>
      <c r="C34" s="1081"/>
      <c r="D34" s="1081"/>
      <c r="E34" s="1081"/>
      <c r="F34" s="1081"/>
      <c r="G34" s="1081"/>
      <c r="H34" s="1081"/>
      <c r="I34" s="1081"/>
    </row>
    <row r="35" spans="1:9" ht="13.5" customHeight="1">
      <c r="A35" s="373"/>
      <c r="B35" s="1081"/>
      <c r="C35" s="1081"/>
      <c r="D35" s="1081"/>
      <c r="E35" s="1081"/>
      <c r="F35" s="1081"/>
      <c r="G35" s="1081"/>
      <c r="H35" s="1081"/>
      <c r="I35" s="1081"/>
    </row>
    <row r="36" spans="1:9" ht="13.5" customHeight="1">
      <c r="A36" s="373"/>
      <c r="B36" s="1081"/>
      <c r="C36" s="1081"/>
      <c r="D36" s="1081"/>
      <c r="E36" s="1081"/>
      <c r="F36" s="1081"/>
      <c r="G36" s="1081"/>
      <c r="H36" s="1081"/>
      <c r="I36" s="1081"/>
    </row>
    <row r="37" spans="1:9" ht="15" customHeight="1">
      <c r="B37" s="373"/>
      <c r="C37" s="373"/>
      <c r="D37" s="373"/>
      <c r="E37" s="373"/>
    </row>
  </sheetData>
  <mergeCells count="27">
    <mergeCell ref="B34:E36"/>
    <mergeCell ref="F34:I36"/>
    <mergeCell ref="B31:E33"/>
    <mergeCell ref="F31:I33"/>
    <mergeCell ref="B29:I29"/>
    <mergeCell ref="F30:I30"/>
    <mergeCell ref="B7:C7"/>
    <mergeCell ref="H7:I7"/>
    <mergeCell ref="B30:E30"/>
    <mergeCell ref="D7:E7"/>
    <mergeCell ref="F7:G7"/>
    <mergeCell ref="H8:H9"/>
    <mergeCell ref="I8:I9"/>
    <mergeCell ref="B28:I28"/>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6">
    <tabColor rgb="FFFF9900"/>
  </sheetPr>
  <dimension ref="B1:I44"/>
  <sheetViews>
    <sheetView workbookViewId="0">
      <selection activeCell="C9" sqref="C9"/>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9.5" customHeight="1">
      <c r="B1" s="502" t="s">
        <v>471</v>
      </c>
      <c r="C1" s="599"/>
      <c r="D1" s="601" t="s">
        <v>439</v>
      </c>
      <c r="E1" s="602"/>
      <c r="F1" s="602"/>
      <c r="G1" s="602"/>
      <c r="H1" s="603"/>
      <c r="I1" s="604"/>
    </row>
    <row r="2" spans="2:9" ht="24"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848"/>
      <c r="C4" s="725"/>
      <c r="D4" s="725"/>
      <c r="E4" s="725"/>
      <c r="F4" s="725"/>
      <c r="G4" s="725"/>
      <c r="H4" s="725"/>
      <c r="I4" s="849"/>
    </row>
    <row r="5" spans="2:9" ht="22.5" customHeight="1">
      <c r="B5" s="489" t="s">
        <v>444</v>
      </c>
      <c r="C5" s="470"/>
      <c r="D5" s="767" t="str">
        <f>Indicadores!F59</f>
        <v>Gestión de Servicios de Información y Soporte Tecnológico (GTI)</v>
      </c>
      <c r="E5" s="768"/>
      <c r="F5" s="768"/>
      <c r="G5" s="768"/>
      <c r="H5" s="768"/>
      <c r="I5" s="488"/>
    </row>
    <row r="6" spans="2:9" ht="34.5" customHeight="1">
      <c r="B6" s="489" t="s">
        <v>445</v>
      </c>
      <c r="C6" s="470"/>
      <c r="D6" s="570" t="str">
        <f>Indicadores!A59</f>
        <v>Efectividad en la atención de los incidentes de seguridad de la información reportados</v>
      </c>
      <c r="E6" s="731"/>
      <c r="F6" s="489" t="s">
        <v>446</v>
      </c>
      <c r="G6" s="470"/>
      <c r="H6" s="570" t="e">
        <f>Indicadores!#REF!</f>
        <v>#REF!</v>
      </c>
      <c r="I6" s="731"/>
    </row>
    <row r="7" spans="2:9" ht="46.5" customHeight="1">
      <c r="B7" s="489" t="s">
        <v>447</v>
      </c>
      <c r="C7" s="470"/>
      <c r="D7" s="570" t="str">
        <f>Indicadores!G59</f>
        <v>(No de incidentes de seguridad de la información atendidos efectiva y oportunamente / No total de incidentes reportados</v>
      </c>
      <c r="E7" s="731"/>
      <c r="F7" s="489" t="s">
        <v>448</v>
      </c>
      <c r="G7" s="470"/>
      <c r="H7" s="570" t="str">
        <f>Indicadores!C59</f>
        <v>Monitorear y Reducir el número de incidentes de seguridad de la información</v>
      </c>
      <c r="I7" s="731"/>
    </row>
    <row r="8" spans="2:9" ht="42" customHeight="1">
      <c r="B8" s="297" t="s">
        <v>449</v>
      </c>
      <c r="C8" s="35" t="str">
        <f>Indicadores!P59</f>
        <v>Trimestral</v>
      </c>
      <c r="D8" s="297" t="s">
        <v>450</v>
      </c>
      <c r="E8" s="35" t="str">
        <f>Indicadores!R59</f>
        <v>Mesa de ayuda / Aranda</v>
      </c>
      <c r="F8" s="297" t="s">
        <v>67</v>
      </c>
      <c r="G8" s="35" t="str">
        <f>Indicadores!H59</f>
        <v>Porcentaje</v>
      </c>
      <c r="H8" s="490" t="s">
        <v>451</v>
      </c>
      <c r="I8" s="616" t="str">
        <f>Indicadores!O59</f>
        <v>hacia arriba</v>
      </c>
    </row>
    <row r="9" spans="2:9" ht="33.75" customHeight="1">
      <c r="B9" s="297" t="s">
        <v>420</v>
      </c>
      <c r="C9" s="27">
        <f>Indicadores!N59</f>
        <v>0.9</v>
      </c>
      <c r="D9" s="28" t="s">
        <v>422</v>
      </c>
      <c r="E9" s="27">
        <f>'TABLERO DE MANDO'!F60</f>
        <v>0.76500000000000001</v>
      </c>
      <c r="F9" s="29" t="s">
        <v>423</v>
      </c>
      <c r="G9" s="27">
        <f>'TABLERO DE MANDO'!G60</f>
        <v>0.81</v>
      </c>
      <c r="H9" s="734"/>
      <c r="I9" s="832"/>
    </row>
    <row r="10" spans="2:9" ht="13.5" customHeight="1">
      <c r="B10" s="93"/>
      <c r="C10" s="30"/>
      <c r="D10" s="30"/>
      <c r="E10" s="30"/>
      <c r="F10" s="30"/>
      <c r="G10" s="30"/>
      <c r="H10" s="30"/>
      <c r="I10" s="90"/>
    </row>
    <row r="11" spans="2:9" ht="30.7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0.76500000000000001</v>
      </c>
      <c r="E12" s="33">
        <f t="shared" ref="E12:E23" si="1">+$G$9</f>
        <v>0.81</v>
      </c>
      <c r="F12" s="30"/>
      <c r="G12" s="30"/>
      <c r="H12" s="91"/>
      <c r="I12" s="96"/>
    </row>
    <row r="13" spans="2:9" ht="13.5" customHeight="1">
      <c r="B13" s="39" t="s">
        <v>427</v>
      </c>
      <c r="C13" s="95"/>
      <c r="D13" s="33">
        <f t="shared" si="0"/>
        <v>0.76500000000000001</v>
      </c>
      <c r="E13" s="33">
        <f t="shared" si="1"/>
        <v>0.81</v>
      </c>
      <c r="F13" s="30"/>
      <c r="G13" s="30"/>
      <c r="H13" s="91"/>
      <c r="I13" s="96"/>
    </row>
    <row r="14" spans="2:9" ht="13.5" customHeight="1">
      <c r="B14" s="39" t="s">
        <v>428</v>
      </c>
      <c r="C14" s="279">
        <v>0.5</v>
      </c>
      <c r="D14" s="33">
        <f t="shared" si="0"/>
        <v>0.76500000000000001</v>
      </c>
      <c r="E14" s="33">
        <f t="shared" si="1"/>
        <v>0.81</v>
      </c>
      <c r="F14" s="30"/>
      <c r="G14" s="30"/>
      <c r="H14" s="91"/>
      <c r="I14" s="96"/>
    </row>
    <row r="15" spans="2:9" ht="13.5" customHeight="1">
      <c r="B15" s="39" t="s">
        <v>429</v>
      </c>
      <c r="C15" s="95"/>
      <c r="D15" s="33">
        <f t="shared" si="0"/>
        <v>0.76500000000000001</v>
      </c>
      <c r="E15" s="33">
        <f t="shared" si="1"/>
        <v>0.81</v>
      </c>
      <c r="F15" s="30"/>
      <c r="G15" s="30"/>
      <c r="H15" s="91"/>
      <c r="I15" s="96"/>
    </row>
    <row r="16" spans="2:9" ht="13.5" customHeight="1">
      <c r="B16" s="39" t="s">
        <v>430</v>
      </c>
      <c r="C16" s="95"/>
      <c r="D16" s="33">
        <f t="shared" si="0"/>
        <v>0.76500000000000001</v>
      </c>
      <c r="E16" s="33">
        <f t="shared" si="1"/>
        <v>0.81</v>
      </c>
      <c r="F16" s="30"/>
      <c r="G16" s="30"/>
      <c r="H16" s="91"/>
      <c r="I16" s="96"/>
    </row>
    <row r="17" spans="2:9" ht="13.5" customHeight="1">
      <c r="B17" s="39" t="s">
        <v>431</v>
      </c>
      <c r="C17" s="41">
        <v>0.55000000000000004</v>
      </c>
      <c r="D17" s="33">
        <f t="shared" si="0"/>
        <v>0.76500000000000001</v>
      </c>
      <c r="E17" s="33">
        <f t="shared" si="1"/>
        <v>0.81</v>
      </c>
      <c r="F17" s="30"/>
      <c r="G17" s="30"/>
      <c r="H17" s="91"/>
      <c r="I17" s="96"/>
    </row>
    <row r="18" spans="2:9" ht="13.5" customHeight="1">
      <c r="B18" s="39" t="s">
        <v>432</v>
      </c>
      <c r="C18" s="34"/>
      <c r="D18" s="33">
        <f t="shared" si="0"/>
        <v>0.76500000000000001</v>
      </c>
      <c r="E18" s="33">
        <f t="shared" si="1"/>
        <v>0.81</v>
      </c>
      <c r="F18" s="30"/>
      <c r="G18" s="30"/>
      <c r="H18" s="91"/>
      <c r="I18" s="96"/>
    </row>
    <row r="19" spans="2:9" ht="13.5" customHeight="1">
      <c r="B19" s="39" t="s">
        <v>433</v>
      </c>
      <c r="C19" s="34"/>
      <c r="D19" s="33">
        <f t="shared" si="0"/>
        <v>0.76500000000000001</v>
      </c>
      <c r="E19" s="33">
        <f t="shared" si="1"/>
        <v>0.81</v>
      </c>
      <c r="F19" s="30"/>
      <c r="G19" s="30"/>
      <c r="H19" s="91"/>
      <c r="I19" s="96"/>
    </row>
    <row r="20" spans="2:9" ht="13.5" customHeight="1">
      <c r="B20" s="39" t="s">
        <v>434</v>
      </c>
      <c r="C20" s="34">
        <v>0.65</v>
      </c>
      <c r="D20" s="33">
        <f t="shared" si="0"/>
        <v>0.76500000000000001</v>
      </c>
      <c r="E20" s="33">
        <f t="shared" si="1"/>
        <v>0.81</v>
      </c>
      <c r="F20" s="30"/>
      <c r="G20" s="30"/>
      <c r="H20" s="91"/>
      <c r="I20" s="96"/>
    </row>
    <row r="21" spans="2:9" ht="13.5" customHeight="1">
      <c r="B21" s="39" t="s">
        <v>435</v>
      </c>
      <c r="C21" s="34"/>
      <c r="D21" s="33">
        <f t="shared" si="0"/>
        <v>0.76500000000000001</v>
      </c>
      <c r="E21" s="33">
        <f t="shared" si="1"/>
        <v>0.81</v>
      </c>
      <c r="F21" s="30"/>
      <c r="G21" s="30"/>
      <c r="H21" s="91"/>
      <c r="I21" s="96"/>
    </row>
    <row r="22" spans="2:9" ht="13.5" customHeight="1">
      <c r="B22" s="39" t="s">
        <v>436</v>
      </c>
      <c r="C22" s="34"/>
      <c r="D22" s="33">
        <f t="shared" si="0"/>
        <v>0.76500000000000001</v>
      </c>
      <c r="E22" s="33">
        <f t="shared" si="1"/>
        <v>0.81</v>
      </c>
      <c r="F22" s="30"/>
      <c r="G22" s="30"/>
      <c r="H22" s="91"/>
      <c r="I22" s="96"/>
    </row>
    <row r="23" spans="2:9" ht="13.5" customHeight="1">
      <c r="B23" s="39" t="s">
        <v>437</v>
      </c>
      <c r="C23" s="34">
        <v>0.65</v>
      </c>
      <c r="D23" s="33">
        <f t="shared" si="0"/>
        <v>0.76500000000000001</v>
      </c>
      <c r="E23" s="33">
        <f t="shared" si="1"/>
        <v>0.81</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82"/>
      <c r="C28" s="983"/>
      <c r="D28" s="983"/>
      <c r="E28" s="983"/>
      <c r="F28" s="983"/>
      <c r="G28" s="983"/>
      <c r="H28" s="983"/>
      <c r="I28" s="984"/>
    </row>
    <row r="29" spans="2:9" ht="15.75" customHeight="1">
      <c r="B29" s="980" t="s">
        <v>454</v>
      </c>
      <c r="C29" s="996"/>
      <c r="D29" s="996"/>
      <c r="E29" s="996"/>
      <c r="F29" s="996"/>
      <c r="G29" s="996"/>
      <c r="H29" s="996"/>
      <c r="I29" s="997"/>
    </row>
    <row r="30" spans="2:9" ht="13.5" customHeight="1">
      <c r="B30" s="612" t="s">
        <v>455</v>
      </c>
      <c r="C30" s="510"/>
      <c r="D30" s="510"/>
      <c r="E30" s="470"/>
      <c r="F30" s="612" t="s">
        <v>456</v>
      </c>
      <c r="G30" s="510"/>
      <c r="H30" s="510"/>
      <c r="I30" s="470"/>
    </row>
    <row r="31" spans="2:9" ht="14.25" customHeight="1">
      <c r="B31" s="1087" t="s">
        <v>708</v>
      </c>
      <c r="C31" s="1088"/>
      <c r="D31" s="1088"/>
      <c r="E31" s="1089"/>
      <c r="F31" s="1087" t="s">
        <v>709</v>
      </c>
      <c r="G31" s="1088"/>
      <c r="H31" s="1088"/>
      <c r="I31" s="1089"/>
    </row>
    <row r="32" spans="2:9" ht="14.25" customHeight="1">
      <c r="B32" s="1090"/>
      <c r="C32" s="1067"/>
      <c r="D32" s="1067"/>
      <c r="E32" s="1068"/>
      <c r="F32" s="1090"/>
      <c r="G32" s="1067"/>
      <c r="H32" s="1067"/>
      <c r="I32" s="1068"/>
    </row>
    <row r="33" spans="2:9" ht="14.25" customHeight="1">
      <c r="B33" s="1090"/>
      <c r="C33" s="1067"/>
      <c r="D33" s="1067"/>
      <c r="E33" s="1068"/>
      <c r="F33" s="1090"/>
      <c r="G33" s="1067"/>
      <c r="H33" s="1067"/>
      <c r="I33" s="1068"/>
    </row>
    <row r="34" spans="2:9" ht="14.25" customHeight="1">
      <c r="B34" s="1090"/>
      <c r="C34" s="1067"/>
      <c r="D34" s="1067"/>
      <c r="E34" s="1068"/>
      <c r="F34" s="1090"/>
      <c r="G34" s="1067"/>
      <c r="H34" s="1067"/>
      <c r="I34" s="1068"/>
    </row>
    <row r="35" spans="2:9" ht="14.25" customHeight="1">
      <c r="B35" s="1090"/>
      <c r="C35" s="1067"/>
      <c r="D35" s="1067"/>
      <c r="E35" s="1068"/>
      <c r="F35" s="1090"/>
      <c r="G35" s="1067"/>
      <c r="H35" s="1067"/>
      <c r="I35" s="1068"/>
    </row>
    <row r="36" spans="2:9" ht="14.25" customHeight="1">
      <c r="B36" s="1090"/>
      <c r="C36" s="1067"/>
      <c r="D36" s="1067"/>
      <c r="E36" s="1068"/>
      <c r="F36" s="1090"/>
      <c r="G36" s="1067"/>
      <c r="H36" s="1067"/>
      <c r="I36" s="1068"/>
    </row>
    <row r="37" spans="2:9" ht="14.25" customHeight="1">
      <c r="B37" s="1091"/>
      <c r="C37" s="1092"/>
      <c r="D37" s="1092"/>
      <c r="E37" s="1093"/>
      <c r="F37" s="1091"/>
      <c r="G37" s="1092"/>
      <c r="H37" s="1092"/>
      <c r="I37" s="1093"/>
    </row>
    <row r="38" spans="2:9" ht="14.25" customHeight="1">
      <c r="B38" s="1087" t="s">
        <v>710</v>
      </c>
      <c r="C38" s="1088"/>
      <c r="D38" s="1088"/>
      <c r="E38" s="1089"/>
      <c r="F38" s="1087" t="s">
        <v>711</v>
      </c>
      <c r="G38" s="1088"/>
      <c r="H38" s="1088"/>
      <c r="I38" s="1089"/>
    </row>
    <row r="39" spans="2:9" ht="14.25" customHeight="1">
      <c r="B39" s="1090"/>
      <c r="C39" s="1067"/>
      <c r="D39" s="1067"/>
      <c r="E39" s="1068"/>
      <c r="F39" s="1090"/>
      <c r="G39" s="1067"/>
      <c r="H39" s="1067"/>
      <c r="I39" s="1068"/>
    </row>
    <row r="40" spans="2:9" ht="14.25" customHeight="1">
      <c r="B40" s="1090"/>
      <c r="C40" s="1067"/>
      <c r="D40" s="1067"/>
      <c r="E40" s="1068"/>
      <c r="F40" s="1090"/>
      <c r="G40" s="1067"/>
      <c r="H40" s="1067"/>
      <c r="I40" s="1068"/>
    </row>
    <row r="41" spans="2:9" ht="14.25" customHeight="1">
      <c r="B41" s="1090"/>
      <c r="C41" s="1067"/>
      <c r="D41" s="1067"/>
      <c r="E41" s="1068"/>
      <c r="F41" s="1090"/>
      <c r="G41" s="1067"/>
      <c r="H41" s="1067"/>
      <c r="I41" s="1068"/>
    </row>
    <row r="42" spans="2:9" ht="14.25" customHeight="1">
      <c r="B42" s="1090"/>
      <c r="C42" s="1067"/>
      <c r="D42" s="1067"/>
      <c r="E42" s="1068"/>
      <c r="F42" s="1090"/>
      <c r="G42" s="1067"/>
      <c r="H42" s="1067"/>
      <c r="I42" s="1068"/>
    </row>
    <row r="43" spans="2:9" ht="14.25" customHeight="1">
      <c r="B43" s="1090"/>
      <c r="C43" s="1067"/>
      <c r="D43" s="1067"/>
      <c r="E43" s="1068"/>
      <c r="F43" s="1090"/>
      <c r="G43" s="1067"/>
      <c r="H43" s="1067"/>
      <c r="I43" s="1068"/>
    </row>
    <row r="44" spans="2:9" ht="14.25" customHeight="1">
      <c r="B44" s="1091"/>
      <c r="C44" s="1092"/>
      <c r="D44" s="1092"/>
      <c r="E44" s="1093"/>
      <c r="F44" s="1091"/>
      <c r="G44" s="1092"/>
      <c r="H44" s="1092"/>
      <c r="I44" s="1093"/>
    </row>
  </sheetData>
  <mergeCells count="27">
    <mergeCell ref="H7:I7"/>
    <mergeCell ref="B30:E30"/>
    <mergeCell ref="B31:E37"/>
    <mergeCell ref="F31:I37"/>
    <mergeCell ref="D7:E7"/>
    <mergeCell ref="F7:G7"/>
    <mergeCell ref="H8:H9"/>
    <mergeCell ref="I8:I9"/>
    <mergeCell ref="B28:I28"/>
    <mergeCell ref="B29:I29"/>
    <mergeCell ref="F30:I30"/>
    <mergeCell ref="B38:E44"/>
    <mergeCell ref="F38:I44"/>
    <mergeCell ref="B1:C2"/>
    <mergeCell ref="D1:H1"/>
    <mergeCell ref="I1:I2"/>
    <mergeCell ref="D2:H2"/>
    <mergeCell ref="B3:C3"/>
    <mergeCell ref="D3:H3"/>
    <mergeCell ref="B4:I4"/>
    <mergeCell ref="B5:C5"/>
    <mergeCell ref="D5:I5"/>
    <mergeCell ref="B6:C6"/>
    <mergeCell ref="D6:E6"/>
    <mergeCell ref="F6:G6"/>
    <mergeCell ref="H6:I6"/>
    <mergeCell ref="B7:C7"/>
  </mergeCells>
  <pageMargins left="0.7" right="0.7" top="0.75" bottom="0.75" header="0" footer="0"/>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7">
    <tabColor rgb="FFFF9900"/>
  </sheetPr>
  <dimension ref="B1:I39"/>
  <sheetViews>
    <sheetView workbookViewId="0">
      <selection activeCell="B37" sqref="B37:E39"/>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7.77734375" customWidth="1"/>
    <col min="10" max="29" width="11.5546875" customWidth="1"/>
  </cols>
  <sheetData>
    <row r="1" spans="2:9" ht="16.5" customHeight="1">
      <c r="B1" s="502" t="s">
        <v>471</v>
      </c>
      <c r="C1" s="599"/>
      <c r="D1" s="601" t="s">
        <v>439</v>
      </c>
      <c r="E1" s="602"/>
      <c r="F1" s="602"/>
      <c r="G1" s="602"/>
      <c r="H1" s="603"/>
      <c r="I1" s="604"/>
    </row>
    <row r="2" spans="2:9" ht="24.7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thickBot="1">
      <c r="B4" s="848"/>
      <c r="C4" s="725"/>
      <c r="D4" s="725"/>
      <c r="E4" s="725"/>
      <c r="F4" s="725"/>
      <c r="G4" s="725"/>
      <c r="H4" s="725"/>
      <c r="I4" s="849"/>
    </row>
    <row r="5" spans="2:9" ht="22.5" customHeight="1">
      <c r="B5" s="489" t="s">
        <v>444</v>
      </c>
      <c r="C5" s="470"/>
      <c r="D5" s="767" t="str">
        <f>Indicadores!F60</f>
        <v>Gestión de Servicios de Información y Soporte Tecnológico (GTI)</v>
      </c>
      <c r="E5" s="768"/>
      <c r="F5" s="768"/>
      <c r="G5" s="768"/>
      <c r="H5" s="768"/>
      <c r="I5" s="488"/>
    </row>
    <row r="6" spans="2:9" ht="34.5" customHeight="1">
      <c r="B6" s="489" t="s">
        <v>445</v>
      </c>
      <c r="C6" s="470"/>
      <c r="D6" s="570" t="str">
        <f>Indicadores!A60</f>
        <v>Backups y respaldos de la información de usuarios</v>
      </c>
      <c r="E6" s="731"/>
      <c r="F6" s="489" t="s">
        <v>446</v>
      </c>
      <c r="G6" s="470"/>
      <c r="H6" s="570" t="e">
        <f>Indicadores!#REF!</f>
        <v>#REF!</v>
      </c>
      <c r="I6" s="731"/>
    </row>
    <row r="7" spans="2:9" ht="37.5" customHeight="1">
      <c r="B7" s="489" t="s">
        <v>447</v>
      </c>
      <c r="C7" s="470"/>
      <c r="D7" s="570" t="str">
        <f>Indicadores!G60</f>
        <v>(No de Backups realizados con éxito / No total de Backups realizados) * 100</v>
      </c>
      <c r="E7" s="731"/>
      <c r="F7" s="489" t="s">
        <v>448</v>
      </c>
      <c r="G7" s="470"/>
      <c r="H7" s="570" t="str">
        <f>Indicadores!C60</f>
        <v>Proteger la información del Ministerio o de terceros bajo su custodia</v>
      </c>
      <c r="I7" s="731"/>
    </row>
    <row r="8" spans="2:9" ht="42" customHeight="1">
      <c r="B8" s="297" t="s">
        <v>449</v>
      </c>
      <c r="C8" s="35" t="str">
        <f>Indicadores!P60</f>
        <v>Trimestral</v>
      </c>
      <c r="D8" s="297" t="s">
        <v>450</v>
      </c>
      <c r="E8" s="35" t="str">
        <f>Indicadores!R60</f>
        <v>Mesa de ayuda / Aranda</v>
      </c>
      <c r="F8" s="297" t="s">
        <v>67</v>
      </c>
      <c r="G8" s="35" t="str">
        <f>Indicadores!H60</f>
        <v>Porcentaje</v>
      </c>
      <c r="H8" s="490" t="s">
        <v>451</v>
      </c>
      <c r="I8" s="616" t="str">
        <f>Indicadores!O60</f>
        <v>hacia arriba</v>
      </c>
    </row>
    <row r="9" spans="2:9" ht="33.75" customHeight="1">
      <c r="B9" s="297" t="s">
        <v>420</v>
      </c>
      <c r="C9" s="27">
        <f>Indicadores!N60</f>
        <v>1</v>
      </c>
      <c r="D9" s="28" t="s">
        <v>422</v>
      </c>
      <c r="E9" s="27">
        <f>'TABLERO DE MANDO'!F61</f>
        <v>0.85</v>
      </c>
      <c r="F9" s="29" t="s">
        <v>423</v>
      </c>
      <c r="G9" s="27">
        <f>'TABLERO DE MANDO'!G61</f>
        <v>0.9</v>
      </c>
      <c r="H9" s="734"/>
      <c r="I9" s="832"/>
    </row>
    <row r="10" spans="2:9" ht="13.5" customHeight="1">
      <c r="B10" s="93"/>
      <c r="C10" s="30"/>
      <c r="D10" s="30"/>
      <c r="E10" s="30"/>
      <c r="F10" s="30"/>
      <c r="G10" s="30"/>
      <c r="H10" s="30"/>
      <c r="I10" s="90"/>
    </row>
    <row r="11" spans="2:9" ht="27"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0.85</v>
      </c>
      <c r="E12" s="33">
        <f t="shared" ref="E12:E23" si="1">+$G$9</f>
        <v>0.9</v>
      </c>
      <c r="F12" s="30"/>
      <c r="G12" s="30"/>
      <c r="H12" s="91"/>
      <c r="I12" s="96"/>
    </row>
    <row r="13" spans="2:9" ht="13.5" customHeight="1">
      <c r="B13" s="39" t="s">
        <v>427</v>
      </c>
      <c r="C13" s="95"/>
      <c r="D13" s="33">
        <f t="shared" si="0"/>
        <v>0.85</v>
      </c>
      <c r="E13" s="33">
        <f t="shared" si="1"/>
        <v>0.9</v>
      </c>
      <c r="F13" s="30"/>
      <c r="G13" s="30"/>
      <c r="H13" s="91"/>
      <c r="I13" s="96"/>
    </row>
    <row r="14" spans="2:9" ht="13.5" customHeight="1">
      <c r="B14" s="39" t="s">
        <v>428</v>
      </c>
      <c r="C14" s="279">
        <v>1</v>
      </c>
      <c r="D14" s="33">
        <f t="shared" si="0"/>
        <v>0.85</v>
      </c>
      <c r="E14" s="33">
        <f t="shared" si="1"/>
        <v>0.9</v>
      </c>
      <c r="F14" s="30"/>
      <c r="G14" s="30"/>
      <c r="H14" s="91"/>
      <c r="I14" s="96"/>
    </row>
    <row r="15" spans="2:9" ht="13.5" customHeight="1">
      <c r="B15" s="39" t="s">
        <v>429</v>
      </c>
      <c r="C15" s="95"/>
      <c r="D15" s="33">
        <f t="shared" si="0"/>
        <v>0.85</v>
      </c>
      <c r="E15" s="33">
        <f t="shared" si="1"/>
        <v>0.9</v>
      </c>
      <c r="F15" s="30"/>
      <c r="G15" s="30"/>
      <c r="H15" s="91"/>
      <c r="I15" s="96"/>
    </row>
    <row r="16" spans="2:9" ht="13.5" customHeight="1">
      <c r="B16" s="39" t="s">
        <v>430</v>
      </c>
      <c r="C16" s="95"/>
      <c r="D16" s="33">
        <f t="shared" si="0"/>
        <v>0.85</v>
      </c>
      <c r="E16" s="33">
        <f t="shared" si="1"/>
        <v>0.9</v>
      </c>
      <c r="F16" s="30"/>
      <c r="G16" s="30"/>
      <c r="H16" s="91"/>
      <c r="I16" s="96"/>
    </row>
    <row r="17" spans="2:9" ht="13.5" customHeight="1">
      <c r="B17" s="39" t="s">
        <v>431</v>
      </c>
      <c r="C17" s="279">
        <v>0.95</v>
      </c>
      <c r="D17" s="33">
        <f t="shared" si="0"/>
        <v>0.85</v>
      </c>
      <c r="E17" s="33">
        <f t="shared" si="1"/>
        <v>0.9</v>
      </c>
      <c r="F17" s="30"/>
      <c r="G17" s="30"/>
      <c r="H17" s="91"/>
      <c r="I17" s="96"/>
    </row>
    <row r="18" spans="2:9" ht="13.5" customHeight="1">
      <c r="B18" s="39" t="s">
        <v>432</v>
      </c>
      <c r="C18" s="34"/>
      <c r="D18" s="33">
        <f t="shared" si="0"/>
        <v>0.85</v>
      </c>
      <c r="E18" s="33">
        <f t="shared" si="1"/>
        <v>0.9</v>
      </c>
      <c r="F18" s="30"/>
      <c r="G18" s="30"/>
      <c r="H18" s="91"/>
      <c r="I18" s="96"/>
    </row>
    <row r="19" spans="2:9" ht="13.5" customHeight="1">
      <c r="B19" s="39" t="s">
        <v>433</v>
      </c>
      <c r="C19" s="34"/>
      <c r="D19" s="33">
        <f t="shared" si="0"/>
        <v>0.85</v>
      </c>
      <c r="E19" s="33">
        <f t="shared" si="1"/>
        <v>0.9</v>
      </c>
      <c r="F19" s="30"/>
      <c r="G19" s="30"/>
      <c r="H19" s="91"/>
      <c r="I19" s="96"/>
    </row>
    <row r="20" spans="2:9" ht="13.5" customHeight="1">
      <c r="B20" s="39" t="s">
        <v>434</v>
      </c>
      <c r="C20" s="212">
        <v>0.3</v>
      </c>
      <c r="D20" s="33">
        <f t="shared" si="0"/>
        <v>0.85</v>
      </c>
      <c r="E20" s="33">
        <f t="shared" si="1"/>
        <v>0.9</v>
      </c>
      <c r="F20" s="30"/>
      <c r="G20" s="30"/>
      <c r="H20" s="91"/>
      <c r="I20" s="96"/>
    </row>
    <row r="21" spans="2:9" ht="13.5" customHeight="1">
      <c r="B21" s="39" t="s">
        <v>435</v>
      </c>
      <c r="C21" s="34"/>
      <c r="D21" s="33">
        <f t="shared" si="0"/>
        <v>0.85</v>
      </c>
      <c r="E21" s="33">
        <f t="shared" si="1"/>
        <v>0.9</v>
      </c>
      <c r="F21" s="30"/>
      <c r="G21" s="30"/>
      <c r="H21" s="91"/>
      <c r="I21" s="96"/>
    </row>
    <row r="22" spans="2:9" ht="13.5" customHeight="1">
      <c r="B22" s="39" t="s">
        <v>436</v>
      </c>
      <c r="C22" s="34"/>
      <c r="D22" s="33">
        <f t="shared" si="0"/>
        <v>0.85</v>
      </c>
      <c r="E22" s="33">
        <f t="shared" si="1"/>
        <v>0.9</v>
      </c>
      <c r="F22" s="30"/>
      <c r="G22" s="30"/>
      <c r="H22" s="91"/>
      <c r="I22" s="96"/>
    </row>
    <row r="23" spans="2:9" ht="13.5" customHeight="1">
      <c r="B23" s="39" t="s">
        <v>437</v>
      </c>
      <c r="C23" s="279">
        <v>0.97</v>
      </c>
      <c r="D23" s="33">
        <f t="shared" si="0"/>
        <v>0.85</v>
      </c>
      <c r="E23" s="33">
        <f t="shared" si="1"/>
        <v>0.9</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1094" t="s">
        <v>454</v>
      </c>
      <c r="C28" s="780"/>
      <c r="D28" s="780"/>
      <c r="E28" s="780"/>
      <c r="F28" s="780"/>
      <c r="G28" s="780"/>
      <c r="H28" s="780"/>
      <c r="I28" s="1095"/>
    </row>
    <row r="29" spans="2:9" ht="6.75" customHeight="1">
      <c r="B29" s="1096"/>
      <c r="C29" s="1097"/>
      <c r="D29" s="1097"/>
      <c r="E29" s="1097"/>
      <c r="F29" s="1097"/>
      <c r="G29" s="1097"/>
      <c r="H29" s="1097"/>
      <c r="I29" s="984"/>
    </row>
    <row r="30" spans="2:9" ht="15.75" customHeight="1">
      <c r="B30" s="612" t="s">
        <v>455</v>
      </c>
      <c r="C30" s="510"/>
      <c r="D30" s="510"/>
      <c r="E30" s="470"/>
      <c r="F30" s="612" t="s">
        <v>456</v>
      </c>
      <c r="G30" s="510"/>
      <c r="H30" s="510"/>
      <c r="I30" s="470"/>
    </row>
    <row r="31" spans="2:9" ht="33" customHeight="1">
      <c r="B31" s="1081"/>
      <c r="C31" s="1081"/>
      <c r="D31" s="1081"/>
      <c r="E31" s="1081"/>
      <c r="F31" s="1081"/>
      <c r="G31" s="1081"/>
      <c r="H31" s="1081"/>
      <c r="I31" s="1081"/>
    </row>
    <row r="32" spans="2:9" ht="33" customHeight="1">
      <c r="B32" s="1081"/>
      <c r="C32" s="1081"/>
      <c r="D32" s="1081"/>
      <c r="E32" s="1081"/>
      <c r="F32" s="1081"/>
      <c r="G32" s="1081"/>
      <c r="H32" s="1081"/>
      <c r="I32" s="1081"/>
    </row>
    <row r="33" spans="2:9" ht="33" customHeight="1">
      <c r="B33" s="1081"/>
      <c r="C33" s="1081"/>
      <c r="D33" s="1081"/>
      <c r="E33" s="1081"/>
      <c r="F33" s="1081"/>
      <c r="G33" s="1081"/>
      <c r="H33" s="1081"/>
      <c r="I33" s="1081"/>
    </row>
    <row r="34" spans="2:9" ht="33" customHeight="1">
      <c r="B34" s="1081"/>
      <c r="C34" s="1081"/>
      <c r="D34" s="1081"/>
      <c r="E34" s="1081"/>
      <c r="F34" s="1081"/>
      <c r="G34" s="1081"/>
      <c r="H34" s="1081"/>
      <c r="I34" s="1081"/>
    </row>
    <row r="35" spans="2:9" ht="33" customHeight="1">
      <c r="B35" s="1081"/>
      <c r="C35" s="1081"/>
      <c r="D35" s="1081"/>
      <c r="E35" s="1081"/>
      <c r="F35" s="1081"/>
      <c r="G35" s="1081"/>
      <c r="H35" s="1081"/>
      <c r="I35" s="1081"/>
    </row>
    <row r="36" spans="2:9" ht="33" customHeight="1">
      <c r="B36" s="1081"/>
      <c r="C36" s="1081"/>
      <c r="D36" s="1081"/>
      <c r="E36" s="1081"/>
      <c r="F36" s="1081"/>
      <c r="G36" s="1081"/>
      <c r="H36" s="1081"/>
      <c r="I36" s="1081"/>
    </row>
    <row r="37" spans="2:9" ht="33" customHeight="1">
      <c r="B37" s="1081" t="s">
        <v>712</v>
      </c>
      <c r="C37" s="1081"/>
      <c r="D37" s="1081"/>
      <c r="E37" s="1081"/>
      <c r="F37" s="1081" t="s">
        <v>713</v>
      </c>
      <c r="G37" s="1081"/>
      <c r="H37" s="1081"/>
      <c r="I37" s="1081"/>
    </row>
    <row r="38" spans="2:9" ht="33" customHeight="1">
      <c r="B38" s="1081"/>
      <c r="C38" s="1081"/>
      <c r="D38" s="1081"/>
      <c r="E38" s="1081"/>
      <c r="F38" s="1081"/>
      <c r="G38" s="1081"/>
      <c r="H38" s="1081"/>
      <c r="I38" s="1081"/>
    </row>
    <row r="39" spans="2:9" ht="33" customHeight="1">
      <c r="B39" s="1081"/>
      <c r="C39" s="1081"/>
      <c r="D39" s="1081"/>
      <c r="E39" s="1081"/>
      <c r="F39" s="1081"/>
      <c r="G39" s="1081"/>
      <c r="H39" s="1081"/>
      <c r="I39" s="1081"/>
    </row>
  </sheetData>
  <mergeCells count="29">
    <mergeCell ref="B37:E39"/>
    <mergeCell ref="F37:I39"/>
    <mergeCell ref="B34:E36"/>
    <mergeCell ref="F34:I36"/>
    <mergeCell ref="D7:E7"/>
    <mergeCell ref="F7:G7"/>
    <mergeCell ref="H8:H9"/>
    <mergeCell ref="I8:I9"/>
    <mergeCell ref="B28:I28"/>
    <mergeCell ref="B29:I29"/>
    <mergeCell ref="F30:I30"/>
    <mergeCell ref="B7:C7"/>
    <mergeCell ref="H7:I7"/>
    <mergeCell ref="B30:E30"/>
    <mergeCell ref="B31:E33"/>
    <mergeCell ref="F31:I33"/>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8">
    <tabColor rgb="FFFF9900"/>
    <pageSetUpPr fitToPage="1"/>
  </sheetPr>
  <dimension ref="A1:J37"/>
  <sheetViews>
    <sheetView topLeftCell="A5" workbookViewId="0">
      <selection activeCell="L22" sqref="L22"/>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7.77734375" customWidth="1"/>
    <col min="10" max="29" width="11.5546875" customWidth="1"/>
  </cols>
  <sheetData>
    <row r="1" spans="2:9" ht="15" customHeight="1">
      <c r="B1" s="502" t="s">
        <v>471</v>
      </c>
      <c r="C1" s="599"/>
      <c r="D1" s="601" t="s">
        <v>439</v>
      </c>
      <c r="E1" s="602"/>
      <c r="F1" s="602"/>
      <c r="G1" s="602"/>
      <c r="H1" s="603"/>
      <c r="I1" s="604"/>
    </row>
    <row r="2" spans="2:9" ht="24.7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13.5" customHeight="1">
      <c r="B4" s="848"/>
      <c r="C4" s="725"/>
      <c r="D4" s="725"/>
      <c r="E4" s="725"/>
      <c r="F4" s="725"/>
      <c r="G4" s="725"/>
      <c r="H4" s="725"/>
      <c r="I4" s="849"/>
    </row>
    <row r="5" spans="2:9" ht="22.5" customHeight="1">
      <c r="B5" s="489" t="s">
        <v>444</v>
      </c>
      <c r="C5" s="470"/>
      <c r="D5" s="767" t="str">
        <f>Indicadores!F60</f>
        <v>Gestión de Servicios de Información y Soporte Tecnológico (GTI)</v>
      </c>
      <c r="E5" s="768"/>
      <c r="F5" s="768"/>
      <c r="G5" s="768"/>
      <c r="H5" s="768"/>
      <c r="I5" s="488"/>
    </row>
    <row r="6" spans="2:9" ht="34.5" customHeight="1">
      <c r="B6" s="489" t="s">
        <v>445</v>
      </c>
      <c r="C6" s="470"/>
      <c r="D6" s="570" t="str">
        <f>Indicadores!A61</f>
        <v>Consumo de papel impresiones por usuario</v>
      </c>
      <c r="E6" s="731"/>
      <c r="F6" s="489" t="s">
        <v>446</v>
      </c>
      <c r="G6" s="470"/>
      <c r="H6" s="570" t="e">
        <f>Indicadores!#REF!</f>
        <v>#REF!</v>
      </c>
      <c r="I6" s="731"/>
    </row>
    <row r="7" spans="2:9" ht="37.5" customHeight="1">
      <c r="B7" s="489" t="s">
        <v>447</v>
      </c>
      <c r="C7" s="470"/>
      <c r="D7" s="570" t="str">
        <f>Indicadores!G61</f>
        <v>((# mensual de impresiones 2022 - # promedio mensual de impresiones 2019) / # promedio mensual de impresiones 2019) * 100</v>
      </c>
      <c r="E7" s="731"/>
      <c r="F7" s="489" t="s">
        <v>448</v>
      </c>
      <c r="G7" s="470"/>
      <c r="H7" s="570" t="str">
        <f>Indicadores!C61</f>
        <v>Analizar el comportamiento del consumo mensual de papel según las impresiones por usuario.</v>
      </c>
      <c r="I7" s="731"/>
    </row>
    <row r="8" spans="2:9" ht="42" customHeight="1">
      <c r="B8" s="297" t="s">
        <v>449</v>
      </c>
      <c r="C8" s="35" t="str">
        <f>Indicadores!P61</f>
        <v>Mensual</v>
      </c>
      <c r="D8" s="297" t="s">
        <v>450</v>
      </c>
      <c r="E8" s="35" t="str">
        <f>Indicadores!R61</f>
        <v>Oficina de Tecnologías de Información y Comunicación</v>
      </c>
      <c r="F8" s="297" t="s">
        <v>67</v>
      </c>
      <c r="G8" s="35" t="str">
        <f>Indicadores!H61</f>
        <v xml:space="preserve">Unidades </v>
      </c>
      <c r="H8" s="490" t="s">
        <v>451</v>
      </c>
      <c r="I8" s="616" t="str">
        <f>Indicadores!O61</f>
        <v xml:space="preserve">Hacia abajo </v>
      </c>
    </row>
    <row r="9" spans="2:9" ht="33.75" customHeight="1">
      <c r="B9" s="297" t="s">
        <v>420</v>
      </c>
      <c r="C9" s="27">
        <f>Indicadores!N61</f>
        <v>-0.03</v>
      </c>
      <c r="D9" s="28" t="s">
        <v>422</v>
      </c>
      <c r="E9" s="57">
        <f>'TABLERO DE MANDO'!F62</f>
        <v>-2.8499999999999998E-2</v>
      </c>
      <c r="F9" s="29" t="s">
        <v>423</v>
      </c>
      <c r="G9" s="58">
        <f>'TABLERO DE MANDO'!G62</f>
        <v>-2.5499999999999998E-2</v>
      </c>
      <c r="H9" s="734"/>
      <c r="I9" s="832"/>
    </row>
    <row r="10" spans="2:9" ht="13.5" customHeight="1">
      <c r="B10" s="93"/>
      <c r="C10" s="30"/>
      <c r="D10" s="30"/>
      <c r="E10" s="30"/>
      <c r="F10" s="30"/>
      <c r="G10" s="30"/>
      <c r="H10" s="30"/>
      <c r="I10" s="90"/>
    </row>
    <row r="11" spans="2:9" ht="27" customHeight="1">
      <c r="B11" s="299" t="s">
        <v>452</v>
      </c>
      <c r="C11" s="298" t="s">
        <v>453</v>
      </c>
      <c r="D11" s="32" t="str">
        <f>D9</f>
        <v>LIMITE INSATISFACTORIO</v>
      </c>
      <c r="E11" s="32" t="str">
        <f>F9</f>
        <v>LIMITE SATISFACTORIO</v>
      </c>
      <c r="F11" s="30"/>
      <c r="G11" s="30"/>
      <c r="H11" s="91"/>
      <c r="I11" s="96"/>
    </row>
    <row r="12" spans="2:9" ht="13.5" customHeight="1">
      <c r="B12" s="39" t="s">
        <v>426</v>
      </c>
      <c r="C12" s="279">
        <v>-0.98</v>
      </c>
      <c r="D12" s="33">
        <f t="shared" ref="D12:D23" si="0">+$E$9</f>
        <v>-2.8499999999999998E-2</v>
      </c>
      <c r="E12" s="33">
        <f t="shared" ref="E12:E23" si="1">+$G$9</f>
        <v>-2.5499999999999998E-2</v>
      </c>
      <c r="F12" s="30"/>
      <c r="G12" s="30"/>
      <c r="H12" s="91"/>
      <c r="I12" s="96"/>
    </row>
    <row r="13" spans="2:9" ht="13.5" customHeight="1">
      <c r="B13" s="39" t="s">
        <v>427</v>
      </c>
      <c r="C13" s="279">
        <v>-0.76</v>
      </c>
      <c r="D13" s="33">
        <f t="shared" si="0"/>
        <v>-2.8499999999999998E-2</v>
      </c>
      <c r="E13" s="33">
        <f t="shared" si="1"/>
        <v>-2.5499999999999998E-2</v>
      </c>
      <c r="F13" s="30"/>
      <c r="G13" s="30"/>
      <c r="H13" s="91"/>
      <c r="I13" s="96"/>
    </row>
    <row r="14" spans="2:9" ht="13.5" customHeight="1">
      <c r="B14" s="39" t="s">
        <v>428</v>
      </c>
      <c r="C14" s="279">
        <v>-0.76</v>
      </c>
      <c r="D14" s="33">
        <f t="shared" si="0"/>
        <v>-2.8499999999999998E-2</v>
      </c>
      <c r="E14" s="33">
        <f t="shared" si="1"/>
        <v>-2.5499999999999998E-2</v>
      </c>
      <c r="F14" s="30"/>
      <c r="G14" s="30"/>
      <c r="H14" s="91"/>
      <c r="I14" s="96"/>
    </row>
    <row r="15" spans="2:9" ht="13.5" customHeight="1">
      <c r="B15" s="39" t="s">
        <v>429</v>
      </c>
      <c r="C15" s="279">
        <v>-0.76</v>
      </c>
      <c r="D15" s="33">
        <f t="shared" si="0"/>
        <v>-2.8499999999999998E-2</v>
      </c>
      <c r="E15" s="33">
        <f t="shared" si="1"/>
        <v>-2.5499999999999998E-2</v>
      </c>
      <c r="F15" s="30"/>
      <c r="G15" s="30"/>
      <c r="H15" s="91"/>
      <c r="I15" s="96"/>
    </row>
    <row r="16" spans="2:9" ht="13.5" customHeight="1">
      <c r="B16" s="39" t="s">
        <v>430</v>
      </c>
      <c r="C16" s="437">
        <v>-0.76</v>
      </c>
      <c r="D16" s="33">
        <f t="shared" si="0"/>
        <v>-2.8499999999999998E-2</v>
      </c>
      <c r="E16" s="33">
        <f t="shared" si="1"/>
        <v>-2.5499999999999998E-2</v>
      </c>
      <c r="F16" s="30"/>
      <c r="G16" s="30"/>
      <c r="H16" s="91"/>
      <c r="I16" s="96"/>
    </row>
    <row r="17" spans="2:9" ht="13.5" customHeight="1">
      <c r="B17" s="289" t="s">
        <v>431</v>
      </c>
      <c r="C17" s="436">
        <v>-0.77</v>
      </c>
      <c r="D17" s="132">
        <f t="shared" si="0"/>
        <v>-2.8499999999999998E-2</v>
      </c>
      <c r="E17" s="33">
        <f t="shared" si="1"/>
        <v>-2.5499999999999998E-2</v>
      </c>
      <c r="F17" s="30"/>
      <c r="G17" s="30"/>
      <c r="H17" s="91"/>
      <c r="I17" s="96"/>
    </row>
    <row r="18" spans="2:9" ht="13.5" customHeight="1">
      <c r="B18" s="39" t="s">
        <v>432</v>
      </c>
      <c r="C18" s="438">
        <v>-0.75</v>
      </c>
      <c r="D18" s="33">
        <f t="shared" si="0"/>
        <v>-2.8499999999999998E-2</v>
      </c>
      <c r="E18" s="33">
        <f t="shared" si="1"/>
        <v>-2.5499999999999998E-2</v>
      </c>
      <c r="F18" s="30"/>
      <c r="G18" s="30"/>
      <c r="H18" s="91"/>
      <c r="I18" s="96"/>
    </row>
    <row r="19" spans="2:9" ht="13.5" customHeight="1">
      <c r="B19" s="39" t="s">
        <v>433</v>
      </c>
      <c r="C19" s="212">
        <v>-0.51</v>
      </c>
      <c r="D19" s="33">
        <f t="shared" si="0"/>
        <v>-2.8499999999999998E-2</v>
      </c>
      <c r="E19" s="33">
        <f t="shared" si="1"/>
        <v>-2.5499999999999998E-2</v>
      </c>
      <c r="F19" s="30"/>
      <c r="G19" s="30"/>
      <c r="H19" s="91"/>
      <c r="I19" s="96"/>
    </row>
    <row r="20" spans="2:9" ht="13.5" customHeight="1">
      <c r="B20" s="39" t="s">
        <v>434</v>
      </c>
      <c r="C20" s="212">
        <v>-0.61</v>
      </c>
      <c r="D20" s="33">
        <f t="shared" si="0"/>
        <v>-2.8499999999999998E-2</v>
      </c>
      <c r="E20" s="33">
        <f t="shared" si="1"/>
        <v>-2.5499999999999998E-2</v>
      </c>
      <c r="F20" s="30"/>
      <c r="G20" s="30"/>
      <c r="H20" s="91"/>
      <c r="I20" s="96"/>
    </row>
    <row r="21" spans="2:9" ht="13.5" customHeight="1">
      <c r="B21" s="39" t="s">
        <v>435</v>
      </c>
      <c r="C21" s="279">
        <v>-0.66</v>
      </c>
      <c r="D21" s="33">
        <f t="shared" si="0"/>
        <v>-2.8499999999999998E-2</v>
      </c>
      <c r="E21" s="33">
        <f t="shared" si="1"/>
        <v>-2.5499999999999998E-2</v>
      </c>
      <c r="F21" s="30"/>
      <c r="G21" s="30"/>
      <c r="H21" s="91"/>
      <c r="I21" s="96"/>
    </row>
    <row r="22" spans="2:9" ht="13.5" customHeight="1">
      <c r="B22" s="39" t="s">
        <v>436</v>
      </c>
      <c r="C22" s="279">
        <v>-0.71</v>
      </c>
      <c r="D22" s="33">
        <f t="shared" si="0"/>
        <v>-2.8499999999999998E-2</v>
      </c>
      <c r="E22" s="33">
        <f t="shared" si="1"/>
        <v>-2.5499999999999998E-2</v>
      </c>
      <c r="F22" s="30"/>
      <c r="G22" s="30"/>
      <c r="H22" s="91"/>
      <c r="I22" s="96"/>
    </row>
    <row r="23" spans="2:9" ht="13.5" customHeight="1">
      <c r="B23" s="39" t="s">
        <v>437</v>
      </c>
      <c r="C23" s="279">
        <v>-0.92</v>
      </c>
      <c r="D23" s="33">
        <f t="shared" si="0"/>
        <v>-2.8499999999999998E-2</v>
      </c>
      <c r="E23" s="33">
        <f t="shared" si="1"/>
        <v>-2.5499999999999998E-2</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976" t="s">
        <v>454</v>
      </c>
      <c r="C28" s="977"/>
      <c r="D28" s="977"/>
      <c r="E28" s="977"/>
      <c r="F28" s="977"/>
      <c r="G28" s="977"/>
      <c r="H28" s="977"/>
      <c r="I28" s="978"/>
    </row>
    <row r="29" spans="2:9" ht="7.5" customHeight="1">
      <c r="B29" s="1003"/>
      <c r="C29" s="647"/>
      <c r="D29" s="647"/>
      <c r="E29" s="647"/>
      <c r="F29" s="647"/>
      <c r="G29" s="647"/>
      <c r="H29" s="647"/>
      <c r="I29" s="484"/>
    </row>
    <row r="30" spans="2:9" ht="15.75" customHeight="1">
      <c r="B30" s="612" t="s">
        <v>455</v>
      </c>
      <c r="C30" s="510"/>
      <c r="D30" s="510"/>
      <c r="E30" s="470"/>
      <c r="F30" s="612" t="s">
        <v>456</v>
      </c>
      <c r="G30" s="510"/>
      <c r="H30" s="510"/>
      <c r="I30" s="470"/>
    </row>
    <row r="31" spans="2:9" ht="16.5" customHeight="1">
      <c r="B31" s="1081" t="s">
        <v>714</v>
      </c>
      <c r="C31" s="1081"/>
      <c r="D31" s="1081"/>
      <c r="E31" s="1081"/>
      <c r="F31" s="1081"/>
      <c r="G31" s="1081"/>
      <c r="H31" s="1081"/>
      <c r="I31" s="1081"/>
    </row>
    <row r="32" spans="2:9" ht="16.5" customHeight="1">
      <c r="B32" s="1081"/>
      <c r="C32" s="1081"/>
      <c r="D32" s="1081"/>
      <c r="E32" s="1081"/>
      <c r="F32" s="1081"/>
      <c r="G32" s="1081"/>
      <c r="H32" s="1081"/>
      <c r="I32" s="1081"/>
    </row>
    <row r="33" spans="1:10" ht="16.5" customHeight="1">
      <c r="B33" s="1098"/>
      <c r="C33" s="1098"/>
      <c r="D33" s="1098"/>
      <c r="E33" s="1098"/>
      <c r="F33" s="1098"/>
      <c r="G33" s="1098"/>
      <c r="H33" s="1098"/>
      <c r="I33" s="1098"/>
    </row>
    <row r="34" spans="1:10" ht="16.5" customHeight="1">
      <c r="A34" s="373"/>
      <c r="B34" s="1081"/>
      <c r="C34" s="1081"/>
      <c r="D34" s="1081"/>
      <c r="E34" s="1082"/>
      <c r="F34" s="1081"/>
      <c r="G34" s="1081"/>
      <c r="H34" s="1081"/>
      <c r="I34" s="1081"/>
      <c r="J34" s="373"/>
    </row>
    <row r="35" spans="1:10" ht="16.5" customHeight="1">
      <c r="A35" s="373"/>
      <c r="B35" s="1081"/>
      <c r="C35" s="1081"/>
      <c r="D35" s="1081"/>
      <c r="E35" s="1082"/>
      <c r="F35" s="1081"/>
      <c r="G35" s="1081"/>
      <c r="H35" s="1081"/>
      <c r="I35" s="1081"/>
      <c r="J35" s="373"/>
    </row>
    <row r="36" spans="1:10" ht="15" customHeight="1">
      <c r="A36" s="373"/>
      <c r="B36" s="1081"/>
      <c r="C36" s="1081"/>
      <c r="D36" s="1081"/>
      <c r="E36" s="1082"/>
      <c r="F36" s="1081"/>
      <c r="G36" s="1081"/>
      <c r="H36" s="1081"/>
      <c r="I36" s="1081"/>
      <c r="J36" s="373"/>
    </row>
    <row r="37" spans="1:10" ht="15" customHeight="1">
      <c r="B37" s="373"/>
      <c r="C37" s="373"/>
      <c r="D37" s="373"/>
      <c r="E37" s="373"/>
      <c r="F37" s="373"/>
      <c r="G37" s="373"/>
      <c r="H37" s="373"/>
      <c r="I37" s="373"/>
    </row>
  </sheetData>
  <mergeCells count="27">
    <mergeCell ref="F31:I33"/>
    <mergeCell ref="B29:I29"/>
    <mergeCell ref="F30:I30"/>
    <mergeCell ref="B7:C7"/>
    <mergeCell ref="H7:I7"/>
    <mergeCell ref="B30:E30"/>
    <mergeCell ref="D7:E7"/>
    <mergeCell ref="F7:G7"/>
    <mergeCell ref="H8:H9"/>
    <mergeCell ref="I8:I9"/>
    <mergeCell ref="B28:I28"/>
    <mergeCell ref="B34:E36"/>
    <mergeCell ref="F34:I36"/>
    <mergeCell ref="B1:C2"/>
    <mergeCell ref="D1:H1"/>
    <mergeCell ref="I1:I2"/>
    <mergeCell ref="D2:H2"/>
    <mergeCell ref="B3:C3"/>
    <mergeCell ref="D3:H3"/>
    <mergeCell ref="B4:I4"/>
    <mergeCell ref="B5:C5"/>
    <mergeCell ref="D5:I5"/>
    <mergeCell ref="B6:C6"/>
    <mergeCell ref="D6:E6"/>
    <mergeCell ref="F6:G6"/>
    <mergeCell ref="H6:I6"/>
    <mergeCell ref="B31:E33"/>
  </mergeCells>
  <printOptions horizontalCentered="1"/>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1:M38"/>
  <sheetViews>
    <sheetView topLeftCell="A35" workbookViewId="0">
      <selection activeCell="F37" sqref="F37:I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3" ht="15" customHeight="1">
      <c r="B1" s="502" t="s">
        <v>471</v>
      </c>
      <c r="C1" s="599"/>
      <c r="D1" s="601" t="s">
        <v>439</v>
      </c>
      <c r="E1" s="602"/>
      <c r="F1" s="602"/>
      <c r="G1" s="602"/>
      <c r="H1" s="603"/>
      <c r="I1" s="604"/>
      <c r="J1" s="89"/>
      <c r="K1" s="89"/>
      <c r="L1" s="89"/>
      <c r="M1" s="89"/>
    </row>
    <row r="2" spans="2:13" ht="30" customHeight="1">
      <c r="B2" s="600"/>
      <c r="C2" s="448"/>
      <c r="D2" s="454" t="s">
        <v>472</v>
      </c>
      <c r="E2" s="455"/>
      <c r="F2" s="455"/>
      <c r="G2" s="455"/>
      <c r="H2" s="456"/>
      <c r="I2" s="605"/>
      <c r="J2" s="89"/>
      <c r="K2" s="89"/>
      <c r="L2" s="89"/>
      <c r="M2" s="89"/>
    </row>
    <row r="3" spans="2:13" ht="13.5" customHeight="1">
      <c r="B3" s="606" t="s">
        <v>473</v>
      </c>
      <c r="C3" s="607"/>
      <c r="D3" s="606" t="s">
        <v>474</v>
      </c>
      <c r="E3" s="608"/>
      <c r="F3" s="608"/>
      <c r="G3" s="608"/>
      <c r="H3" s="607"/>
      <c r="I3" s="43" t="s">
        <v>475</v>
      </c>
      <c r="J3" s="89"/>
      <c r="K3" s="89"/>
      <c r="L3" s="89"/>
      <c r="M3" s="89"/>
    </row>
    <row r="4" spans="2:13" ht="6" customHeight="1">
      <c r="B4" s="529"/>
      <c r="C4" s="530"/>
      <c r="D4" s="530"/>
      <c r="E4" s="530"/>
      <c r="F4" s="530"/>
      <c r="G4" s="530"/>
      <c r="H4" s="530"/>
      <c r="I4" s="530"/>
      <c r="J4" s="89"/>
      <c r="K4" s="89"/>
      <c r="L4" s="89"/>
      <c r="M4" s="89"/>
    </row>
    <row r="5" spans="2:13" ht="22.5" customHeight="1">
      <c r="B5" s="623" t="s">
        <v>444</v>
      </c>
      <c r="C5" s="624"/>
      <c r="D5" s="532" t="str">
        <f>Indicadores!F5</f>
        <v>Gestión Integrada del Portafolio de Planes Programa y Proyectos. (GIP)</v>
      </c>
      <c r="E5" s="530"/>
      <c r="F5" s="530"/>
      <c r="G5" s="530"/>
      <c r="H5" s="530"/>
      <c r="I5" s="530"/>
      <c r="J5" s="89"/>
      <c r="K5" s="89"/>
      <c r="L5" s="89"/>
      <c r="M5" s="89"/>
    </row>
    <row r="6" spans="2:13" ht="34.5" customHeight="1">
      <c r="B6" s="623" t="s">
        <v>445</v>
      </c>
      <c r="C6" s="624"/>
      <c r="D6" s="533" t="str">
        <f>Indicadores!A8</f>
        <v>Nivel mensual de proyectos de inversión con concepto favorable del DNP para distribución</v>
      </c>
      <c r="E6" s="530"/>
      <c r="F6" s="623" t="s">
        <v>446</v>
      </c>
      <c r="G6" s="624"/>
      <c r="H6" s="534" t="e">
        <f>Indicadores!#REF!</f>
        <v>#REF!</v>
      </c>
      <c r="I6" s="530"/>
      <c r="J6" s="89"/>
      <c r="K6" s="89"/>
      <c r="L6" s="89"/>
      <c r="M6" s="89"/>
    </row>
    <row r="7" spans="2:13" ht="44.25" customHeight="1">
      <c r="B7" s="623" t="s">
        <v>447</v>
      </c>
      <c r="C7" s="624"/>
      <c r="D7" s="533" t="str">
        <f>Indicadores!G8</f>
        <v>(Número de proyectos de inversion aplicados por DNP con asignación * 100)  / (Total proyectos de inversión con asignación en el periodo)</v>
      </c>
      <c r="E7" s="530"/>
      <c r="F7" s="623" t="s">
        <v>448</v>
      </c>
      <c r="G7" s="624"/>
      <c r="H7" s="533" t="str">
        <f>Indicadores!C8</f>
        <v>El indicador se formula para medir la gestión del Procedimiento Administración del Fondo de Compensación Ambiental - FCA</v>
      </c>
      <c r="I7" s="530"/>
      <c r="J7" s="89"/>
      <c r="K7" s="89"/>
      <c r="L7" s="89"/>
      <c r="M7" s="89"/>
    </row>
    <row r="8" spans="2:13" ht="42" customHeight="1">
      <c r="B8" s="322" t="s">
        <v>449</v>
      </c>
      <c r="C8" s="117" t="str">
        <f>Indicadores!P8</f>
        <v xml:space="preserve">Mensual </v>
      </c>
      <c r="D8" s="322" t="s">
        <v>450</v>
      </c>
      <c r="E8" s="118" t="str">
        <f>Indicadores!R8</f>
        <v>Concepto favorables expedidos por el Departartamento Nacional de Planeación - DNP</v>
      </c>
      <c r="F8" s="322" t="s">
        <v>67</v>
      </c>
      <c r="G8" s="117" t="str">
        <f>Indicadores!H8</f>
        <v>Porcentaje</v>
      </c>
      <c r="H8" s="625" t="s">
        <v>451</v>
      </c>
      <c r="I8" s="627" t="str">
        <f>Indicadores!O8</f>
        <v>Hacia arriba</v>
      </c>
      <c r="J8" s="89"/>
      <c r="K8" s="89"/>
      <c r="L8" s="89"/>
      <c r="M8" s="89"/>
    </row>
    <row r="9" spans="2:13" ht="33.75" customHeight="1">
      <c r="B9" s="322" t="s">
        <v>420</v>
      </c>
      <c r="C9" s="119">
        <f>Indicadores!N8</f>
        <v>0.92</v>
      </c>
      <c r="D9" s="139" t="s">
        <v>470</v>
      </c>
      <c r="E9" s="119">
        <f>'TABLERO DE MANDO'!F9</f>
        <v>0.78200000000000003</v>
      </c>
      <c r="F9" s="141" t="s">
        <v>423</v>
      </c>
      <c r="G9" s="119">
        <f>'TABLERO DE MANDO'!G9</f>
        <v>0.82800000000000007</v>
      </c>
      <c r="H9" s="626"/>
      <c r="I9" s="547"/>
      <c r="J9" s="89"/>
      <c r="K9" s="89"/>
      <c r="L9" s="89"/>
      <c r="M9" s="89"/>
    </row>
    <row r="10" spans="2:13" ht="13.5" customHeight="1">
      <c r="B10" s="120"/>
      <c r="C10" s="135"/>
      <c r="D10" s="159"/>
      <c r="E10" s="160"/>
      <c r="F10" s="160"/>
      <c r="G10" s="160"/>
      <c r="H10" s="160"/>
      <c r="I10" s="161"/>
      <c r="J10" s="89"/>
      <c r="K10" s="632" t="s">
        <v>483</v>
      </c>
      <c r="L10" s="632"/>
      <c r="M10" s="632"/>
    </row>
    <row r="11" spans="2:13" ht="20.25" customHeight="1">
      <c r="B11" s="323" t="s">
        <v>452</v>
      </c>
      <c r="C11" s="324" t="s">
        <v>453</v>
      </c>
      <c r="D11" s="162" t="str">
        <f>D9</f>
        <v xml:space="preserve"> </v>
      </c>
      <c r="E11" s="157" t="str">
        <f>F9</f>
        <v>LIMITE SATISFACTORIO</v>
      </c>
      <c r="F11" s="156"/>
      <c r="G11" s="156"/>
      <c r="H11" s="156"/>
      <c r="I11" s="163"/>
      <c r="J11" s="89"/>
      <c r="K11" s="365" t="s">
        <v>452</v>
      </c>
      <c r="L11" s="294" t="s">
        <v>484</v>
      </c>
      <c r="M11" s="294" t="s">
        <v>485</v>
      </c>
    </row>
    <row r="12" spans="2:13" ht="13.5" customHeight="1">
      <c r="B12" s="122" t="s">
        <v>426</v>
      </c>
      <c r="C12" s="279">
        <v>0</v>
      </c>
      <c r="D12" s="164">
        <f t="shared" ref="D12:D23" si="0">+$E$9</f>
        <v>0.78200000000000003</v>
      </c>
      <c r="E12" s="158">
        <f t="shared" ref="E12:E23" si="1">+$G$9</f>
        <v>0.82800000000000007</v>
      </c>
      <c r="F12" s="156"/>
      <c r="G12" s="156"/>
      <c r="H12" s="156"/>
      <c r="I12" s="163"/>
      <c r="J12" s="89"/>
      <c r="K12" s="366" t="s">
        <v>426</v>
      </c>
      <c r="L12" s="279">
        <v>0</v>
      </c>
      <c r="M12" s="279"/>
    </row>
    <row r="13" spans="2:13" ht="13.5" customHeight="1">
      <c r="B13" s="122" t="s">
        <v>427</v>
      </c>
      <c r="C13" s="279">
        <v>0.09</v>
      </c>
      <c r="D13" s="164">
        <f t="shared" si="0"/>
        <v>0.78200000000000003</v>
      </c>
      <c r="E13" s="158">
        <f t="shared" si="1"/>
        <v>0.82800000000000007</v>
      </c>
      <c r="F13" s="156"/>
      <c r="G13" s="156"/>
      <c r="H13" s="156"/>
      <c r="I13" s="163"/>
      <c r="J13" s="89"/>
      <c r="K13" s="366" t="s">
        <v>427</v>
      </c>
      <c r="L13" s="279">
        <v>0.05</v>
      </c>
      <c r="M13" s="279"/>
    </row>
    <row r="14" spans="2:13" ht="13.5" customHeight="1">
      <c r="B14" s="122" t="s">
        <v>428</v>
      </c>
      <c r="C14" s="279">
        <v>0.56000000000000005</v>
      </c>
      <c r="D14" s="164">
        <f t="shared" si="0"/>
        <v>0.78200000000000003</v>
      </c>
      <c r="E14" s="158">
        <f t="shared" si="1"/>
        <v>0.82800000000000007</v>
      </c>
      <c r="F14" s="156"/>
      <c r="G14" s="156"/>
      <c r="H14" s="156"/>
      <c r="I14" s="163"/>
      <c r="J14" s="89"/>
      <c r="K14" s="367" t="s">
        <v>428</v>
      </c>
      <c r="L14" s="368">
        <v>0.23</v>
      </c>
      <c r="M14" s="368">
        <v>0.52024999999999999</v>
      </c>
    </row>
    <row r="15" spans="2:13" ht="13.5" customHeight="1">
      <c r="B15" s="122" t="s">
        <v>429</v>
      </c>
      <c r="C15" s="279">
        <v>0.56000000000000005</v>
      </c>
      <c r="D15" s="164">
        <f t="shared" si="0"/>
        <v>0.78200000000000003</v>
      </c>
      <c r="E15" s="158">
        <f t="shared" si="1"/>
        <v>0.82800000000000007</v>
      </c>
      <c r="F15" s="156"/>
      <c r="G15" s="156"/>
      <c r="H15" s="156"/>
      <c r="I15" s="163"/>
      <c r="J15" s="89"/>
      <c r="K15" s="366" t="s">
        <v>429</v>
      </c>
      <c r="L15" s="279">
        <v>0.38</v>
      </c>
      <c r="M15" s="279"/>
    </row>
    <row r="16" spans="2:13" ht="13.5" customHeight="1">
      <c r="B16" s="122" t="s">
        <v>430</v>
      </c>
      <c r="C16" s="34">
        <v>0.62</v>
      </c>
      <c r="D16" s="164">
        <f t="shared" si="0"/>
        <v>0.78200000000000003</v>
      </c>
      <c r="E16" s="158">
        <f t="shared" si="1"/>
        <v>0.82800000000000007</v>
      </c>
      <c r="F16" s="156"/>
      <c r="G16" s="156"/>
      <c r="H16" s="156"/>
      <c r="I16" s="163"/>
      <c r="J16" s="89"/>
      <c r="K16" s="366" t="s">
        <v>430</v>
      </c>
      <c r="L16" s="34">
        <v>0.54</v>
      </c>
      <c r="M16" s="34"/>
    </row>
    <row r="17" spans="2:13" ht="13.5" customHeight="1">
      <c r="B17" s="122" t="s">
        <v>431</v>
      </c>
      <c r="C17" s="34">
        <v>0.73</v>
      </c>
      <c r="D17" s="164">
        <f t="shared" si="0"/>
        <v>0.78200000000000003</v>
      </c>
      <c r="E17" s="158">
        <f t="shared" si="1"/>
        <v>0.82800000000000007</v>
      </c>
      <c r="F17" s="156"/>
      <c r="G17" s="156"/>
      <c r="H17" s="156"/>
      <c r="I17" s="163"/>
      <c r="J17" s="89"/>
      <c r="K17" s="367" t="s">
        <v>431</v>
      </c>
      <c r="L17" s="369">
        <v>0.7</v>
      </c>
      <c r="M17" s="369">
        <v>0.6725000000000001</v>
      </c>
    </row>
    <row r="18" spans="2:13" ht="13.5" customHeight="1">
      <c r="B18" s="122" t="s">
        <v>432</v>
      </c>
      <c r="C18" s="34">
        <v>0.73</v>
      </c>
      <c r="D18" s="164">
        <f t="shared" si="0"/>
        <v>0.78200000000000003</v>
      </c>
      <c r="E18" s="158">
        <f t="shared" si="1"/>
        <v>0.82800000000000007</v>
      </c>
      <c r="F18" s="156"/>
      <c r="G18" s="156"/>
      <c r="H18" s="156"/>
      <c r="I18" s="163"/>
      <c r="J18" s="89"/>
      <c r="K18" s="366" t="s">
        <v>432</v>
      </c>
      <c r="L18" s="34">
        <v>0.74</v>
      </c>
      <c r="M18" s="34"/>
    </row>
    <row r="19" spans="2:13" ht="13.5" customHeight="1">
      <c r="B19" s="122" t="s">
        <v>433</v>
      </c>
      <c r="C19" s="34">
        <v>0.83</v>
      </c>
      <c r="D19" s="164">
        <f t="shared" si="0"/>
        <v>0.78200000000000003</v>
      </c>
      <c r="E19" s="158">
        <f t="shared" si="1"/>
        <v>0.82800000000000007</v>
      </c>
      <c r="F19" s="156"/>
      <c r="G19" s="156"/>
      <c r="H19" s="156"/>
      <c r="I19" s="163"/>
      <c r="J19" s="89"/>
      <c r="K19" s="366" t="s">
        <v>433</v>
      </c>
      <c r="L19" s="34">
        <v>0.74</v>
      </c>
      <c r="M19" s="34"/>
    </row>
    <row r="20" spans="2:13" ht="13.5" customHeight="1">
      <c r="B20" s="122" t="s">
        <v>434</v>
      </c>
      <c r="C20" s="34">
        <v>0.83</v>
      </c>
      <c r="D20" s="164">
        <f t="shared" si="0"/>
        <v>0.78200000000000003</v>
      </c>
      <c r="E20" s="158">
        <f t="shared" si="1"/>
        <v>0.82800000000000007</v>
      </c>
      <c r="F20" s="156"/>
      <c r="G20" s="156"/>
      <c r="H20" s="156"/>
      <c r="I20" s="163"/>
      <c r="J20" s="89"/>
      <c r="K20" s="367" t="s">
        <v>434</v>
      </c>
      <c r="L20" s="369">
        <v>0.8</v>
      </c>
      <c r="M20" s="369">
        <v>0.9</v>
      </c>
    </row>
    <row r="21" spans="2:13" ht="13.5" customHeight="1">
      <c r="B21" s="122" t="s">
        <v>435</v>
      </c>
      <c r="C21" s="34">
        <v>0.87</v>
      </c>
      <c r="D21" s="164">
        <f t="shared" si="0"/>
        <v>0.78200000000000003</v>
      </c>
      <c r="E21" s="158">
        <f t="shared" si="1"/>
        <v>0.82800000000000007</v>
      </c>
      <c r="F21" s="156"/>
      <c r="G21" s="156"/>
      <c r="H21" s="156"/>
      <c r="I21" s="163"/>
      <c r="J21" s="89"/>
      <c r="K21" s="366" t="s">
        <v>435</v>
      </c>
      <c r="L21" s="34">
        <v>0.89</v>
      </c>
      <c r="M21" s="34"/>
    </row>
    <row r="22" spans="2:13" ht="13.5" customHeight="1">
      <c r="B22" s="122" t="s">
        <v>436</v>
      </c>
      <c r="C22" s="34">
        <v>0.88</v>
      </c>
      <c r="D22" s="164">
        <f t="shared" si="0"/>
        <v>0.78200000000000003</v>
      </c>
      <c r="E22" s="158">
        <f t="shared" si="1"/>
        <v>0.82800000000000007</v>
      </c>
      <c r="F22" s="156"/>
      <c r="G22" s="156"/>
      <c r="H22" s="156"/>
      <c r="I22" s="163"/>
      <c r="J22" s="89"/>
      <c r="K22" s="366" t="s">
        <v>436</v>
      </c>
      <c r="L22" s="34">
        <v>0.97</v>
      </c>
      <c r="M22" s="34"/>
    </row>
    <row r="23" spans="2:13" ht="13.5" customHeight="1">
      <c r="B23" s="122" t="s">
        <v>437</v>
      </c>
      <c r="C23" s="137">
        <v>0.88</v>
      </c>
      <c r="D23" s="164">
        <f t="shared" si="0"/>
        <v>0.78200000000000003</v>
      </c>
      <c r="E23" s="158">
        <f t="shared" si="1"/>
        <v>0.82800000000000007</v>
      </c>
      <c r="F23" s="156"/>
      <c r="G23" s="156"/>
      <c r="H23" s="156"/>
      <c r="I23" s="163"/>
      <c r="J23" s="89"/>
      <c r="K23" s="367" t="s">
        <v>437</v>
      </c>
      <c r="L23" s="369">
        <v>1</v>
      </c>
      <c r="M23" s="369">
        <v>0.95</v>
      </c>
    </row>
    <row r="24" spans="2:13" ht="13.5" customHeight="1">
      <c r="B24" s="120"/>
      <c r="C24" s="135"/>
      <c r="D24" s="165"/>
      <c r="E24" s="156"/>
      <c r="F24" s="156"/>
      <c r="G24" s="156"/>
      <c r="H24" s="156"/>
      <c r="I24" s="163"/>
      <c r="J24" s="89"/>
      <c r="K24" s="89"/>
      <c r="L24" s="89"/>
      <c r="M24" s="89"/>
    </row>
    <row r="25" spans="2:13" ht="13.5" customHeight="1">
      <c r="B25" s="120"/>
      <c r="C25" s="135"/>
      <c r="D25" s="165"/>
      <c r="E25" s="156"/>
      <c r="F25" s="156"/>
      <c r="G25" s="156"/>
      <c r="H25" s="156"/>
      <c r="I25" s="163"/>
      <c r="J25" s="89"/>
      <c r="K25" s="89"/>
      <c r="L25" s="89"/>
      <c r="M25" s="89"/>
    </row>
    <row r="26" spans="2:13" ht="13.5" customHeight="1">
      <c r="B26" s="120"/>
      <c r="C26" s="135"/>
      <c r="D26" s="165"/>
      <c r="E26" s="156"/>
      <c r="F26" s="156"/>
      <c r="G26" s="156"/>
      <c r="H26" s="156"/>
      <c r="I26" s="163"/>
      <c r="J26" s="89"/>
      <c r="K26" s="89"/>
      <c r="L26" s="89"/>
      <c r="M26" s="89"/>
    </row>
    <row r="27" spans="2:13" ht="13.5" customHeight="1">
      <c r="B27" s="120"/>
      <c r="C27" s="135"/>
      <c r="D27" s="166"/>
      <c r="E27" s="167"/>
      <c r="F27" s="167"/>
      <c r="G27" s="167"/>
      <c r="H27" s="167"/>
      <c r="I27" s="168"/>
      <c r="J27" s="89"/>
      <c r="K27" s="89"/>
      <c r="L27" s="89"/>
      <c r="M27" s="89"/>
    </row>
    <row r="28" spans="2:13" ht="13.5" customHeight="1">
      <c r="B28" s="636" t="s">
        <v>454</v>
      </c>
      <c r="C28" s="530"/>
      <c r="D28" s="536"/>
      <c r="E28" s="536"/>
      <c r="F28" s="536"/>
      <c r="G28" s="536"/>
      <c r="H28" s="536"/>
      <c r="I28" s="536"/>
      <c r="J28" s="89"/>
      <c r="K28" s="89"/>
      <c r="L28" s="89"/>
      <c r="M28" s="89"/>
    </row>
    <row r="29" spans="2:13" ht="13.5" customHeight="1">
      <c r="B29" s="631" t="s">
        <v>455</v>
      </c>
      <c r="C29" s="624"/>
      <c r="D29" s="624"/>
      <c r="E29" s="624"/>
      <c r="F29" s="631" t="s">
        <v>456</v>
      </c>
      <c r="G29" s="624"/>
      <c r="H29" s="624"/>
      <c r="I29" s="624"/>
      <c r="J29" s="89"/>
      <c r="K29" s="89"/>
      <c r="L29" s="89"/>
      <c r="M29" s="89"/>
    </row>
    <row r="30" spans="2:13" ht="123" customHeight="1">
      <c r="B30" s="633" t="s">
        <v>486</v>
      </c>
      <c r="C30" s="634"/>
      <c r="D30" s="634"/>
      <c r="E30" s="635"/>
      <c r="F30" s="633" t="s">
        <v>487</v>
      </c>
      <c r="G30" s="634"/>
      <c r="H30" s="634"/>
      <c r="I30" s="635"/>
      <c r="J30" s="89"/>
      <c r="K30" s="89"/>
      <c r="L30" s="89"/>
      <c r="M30" s="89"/>
    </row>
    <row r="31" spans="2:13" ht="130.5" customHeight="1">
      <c r="B31" s="633" t="s">
        <v>488</v>
      </c>
      <c r="C31" s="634"/>
      <c r="D31" s="634"/>
      <c r="E31" s="635"/>
      <c r="F31" s="633" t="s">
        <v>487</v>
      </c>
      <c r="G31" s="634"/>
      <c r="H31" s="634"/>
      <c r="I31" s="635"/>
      <c r="J31" s="89"/>
      <c r="K31" s="89"/>
      <c r="L31" s="89"/>
      <c r="M31" s="89"/>
    </row>
    <row r="32" spans="2:13" ht="136.5" customHeight="1">
      <c r="B32" s="633" t="s">
        <v>489</v>
      </c>
      <c r="C32" s="634"/>
      <c r="D32" s="634"/>
      <c r="E32" s="635"/>
      <c r="F32" s="633" t="s">
        <v>487</v>
      </c>
      <c r="G32" s="634"/>
      <c r="H32" s="634"/>
      <c r="I32" s="635"/>
    </row>
    <row r="33" spans="1:10" ht="118.5" customHeight="1">
      <c r="B33" s="633" t="s">
        <v>490</v>
      </c>
      <c r="C33" s="634"/>
      <c r="D33" s="634"/>
      <c r="E33" s="635"/>
      <c r="F33" s="633"/>
      <c r="G33" s="634"/>
      <c r="H33" s="634"/>
      <c r="I33" s="635"/>
    </row>
    <row r="34" spans="1:10" ht="219" customHeight="1">
      <c r="B34" s="633" t="s">
        <v>491</v>
      </c>
      <c r="C34" s="634"/>
      <c r="D34" s="634"/>
      <c r="E34" s="635"/>
      <c r="F34" s="633" t="s">
        <v>492</v>
      </c>
      <c r="G34" s="634"/>
      <c r="H34" s="634"/>
      <c r="I34" s="635"/>
    </row>
    <row r="35" spans="1:10" ht="164.25" customHeight="1">
      <c r="B35" s="633" t="s">
        <v>493</v>
      </c>
      <c r="C35" s="634"/>
      <c r="D35" s="634"/>
      <c r="E35" s="635"/>
      <c r="F35" s="633" t="s">
        <v>494</v>
      </c>
      <c r="G35" s="634"/>
      <c r="H35" s="634"/>
      <c r="I35" s="635"/>
    </row>
    <row r="36" spans="1:10" ht="113.25" customHeight="1">
      <c r="B36" s="638" t="s">
        <v>495</v>
      </c>
      <c r="C36" s="639"/>
      <c r="D36" s="639"/>
      <c r="E36" s="640"/>
      <c r="F36" s="638" t="s">
        <v>496</v>
      </c>
      <c r="G36" s="639"/>
      <c r="H36" s="639"/>
      <c r="I36" s="640"/>
    </row>
    <row r="37" spans="1:10" ht="183" customHeight="1">
      <c r="A37" s="373"/>
      <c r="B37" s="637" t="s">
        <v>497</v>
      </c>
      <c r="C37" s="637"/>
      <c r="D37" s="637"/>
      <c r="E37" s="637"/>
      <c r="F37" s="637" t="s">
        <v>498</v>
      </c>
      <c r="G37" s="637"/>
      <c r="H37" s="637"/>
      <c r="I37" s="637"/>
      <c r="J37" s="373"/>
    </row>
    <row r="38" spans="1:10" ht="15" customHeight="1">
      <c r="B38" s="373"/>
      <c r="C38" s="373"/>
      <c r="D38" s="373"/>
      <c r="E38" s="373"/>
      <c r="F38" s="373"/>
      <c r="G38" s="373"/>
      <c r="H38" s="373"/>
      <c r="I38" s="373"/>
    </row>
  </sheetData>
  <mergeCells count="39">
    <mergeCell ref="B37:E37"/>
    <mergeCell ref="F37:I37"/>
    <mergeCell ref="B35:E35"/>
    <mergeCell ref="F35:I35"/>
    <mergeCell ref="B36:E36"/>
    <mergeCell ref="F36:I36"/>
    <mergeCell ref="K10:M10"/>
    <mergeCell ref="B34:E34"/>
    <mergeCell ref="F34:I34"/>
    <mergeCell ref="B30:E30"/>
    <mergeCell ref="F30:I30"/>
    <mergeCell ref="B33:E33"/>
    <mergeCell ref="B31:E31"/>
    <mergeCell ref="F31:I31"/>
    <mergeCell ref="B32:E32"/>
    <mergeCell ref="F32:I32"/>
    <mergeCell ref="B28:I28"/>
    <mergeCell ref="B29:E29"/>
    <mergeCell ref="F29:I29"/>
    <mergeCell ref="F33:I33"/>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9">
    <tabColor rgb="FFFF9900"/>
  </sheetPr>
  <dimension ref="A1:J75"/>
  <sheetViews>
    <sheetView workbookViewId="0">
      <selection activeCell="B64" sqref="B64"/>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0" customHeight="1">
      <c r="B1" s="502" t="s">
        <v>471</v>
      </c>
      <c r="C1" s="599"/>
      <c r="D1" s="601" t="s">
        <v>439</v>
      </c>
      <c r="E1" s="602"/>
      <c r="F1" s="602"/>
      <c r="G1" s="602"/>
      <c r="H1" s="603"/>
      <c r="I1" s="604"/>
    </row>
    <row r="2" spans="2:9" ht="29.2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7.5" customHeight="1">
      <c r="B4" s="817"/>
      <c r="C4" s="725"/>
      <c r="D4" s="725"/>
      <c r="E4" s="725"/>
      <c r="F4" s="725"/>
      <c r="G4" s="725"/>
      <c r="H4" s="725"/>
      <c r="I4" s="818"/>
    </row>
    <row r="5" spans="2:9" ht="22.5" customHeight="1">
      <c r="B5" s="489" t="s">
        <v>444</v>
      </c>
      <c r="C5" s="470"/>
      <c r="D5" s="767" t="str">
        <f>Indicadores!F62</f>
        <v>Gestión Disciplinaria. (DIS)</v>
      </c>
      <c r="E5" s="768"/>
      <c r="F5" s="768"/>
      <c r="G5" s="768"/>
      <c r="H5" s="768"/>
      <c r="I5" s="488"/>
    </row>
    <row r="6" spans="2:9" ht="34.5" customHeight="1">
      <c r="B6" s="489" t="s">
        <v>445</v>
      </c>
      <c r="C6" s="470"/>
      <c r="D6" s="570" t="str">
        <f>Indicadores!A62</f>
        <v>Autos Administrativos generados en el periodo</v>
      </c>
      <c r="E6" s="731"/>
      <c r="F6" s="489" t="s">
        <v>446</v>
      </c>
      <c r="G6" s="470"/>
      <c r="H6" s="570" t="e">
        <f>Indicadores!#REF!</f>
        <v>#REF!</v>
      </c>
      <c r="I6" s="731"/>
    </row>
    <row r="7" spans="2:9" ht="39.75" customHeight="1">
      <c r="B7" s="489" t="s">
        <v>447</v>
      </c>
      <c r="C7" s="470"/>
      <c r="D7" s="570" t="str">
        <f>Indicadores!G62</f>
        <v>Autos Administrativos realizados / Autos administrativos programados) *100</v>
      </c>
      <c r="E7" s="731"/>
      <c r="F7" s="489" t="s">
        <v>448</v>
      </c>
      <c r="G7" s="470"/>
      <c r="H7" s="570" t="str">
        <f>Indicadores!C62</f>
        <v>Medición de las acciones de sustanciación de los procesos a cargo del Grupo Disciplinario</v>
      </c>
      <c r="I7" s="731"/>
    </row>
    <row r="8" spans="2:9" ht="42" customHeight="1">
      <c r="B8" s="297" t="s">
        <v>449</v>
      </c>
      <c r="C8" s="35" t="str">
        <f>Indicadores!P62</f>
        <v>Trimestral</v>
      </c>
      <c r="D8" s="297" t="s">
        <v>450</v>
      </c>
      <c r="E8" s="35" t="str">
        <f>Indicadores!R62</f>
        <v>Control Disciplinario</v>
      </c>
      <c r="F8" s="297" t="s">
        <v>67</v>
      </c>
      <c r="G8" s="35" t="str">
        <f>Indicadores!H62</f>
        <v>Porcentaje</v>
      </c>
      <c r="H8" s="490" t="s">
        <v>451</v>
      </c>
      <c r="I8" s="616" t="str">
        <f>Indicadores!O62</f>
        <v>Hacia arriba</v>
      </c>
    </row>
    <row r="9" spans="2:9" ht="33.75" customHeight="1">
      <c r="B9" s="297" t="s">
        <v>420</v>
      </c>
      <c r="C9" s="27">
        <f>Indicadores!N62</f>
        <v>0.9</v>
      </c>
      <c r="D9" s="28" t="s">
        <v>422</v>
      </c>
      <c r="E9" s="27">
        <f>'TABLERO DE MANDO'!F63</f>
        <v>0.76500000000000001</v>
      </c>
      <c r="F9" s="29" t="s">
        <v>423</v>
      </c>
      <c r="G9" s="27">
        <f>'TABLERO DE MANDO'!G63</f>
        <v>0.81</v>
      </c>
      <c r="H9" s="734"/>
      <c r="I9" s="832"/>
    </row>
    <row r="10" spans="2:9" ht="13.5" customHeight="1">
      <c r="B10" s="93"/>
      <c r="C10" s="30"/>
      <c r="D10" s="30"/>
      <c r="E10" s="30"/>
      <c r="F10" s="30"/>
      <c r="G10" s="30"/>
      <c r="H10" s="30"/>
      <c r="I10" s="90"/>
    </row>
    <row r="11" spans="2:9" ht="19.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0.76500000000000001</v>
      </c>
      <c r="E12" s="33">
        <f t="shared" ref="E12:E23" si="1">+$G$9</f>
        <v>0.81</v>
      </c>
      <c r="F12" s="30"/>
      <c r="G12" s="30"/>
      <c r="H12" s="91"/>
      <c r="I12" s="96"/>
    </row>
    <row r="13" spans="2:9" ht="13.5" customHeight="1">
      <c r="B13" s="39" t="s">
        <v>427</v>
      </c>
      <c r="C13" s="95"/>
      <c r="D13" s="33">
        <f t="shared" si="0"/>
        <v>0.76500000000000001</v>
      </c>
      <c r="E13" s="33">
        <f t="shared" si="1"/>
        <v>0.81</v>
      </c>
      <c r="F13" s="30"/>
      <c r="G13" s="30"/>
      <c r="H13" s="91"/>
      <c r="I13" s="96"/>
    </row>
    <row r="14" spans="2:9" ht="13.5" customHeight="1">
      <c r="B14" s="39" t="s">
        <v>428</v>
      </c>
      <c r="C14" s="34">
        <v>1.46</v>
      </c>
      <c r="D14" s="33">
        <f t="shared" si="0"/>
        <v>0.76500000000000001</v>
      </c>
      <c r="E14" s="33">
        <f t="shared" si="1"/>
        <v>0.81</v>
      </c>
      <c r="F14" s="30"/>
      <c r="G14" s="30"/>
      <c r="H14" s="91"/>
      <c r="I14" s="96"/>
    </row>
    <row r="15" spans="2:9" ht="13.5" customHeight="1">
      <c r="B15" s="39" t="s">
        <v>429</v>
      </c>
      <c r="C15" s="95"/>
      <c r="D15" s="33">
        <f t="shared" si="0"/>
        <v>0.76500000000000001</v>
      </c>
      <c r="E15" s="33">
        <f t="shared" si="1"/>
        <v>0.81</v>
      </c>
      <c r="F15" s="30"/>
      <c r="G15" s="30"/>
      <c r="H15" s="91"/>
      <c r="I15" s="96"/>
    </row>
    <row r="16" spans="2:9" ht="13.5" customHeight="1">
      <c r="B16" s="39" t="s">
        <v>430</v>
      </c>
      <c r="C16" s="95"/>
      <c r="D16" s="33">
        <f t="shared" si="0"/>
        <v>0.76500000000000001</v>
      </c>
      <c r="E16" s="33">
        <f t="shared" si="1"/>
        <v>0.81</v>
      </c>
      <c r="F16" s="30"/>
      <c r="G16" s="30"/>
      <c r="H16" s="91"/>
      <c r="I16" s="96"/>
    </row>
    <row r="17" spans="2:9" ht="13.5" customHeight="1">
      <c r="B17" s="39" t="s">
        <v>431</v>
      </c>
      <c r="C17" s="41">
        <v>1.1299999999999999</v>
      </c>
      <c r="D17" s="33">
        <f t="shared" si="0"/>
        <v>0.76500000000000001</v>
      </c>
      <c r="E17" s="33">
        <f t="shared" si="1"/>
        <v>0.81</v>
      </c>
      <c r="F17" s="30"/>
      <c r="G17" s="30"/>
      <c r="H17" s="91"/>
      <c r="I17" s="96"/>
    </row>
    <row r="18" spans="2:9" ht="13.5" customHeight="1">
      <c r="B18" s="39" t="s">
        <v>432</v>
      </c>
      <c r="C18" s="34"/>
      <c r="D18" s="33">
        <f t="shared" si="0"/>
        <v>0.76500000000000001</v>
      </c>
      <c r="E18" s="33">
        <f t="shared" si="1"/>
        <v>0.81</v>
      </c>
      <c r="F18" s="30"/>
      <c r="G18" s="30"/>
      <c r="H18" s="91"/>
      <c r="I18" s="96"/>
    </row>
    <row r="19" spans="2:9" ht="13.5" customHeight="1">
      <c r="B19" s="39" t="s">
        <v>433</v>
      </c>
      <c r="C19" s="34"/>
      <c r="D19" s="33">
        <f t="shared" si="0"/>
        <v>0.76500000000000001</v>
      </c>
      <c r="E19" s="33">
        <f t="shared" si="1"/>
        <v>0.81</v>
      </c>
      <c r="F19" s="30"/>
      <c r="G19" s="30"/>
      <c r="H19" s="91"/>
      <c r="I19" s="96"/>
    </row>
    <row r="20" spans="2:9" ht="13.5" customHeight="1">
      <c r="B20" s="39" t="s">
        <v>434</v>
      </c>
      <c r="C20" s="34">
        <v>1.26</v>
      </c>
      <c r="D20" s="33">
        <f t="shared" si="0"/>
        <v>0.76500000000000001</v>
      </c>
      <c r="E20" s="33">
        <f t="shared" si="1"/>
        <v>0.81</v>
      </c>
      <c r="F20" s="30"/>
      <c r="G20" s="30"/>
      <c r="H20" s="91"/>
      <c r="I20" s="96"/>
    </row>
    <row r="21" spans="2:9" ht="13.5" customHeight="1">
      <c r="B21" s="39" t="s">
        <v>435</v>
      </c>
      <c r="C21" s="34"/>
      <c r="D21" s="33">
        <f t="shared" si="0"/>
        <v>0.76500000000000001</v>
      </c>
      <c r="E21" s="33">
        <f t="shared" si="1"/>
        <v>0.81</v>
      </c>
      <c r="F21" s="30"/>
      <c r="G21" s="30"/>
      <c r="H21" s="91"/>
      <c r="I21" s="96"/>
    </row>
    <row r="22" spans="2:9" ht="13.5" customHeight="1">
      <c r="B22" s="39" t="s">
        <v>436</v>
      </c>
      <c r="C22" s="34"/>
      <c r="D22" s="33">
        <f t="shared" si="0"/>
        <v>0.76500000000000001</v>
      </c>
      <c r="E22" s="33">
        <f t="shared" si="1"/>
        <v>0.81</v>
      </c>
      <c r="F22" s="30"/>
      <c r="G22" s="30"/>
      <c r="H22" s="91"/>
      <c r="I22" s="96"/>
    </row>
    <row r="23" spans="2:9" ht="13.5" customHeight="1">
      <c r="B23" s="39" t="s">
        <v>437</v>
      </c>
      <c r="C23" s="34">
        <v>1.1299999999999999</v>
      </c>
      <c r="D23" s="33">
        <f t="shared" si="0"/>
        <v>0.76500000000000001</v>
      </c>
      <c r="E23" s="33">
        <f t="shared" si="1"/>
        <v>0.81</v>
      </c>
      <c r="F23" s="30"/>
      <c r="G23" s="30"/>
      <c r="H23" s="91"/>
      <c r="I23" s="96"/>
    </row>
    <row r="24" spans="2:9" ht="13.5" customHeight="1">
      <c r="B24" s="93"/>
      <c r="C24" s="30"/>
      <c r="D24" s="30"/>
      <c r="E24" s="30"/>
      <c r="F24" s="30"/>
      <c r="G24" s="30"/>
      <c r="H24" s="30"/>
      <c r="I24" s="96"/>
    </row>
    <row r="25" spans="2:9" ht="13.5" customHeight="1">
      <c r="B25" s="93"/>
      <c r="C25" s="30"/>
      <c r="D25" s="30"/>
      <c r="E25" s="30"/>
      <c r="F25" s="30"/>
      <c r="G25" s="30"/>
      <c r="H25" s="30"/>
      <c r="I25" s="96"/>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1104" t="s">
        <v>454</v>
      </c>
      <c r="C28" s="1105"/>
      <c r="D28" s="1105"/>
      <c r="E28" s="1105"/>
      <c r="F28" s="1105"/>
      <c r="G28" s="1105"/>
      <c r="H28" s="1105"/>
      <c r="I28" s="1106"/>
    </row>
    <row r="29" spans="2:9" ht="15.75" customHeight="1">
      <c r="B29" s="612" t="s">
        <v>455</v>
      </c>
      <c r="C29" s="510"/>
      <c r="D29" s="510"/>
      <c r="E29" s="470"/>
      <c r="F29" s="612" t="s">
        <v>456</v>
      </c>
      <c r="G29" s="510"/>
      <c r="H29" s="510"/>
      <c r="I29" s="470"/>
    </row>
    <row r="30" spans="2:9" ht="20.25" customHeight="1">
      <c r="B30" s="1101" t="s">
        <v>715</v>
      </c>
      <c r="C30" s="1102"/>
      <c r="D30" s="1102"/>
      <c r="E30" s="1102"/>
      <c r="F30" s="1028"/>
      <c r="G30" s="480"/>
      <c r="H30" s="480"/>
      <c r="I30" s="481"/>
    </row>
    <row r="31" spans="2:9" ht="16.5" customHeight="1">
      <c r="B31" s="1102"/>
      <c r="C31" s="1103"/>
      <c r="D31" s="1103"/>
      <c r="E31" s="1102"/>
      <c r="F31" s="646"/>
      <c r="G31" s="647"/>
      <c r="H31" s="647"/>
      <c r="I31" s="484"/>
    </row>
    <row r="32" spans="2:9" ht="16.5" customHeight="1">
      <c r="B32" s="1102"/>
      <c r="C32" s="1103"/>
      <c r="D32" s="1103"/>
      <c r="E32" s="1102"/>
      <c r="F32" s="646"/>
      <c r="G32" s="647"/>
      <c r="H32" s="647"/>
      <c r="I32" s="484"/>
    </row>
    <row r="33" spans="1:9" ht="23.25" customHeight="1">
      <c r="B33" s="1102"/>
      <c r="C33" s="1103"/>
      <c r="D33" s="1103"/>
      <c r="E33" s="1102"/>
      <c r="F33" s="646"/>
      <c r="G33" s="647"/>
      <c r="H33" s="647"/>
      <c r="I33" s="484"/>
    </row>
    <row r="34" spans="1:9" ht="16.5" customHeight="1">
      <c r="B34" s="1102"/>
      <c r="C34" s="1103"/>
      <c r="D34" s="1103"/>
      <c r="E34" s="1102"/>
      <c r="F34" s="646"/>
      <c r="G34" s="647"/>
      <c r="H34" s="647"/>
      <c r="I34" s="484"/>
    </row>
    <row r="35" spans="1:9" ht="27" customHeight="1">
      <c r="B35" s="1102"/>
      <c r="C35" s="1103"/>
      <c r="D35" s="1103"/>
      <c r="E35" s="1102"/>
      <c r="F35" s="646"/>
      <c r="G35" s="647"/>
      <c r="H35" s="647"/>
      <c r="I35" s="484"/>
    </row>
    <row r="36" spans="1:9" ht="20.25" customHeight="1">
      <c r="B36" s="1102"/>
      <c r="C36" s="1103"/>
      <c r="D36" s="1103"/>
      <c r="E36" s="1102"/>
      <c r="F36" s="646"/>
      <c r="G36" s="647"/>
      <c r="H36" s="647"/>
      <c r="I36" s="484"/>
    </row>
    <row r="37" spans="1:9" ht="19.5" customHeight="1">
      <c r="B37" s="1102"/>
      <c r="C37" s="1103"/>
      <c r="D37" s="1103"/>
      <c r="E37" s="1102"/>
      <c r="F37" s="646"/>
      <c r="G37" s="647"/>
      <c r="H37" s="647"/>
      <c r="I37" s="484"/>
    </row>
    <row r="38" spans="1:9" ht="0.75" customHeight="1">
      <c r="B38" s="1102"/>
      <c r="C38" s="1103"/>
      <c r="D38" s="1103"/>
      <c r="E38" s="1102"/>
      <c r="F38" s="646"/>
      <c r="G38" s="647"/>
      <c r="H38" s="647"/>
      <c r="I38" s="484"/>
    </row>
    <row r="39" spans="1:9" ht="127.5" customHeight="1">
      <c r="B39" s="1102"/>
      <c r="C39" s="1103"/>
      <c r="D39" s="1103"/>
      <c r="E39" s="1102"/>
      <c r="F39" s="503"/>
      <c r="G39" s="504"/>
      <c r="H39" s="504"/>
      <c r="I39" s="472"/>
    </row>
    <row r="40" spans="1:9" ht="21.75" customHeight="1">
      <c r="A40" s="373"/>
      <c r="B40" s="1101" t="s">
        <v>716</v>
      </c>
      <c r="C40" s="1102"/>
      <c r="D40" s="1102"/>
      <c r="E40" s="1102"/>
      <c r="F40" s="1107"/>
      <c r="G40" s="1107"/>
      <c r="H40" s="1107"/>
      <c r="I40" s="1107"/>
    </row>
    <row r="41" spans="1:9" ht="21.75" customHeight="1">
      <c r="A41" s="373"/>
      <c r="B41" s="1102"/>
      <c r="C41" s="1103"/>
      <c r="D41" s="1103"/>
      <c r="E41" s="1102"/>
      <c r="F41" s="1108"/>
      <c r="G41" s="1108"/>
      <c r="H41" s="1108"/>
      <c r="I41" s="1108"/>
    </row>
    <row r="42" spans="1:9" ht="21.75" customHeight="1">
      <c r="A42" s="373"/>
      <c r="B42" s="1102"/>
      <c r="C42" s="1103"/>
      <c r="D42" s="1103"/>
      <c r="E42" s="1102"/>
      <c r="F42" s="1108"/>
      <c r="G42" s="1108"/>
      <c r="H42" s="1108"/>
      <c r="I42" s="1108"/>
    </row>
    <row r="43" spans="1:9" ht="21.75" customHeight="1">
      <c r="A43" s="373"/>
      <c r="B43" s="1102"/>
      <c r="C43" s="1103"/>
      <c r="D43" s="1103"/>
      <c r="E43" s="1102"/>
      <c r="F43" s="1108"/>
      <c r="G43" s="1108"/>
      <c r="H43" s="1108"/>
      <c r="I43" s="1108"/>
    </row>
    <row r="44" spans="1:9" ht="21.75" customHeight="1">
      <c r="A44" s="373"/>
      <c r="B44" s="1102"/>
      <c r="C44" s="1103"/>
      <c r="D44" s="1103"/>
      <c r="E44" s="1102"/>
      <c r="F44" s="1108"/>
      <c r="G44" s="1108"/>
      <c r="H44" s="1108"/>
      <c r="I44" s="1108"/>
    </row>
    <row r="45" spans="1:9" ht="21.75" customHeight="1">
      <c r="A45" s="373"/>
      <c r="B45" s="1102"/>
      <c r="C45" s="1103"/>
      <c r="D45" s="1103"/>
      <c r="E45" s="1102"/>
      <c r="F45" s="1108"/>
      <c r="G45" s="1108"/>
      <c r="H45" s="1108"/>
      <c r="I45" s="1108"/>
    </row>
    <row r="46" spans="1:9" ht="21.75" customHeight="1">
      <c r="A46" s="373"/>
      <c r="B46" s="1102"/>
      <c r="C46" s="1103"/>
      <c r="D46" s="1103"/>
      <c r="E46" s="1102"/>
      <c r="F46" s="1108"/>
      <c r="G46" s="1108"/>
      <c r="H46" s="1108"/>
      <c r="I46" s="1108"/>
    </row>
    <row r="47" spans="1:9" ht="21.75" customHeight="1">
      <c r="A47" s="373"/>
      <c r="B47" s="1102"/>
      <c r="C47" s="1103"/>
      <c r="D47" s="1103"/>
      <c r="E47" s="1102"/>
      <c r="F47" s="1108"/>
      <c r="G47" s="1108"/>
      <c r="H47" s="1108"/>
      <c r="I47" s="1108"/>
    </row>
    <row r="48" spans="1:9" ht="21.75" customHeight="1">
      <c r="A48" s="373"/>
      <c r="B48" s="1102"/>
      <c r="C48" s="1103"/>
      <c r="D48" s="1103"/>
      <c r="E48" s="1102"/>
      <c r="F48" s="1108"/>
      <c r="G48" s="1108"/>
      <c r="H48" s="1108"/>
      <c r="I48" s="1108"/>
    </row>
    <row r="49" spans="1:10" ht="21.75" customHeight="1">
      <c r="A49" s="373"/>
      <c r="B49" s="1102"/>
      <c r="C49" s="1103"/>
      <c r="D49" s="1103"/>
      <c r="E49" s="1102"/>
      <c r="F49" s="1108"/>
      <c r="G49" s="1108"/>
      <c r="H49" s="1108"/>
      <c r="I49" s="1108"/>
    </row>
    <row r="50" spans="1:10" ht="21.75" customHeight="1">
      <c r="A50" s="373"/>
      <c r="B50" s="1102"/>
      <c r="C50" s="1103"/>
      <c r="D50" s="1103"/>
      <c r="E50" s="1102"/>
      <c r="F50" s="1108"/>
      <c r="G50" s="1108"/>
      <c r="H50" s="1108"/>
      <c r="I50" s="1108"/>
    </row>
    <row r="51" spans="1:10" ht="31.5" customHeight="1">
      <c r="A51" s="373"/>
      <c r="B51" s="1102"/>
      <c r="C51" s="1103"/>
      <c r="D51" s="1103"/>
      <c r="E51" s="1102"/>
      <c r="F51" s="1109"/>
      <c r="G51" s="1109"/>
      <c r="H51" s="1109"/>
      <c r="I51" s="1109"/>
    </row>
    <row r="52" spans="1:10" ht="33" customHeight="1">
      <c r="B52" s="1110" t="s">
        <v>717</v>
      </c>
      <c r="C52" s="1111"/>
      <c r="D52" s="1111"/>
      <c r="E52" s="1111"/>
      <c r="F52" s="545"/>
      <c r="G52" s="530"/>
      <c r="H52" s="530"/>
      <c r="I52" s="1099"/>
    </row>
    <row r="53" spans="1:10" ht="33" customHeight="1">
      <c r="B53" s="1112"/>
      <c r="C53" s="883"/>
      <c r="D53" s="883"/>
      <c r="E53" s="884"/>
      <c r="F53" s="530"/>
      <c r="G53" s="538"/>
      <c r="H53" s="538"/>
      <c r="I53" s="1099"/>
    </row>
    <row r="54" spans="1:10" ht="33" customHeight="1">
      <c r="B54" s="1112"/>
      <c r="C54" s="883"/>
      <c r="D54" s="883"/>
      <c r="E54" s="884"/>
      <c r="F54" s="530"/>
      <c r="G54" s="538"/>
      <c r="H54" s="538"/>
      <c r="I54" s="1099"/>
    </row>
    <row r="55" spans="1:10" ht="33" customHeight="1">
      <c r="B55" s="1112"/>
      <c r="C55" s="883"/>
      <c r="D55" s="883"/>
      <c r="E55" s="884"/>
      <c r="F55" s="530"/>
      <c r="G55" s="538"/>
      <c r="H55" s="538"/>
      <c r="I55" s="1099"/>
    </row>
    <row r="56" spans="1:10" ht="33" customHeight="1">
      <c r="B56" s="1112"/>
      <c r="C56" s="883"/>
      <c r="D56" s="883"/>
      <c r="E56" s="884"/>
      <c r="F56" s="530"/>
      <c r="G56" s="538"/>
      <c r="H56" s="538"/>
      <c r="I56" s="1099"/>
    </row>
    <row r="57" spans="1:10" ht="33" customHeight="1">
      <c r="B57" s="1112"/>
      <c r="C57" s="883"/>
      <c r="D57" s="883"/>
      <c r="E57" s="884"/>
      <c r="F57" s="530"/>
      <c r="G57" s="538"/>
      <c r="H57" s="538"/>
      <c r="I57" s="1099"/>
    </row>
    <row r="58" spans="1:10" ht="33" customHeight="1">
      <c r="B58" s="1112"/>
      <c r="C58" s="883"/>
      <c r="D58" s="883"/>
      <c r="E58" s="884"/>
      <c r="F58" s="530"/>
      <c r="G58" s="538"/>
      <c r="H58" s="538"/>
      <c r="I58" s="1099"/>
    </row>
    <row r="59" spans="1:10" ht="33" customHeight="1">
      <c r="B59" s="1112"/>
      <c r="C59" s="883"/>
      <c r="D59" s="883"/>
      <c r="E59" s="884"/>
      <c r="F59" s="530"/>
      <c r="G59" s="538"/>
      <c r="H59" s="538"/>
      <c r="I59" s="1099"/>
    </row>
    <row r="60" spans="1:10" ht="33" customHeight="1">
      <c r="B60" s="1112"/>
      <c r="C60" s="883"/>
      <c r="D60" s="883"/>
      <c r="E60" s="884"/>
      <c r="F60" s="530"/>
      <c r="G60" s="538"/>
      <c r="H60" s="538"/>
      <c r="I60" s="1099"/>
    </row>
    <row r="61" spans="1:10" ht="33" customHeight="1">
      <c r="B61" s="1112"/>
      <c r="C61" s="883"/>
      <c r="D61" s="883"/>
      <c r="E61" s="884"/>
      <c r="F61" s="530"/>
      <c r="G61" s="538"/>
      <c r="H61" s="538"/>
      <c r="I61" s="1099"/>
    </row>
    <row r="62" spans="1:10" ht="33" customHeight="1">
      <c r="B62" s="1112"/>
      <c r="C62" s="883"/>
      <c r="D62" s="883"/>
      <c r="E62" s="884"/>
      <c r="F62" s="530"/>
      <c r="G62" s="538"/>
      <c r="H62" s="538"/>
      <c r="I62" s="1099"/>
    </row>
    <row r="63" spans="1:10" ht="33" customHeight="1">
      <c r="B63" s="1113"/>
      <c r="C63" s="1114"/>
      <c r="D63" s="1114"/>
      <c r="E63" s="1115"/>
      <c r="F63" s="547"/>
      <c r="G63" s="575"/>
      <c r="H63" s="575"/>
      <c r="I63" s="1100"/>
    </row>
    <row r="64" spans="1:10" ht="33" customHeight="1">
      <c r="A64" s="373"/>
      <c r="B64" s="763" t="s">
        <v>718</v>
      </c>
      <c r="C64" s="763"/>
      <c r="D64" s="763"/>
      <c r="E64" s="763"/>
      <c r="F64" s="1039"/>
      <c r="G64" s="560"/>
      <c r="H64" s="560"/>
      <c r="I64" s="560"/>
      <c r="J64" s="373"/>
    </row>
    <row r="65" spans="1:10" ht="33" customHeight="1">
      <c r="A65" s="373"/>
      <c r="B65" s="763"/>
      <c r="C65" s="763"/>
      <c r="D65" s="763"/>
      <c r="E65" s="763"/>
      <c r="F65" s="1039"/>
      <c r="G65" s="560"/>
      <c r="H65" s="560"/>
      <c r="I65" s="560"/>
      <c r="J65" s="373"/>
    </row>
    <row r="66" spans="1:10" ht="33" customHeight="1">
      <c r="A66" s="373"/>
      <c r="B66" s="763"/>
      <c r="C66" s="763"/>
      <c r="D66" s="763"/>
      <c r="E66" s="763"/>
      <c r="F66" s="1039"/>
      <c r="G66" s="560"/>
      <c r="H66" s="560"/>
      <c r="I66" s="560"/>
      <c r="J66" s="373"/>
    </row>
    <row r="67" spans="1:10" ht="33" customHeight="1">
      <c r="A67" s="373"/>
      <c r="B67" s="763"/>
      <c r="C67" s="763"/>
      <c r="D67" s="763"/>
      <c r="E67" s="763"/>
      <c r="F67" s="1039"/>
      <c r="G67" s="560"/>
      <c r="H67" s="560"/>
      <c r="I67" s="560"/>
      <c r="J67" s="373"/>
    </row>
    <row r="68" spans="1:10" ht="33" customHeight="1">
      <c r="A68" s="373"/>
      <c r="B68" s="763"/>
      <c r="C68" s="763"/>
      <c r="D68" s="763"/>
      <c r="E68" s="763"/>
      <c r="F68" s="1039"/>
      <c r="G68" s="560"/>
      <c r="H68" s="560"/>
      <c r="I68" s="560"/>
      <c r="J68" s="373"/>
    </row>
    <row r="69" spans="1:10" ht="33" customHeight="1">
      <c r="A69" s="373"/>
      <c r="B69" s="763"/>
      <c r="C69" s="763"/>
      <c r="D69" s="763"/>
      <c r="E69" s="763"/>
      <c r="F69" s="1039"/>
      <c r="G69" s="560"/>
      <c r="H69" s="560"/>
      <c r="I69" s="560"/>
      <c r="J69" s="373"/>
    </row>
    <row r="70" spans="1:10" ht="33" customHeight="1">
      <c r="A70" s="373"/>
      <c r="B70" s="763"/>
      <c r="C70" s="763"/>
      <c r="D70" s="763"/>
      <c r="E70" s="763"/>
      <c r="F70" s="1039"/>
      <c r="G70" s="560"/>
      <c r="H70" s="560"/>
      <c r="I70" s="560"/>
      <c r="J70" s="373"/>
    </row>
    <row r="71" spans="1:10" ht="33" customHeight="1">
      <c r="A71" s="373"/>
      <c r="B71" s="763"/>
      <c r="C71" s="763"/>
      <c r="D71" s="763"/>
      <c r="E71" s="763"/>
      <c r="F71" s="1039"/>
      <c r="G71" s="560"/>
      <c r="H71" s="560"/>
      <c r="I71" s="560"/>
      <c r="J71" s="373"/>
    </row>
    <row r="72" spans="1:10" ht="33" customHeight="1">
      <c r="A72" s="373"/>
      <c r="B72" s="763"/>
      <c r="C72" s="763"/>
      <c r="D72" s="763"/>
      <c r="E72" s="763"/>
      <c r="F72" s="1039"/>
      <c r="G72" s="560"/>
      <c r="H72" s="560"/>
      <c r="I72" s="560"/>
      <c r="J72" s="373"/>
    </row>
    <row r="73" spans="1:10" ht="33" customHeight="1">
      <c r="A73" s="373"/>
      <c r="B73" s="763"/>
      <c r="C73" s="763"/>
      <c r="D73" s="763"/>
      <c r="E73" s="763"/>
      <c r="F73" s="1039"/>
      <c r="G73" s="560"/>
      <c r="H73" s="560"/>
      <c r="I73" s="560"/>
      <c r="J73" s="373"/>
    </row>
    <row r="74" spans="1:10" ht="33" customHeight="1">
      <c r="A74" s="373"/>
      <c r="B74" s="763"/>
      <c r="C74" s="763"/>
      <c r="D74" s="763"/>
      <c r="E74" s="763"/>
      <c r="F74" s="1039"/>
      <c r="G74" s="560"/>
      <c r="H74" s="560"/>
      <c r="I74" s="560"/>
      <c r="J74" s="373"/>
    </row>
    <row r="75" spans="1:10" ht="15" customHeight="1">
      <c r="B75" s="373"/>
      <c r="C75" s="373"/>
      <c r="D75" s="373"/>
      <c r="E75" s="373"/>
      <c r="F75" s="373"/>
      <c r="G75" s="373"/>
      <c r="H75" s="373"/>
      <c r="I75" s="373"/>
    </row>
  </sheetData>
  <mergeCells count="30">
    <mergeCell ref="F64:I74"/>
    <mergeCell ref="B64:E74"/>
    <mergeCell ref="B40:E51"/>
    <mergeCell ref="B7:C7"/>
    <mergeCell ref="H7:I7"/>
    <mergeCell ref="B30:E39"/>
    <mergeCell ref="F30:I39"/>
    <mergeCell ref="D7:E7"/>
    <mergeCell ref="F7:G7"/>
    <mergeCell ref="H8:H9"/>
    <mergeCell ref="I8:I9"/>
    <mergeCell ref="B28:I28"/>
    <mergeCell ref="B29:E29"/>
    <mergeCell ref="F29:I29"/>
    <mergeCell ref="F40:I51"/>
    <mergeCell ref="B52:E63"/>
    <mergeCell ref="F52:I63"/>
    <mergeCell ref="B1:C2"/>
    <mergeCell ref="D1:H1"/>
    <mergeCell ref="I1:I2"/>
    <mergeCell ref="D2:H2"/>
    <mergeCell ref="B3:C3"/>
    <mergeCell ref="D3:H3"/>
    <mergeCell ref="B4:I4"/>
    <mergeCell ref="B5:C5"/>
    <mergeCell ref="D5:I5"/>
    <mergeCell ref="B6:C6"/>
    <mergeCell ref="D6:E6"/>
    <mergeCell ref="F6:G6"/>
    <mergeCell ref="H6:I6"/>
  </mergeCells>
  <pageMargins left="0.7" right="0.7" top="0.75" bottom="0.75" header="0" footer="0"/>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0">
    <tabColor rgb="FF7030A0"/>
  </sheetPr>
  <dimension ref="A1:J41"/>
  <sheetViews>
    <sheetView zoomScale="60" zoomScaleNormal="60" workbookViewId="0">
      <selection activeCell="C14" sqref="C14"/>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0" customHeight="1">
      <c r="B1" s="502" t="s">
        <v>471</v>
      </c>
      <c r="C1" s="599"/>
      <c r="D1" s="601" t="s">
        <v>439</v>
      </c>
      <c r="E1" s="602"/>
      <c r="F1" s="602"/>
      <c r="G1" s="602"/>
      <c r="H1" s="603"/>
      <c r="I1" s="604"/>
    </row>
    <row r="2" spans="2:9" ht="13.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9" customHeight="1">
      <c r="B4" s="817"/>
      <c r="C4" s="725"/>
      <c r="D4" s="725"/>
      <c r="E4" s="725"/>
      <c r="F4" s="725"/>
      <c r="G4" s="725"/>
      <c r="H4" s="725"/>
      <c r="I4" s="818"/>
    </row>
    <row r="5" spans="2:9" ht="22.5" customHeight="1">
      <c r="B5" s="489" t="s">
        <v>444</v>
      </c>
      <c r="C5" s="470"/>
      <c r="D5" s="767" t="str">
        <f>Indicadores!F63</f>
        <v>Evaluación Independiente. (EIN)</v>
      </c>
      <c r="E5" s="768"/>
      <c r="F5" s="768"/>
      <c r="G5" s="768"/>
      <c r="H5" s="768"/>
      <c r="I5" s="488"/>
    </row>
    <row r="6" spans="2:9" ht="34.5" customHeight="1">
      <c r="B6" s="489" t="s">
        <v>445</v>
      </c>
      <c r="C6" s="470"/>
      <c r="D6" s="570" t="str">
        <f>Indicadores!A63</f>
        <v>Cumplimiento de cronograma de actividades</v>
      </c>
      <c r="E6" s="731"/>
      <c r="F6" s="489" t="s">
        <v>446</v>
      </c>
      <c r="G6" s="470"/>
      <c r="H6" s="570" t="e">
        <f>Indicadores!#REF!</f>
        <v>#REF!</v>
      </c>
      <c r="I6" s="731"/>
    </row>
    <row r="7" spans="2:9" ht="42" customHeight="1">
      <c r="B7" s="489" t="s">
        <v>447</v>
      </c>
      <c r="C7" s="470"/>
      <c r="D7" s="570" t="str">
        <f>Indicadores!G63</f>
        <v>(Numero de actividades realizadas/ No de actividades programadas) X 100</v>
      </c>
      <c r="E7" s="731"/>
      <c r="F7" s="489" t="s">
        <v>448</v>
      </c>
      <c r="G7" s="470"/>
      <c r="H7" s="570" t="str">
        <f>Indicadores!C63</f>
        <v>Mide la eficacia sobre las actividades que se encuentran a cargo de la Oficina de Control Interno durante una vigencia</v>
      </c>
      <c r="I7" s="731"/>
    </row>
    <row r="8" spans="2:9" ht="42" customHeight="1">
      <c r="B8" s="297" t="s">
        <v>449</v>
      </c>
      <c r="C8" s="35" t="str">
        <f>Indicadores!P63</f>
        <v>Trimestral</v>
      </c>
      <c r="D8" s="297" t="s">
        <v>450</v>
      </c>
      <c r="E8" s="35" t="str">
        <f>Indicadores!R63</f>
        <v>Plan de Acción y Plan de Auditorias de la Vigencia de la Oficina de Control Interno</v>
      </c>
      <c r="F8" s="297" t="s">
        <v>67</v>
      </c>
      <c r="G8" s="35" t="str">
        <f>Indicadores!H63</f>
        <v>Porcentaje</v>
      </c>
      <c r="H8" s="490" t="s">
        <v>451</v>
      </c>
      <c r="I8" s="616" t="str">
        <f>Indicadores!O63</f>
        <v>Hacia arriba</v>
      </c>
    </row>
    <row r="9" spans="2:9" ht="33.75" customHeight="1">
      <c r="B9" s="297" t="s">
        <v>420</v>
      </c>
      <c r="C9" s="27">
        <f>Indicadores!N63</f>
        <v>1</v>
      </c>
      <c r="D9" s="28" t="s">
        <v>422</v>
      </c>
      <c r="E9" s="27">
        <f>'TABLERO DE MANDO'!F64</f>
        <v>0.85</v>
      </c>
      <c r="F9" s="29" t="s">
        <v>423</v>
      </c>
      <c r="G9" s="27">
        <f>'TABLERO DE MANDO'!G64</f>
        <v>0.9</v>
      </c>
      <c r="H9" s="734"/>
      <c r="I9" s="832"/>
    </row>
    <row r="10" spans="2:9" ht="13.5" customHeight="1">
      <c r="B10" s="93"/>
      <c r="C10" s="30"/>
      <c r="D10" s="30"/>
      <c r="E10" s="30"/>
      <c r="F10" s="30"/>
      <c r="G10" s="30"/>
      <c r="H10" s="30"/>
      <c r="I10" s="90"/>
    </row>
    <row r="11" spans="2:9" ht="13.5" customHeight="1">
      <c r="B11" s="299" t="s">
        <v>452</v>
      </c>
      <c r="C11" s="298" t="s">
        <v>453</v>
      </c>
      <c r="D11" s="32" t="str">
        <f>D9</f>
        <v>LIMITE INSATISFACTORIO</v>
      </c>
      <c r="E11" s="32" t="str">
        <f>F9</f>
        <v>LIMITE SATISFACTORIO</v>
      </c>
      <c r="F11" s="30"/>
      <c r="G11" s="30"/>
      <c r="H11" s="91"/>
      <c r="I11" s="96"/>
    </row>
    <row r="12" spans="2:9" ht="13.5" customHeight="1">
      <c r="B12" s="39" t="s">
        <v>426</v>
      </c>
      <c r="C12" s="95"/>
      <c r="D12" s="33">
        <f t="shared" ref="D12:D23" si="0">+$E$9</f>
        <v>0.85</v>
      </c>
      <c r="E12" s="33">
        <f t="shared" ref="E12:E23" si="1">+$G$9</f>
        <v>0.9</v>
      </c>
      <c r="F12" s="30"/>
      <c r="G12" s="30"/>
      <c r="H12" s="91"/>
      <c r="I12" s="96"/>
    </row>
    <row r="13" spans="2:9" ht="13.5" customHeight="1">
      <c r="B13" s="39" t="s">
        <v>427</v>
      </c>
      <c r="C13" s="95"/>
      <c r="D13" s="33">
        <f t="shared" si="0"/>
        <v>0.85</v>
      </c>
      <c r="E13" s="33">
        <f t="shared" si="1"/>
        <v>0.9</v>
      </c>
      <c r="F13" s="30"/>
      <c r="G13" s="30"/>
      <c r="H13" s="91"/>
      <c r="I13" s="96"/>
    </row>
    <row r="14" spans="2:9" ht="13.5" customHeight="1">
      <c r="B14" s="39" t="s">
        <v>428</v>
      </c>
      <c r="C14" s="95">
        <v>1</v>
      </c>
      <c r="D14" s="33">
        <f t="shared" si="0"/>
        <v>0.85</v>
      </c>
      <c r="E14" s="33">
        <f t="shared" si="1"/>
        <v>0.9</v>
      </c>
      <c r="F14" s="30"/>
      <c r="G14" s="30"/>
      <c r="H14" s="91"/>
      <c r="I14" s="96"/>
    </row>
    <row r="15" spans="2:9" ht="13.5" customHeight="1">
      <c r="B15" s="39" t="s">
        <v>429</v>
      </c>
      <c r="C15" s="106"/>
      <c r="D15" s="33">
        <f t="shared" si="0"/>
        <v>0.85</v>
      </c>
      <c r="E15" s="33">
        <f t="shared" si="1"/>
        <v>0.9</v>
      </c>
      <c r="F15" s="30"/>
      <c r="G15" s="30"/>
      <c r="H15" s="91"/>
      <c r="I15" s="96"/>
    </row>
    <row r="16" spans="2:9" ht="13.5" customHeight="1">
      <c r="B16" s="39" t="s">
        <v>430</v>
      </c>
      <c r="C16" s="106"/>
      <c r="D16" s="33">
        <f t="shared" si="0"/>
        <v>0.85</v>
      </c>
      <c r="E16" s="33">
        <f t="shared" si="1"/>
        <v>0.9</v>
      </c>
      <c r="F16" s="30"/>
      <c r="G16" s="30"/>
      <c r="H16" s="91"/>
      <c r="I16" s="96"/>
    </row>
    <row r="17" spans="1:10" ht="13.5" customHeight="1">
      <c r="B17" s="39" t="s">
        <v>431</v>
      </c>
      <c r="C17" s="34">
        <v>1</v>
      </c>
      <c r="D17" s="33">
        <f t="shared" si="0"/>
        <v>0.85</v>
      </c>
      <c r="E17" s="33">
        <f t="shared" si="1"/>
        <v>0.9</v>
      </c>
      <c r="F17" s="30"/>
      <c r="G17" s="30"/>
      <c r="H17" s="91"/>
      <c r="I17" s="96"/>
    </row>
    <row r="18" spans="1:10" ht="13.5" customHeight="1">
      <c r="B18" s="39" t="s">
        <v>432</v>
      </c>
      <c r="C18" s="34"/>
      <c r="D18" s="33">
        <f t="shared" si="0"/>
        <v>0.85</v>
      </c>
      <c r="E18" s="33">
        <f t="shared" si="1"/>
        <v>0.9</v>
      </c>
      <c r="F18" s="30"/>
      <c r="G18" s="30"/>
      <c r="H18" s="91"/>
      <c r="I18" s="96"/>
    </row>
    <row r="19" spans="1:10" ht="13.5" customHeight="1">
      <c r="B19" s="39" t="s">
        <v>433</v>
      </c>
      <c r="C19" s="34"/>
      <c r="D19" s="33">
        <f t="shared" si="0"/>
        <v>0.85</v>
      </c>
      <c r="E19" s="33">
        <f t="shared" si="1"/>
        <v>0.9</v>
      </c>
      <c r="F19" s="30"/>
      <c r="G19" s="30"/>
      <c r="H19" s="91"/>
      <c r="I19" s="96"/>
    </row>
    <row r="20" spans="1:10" ht="13.5" customHeight="1">
      <c r="B20" s="39" t="s">
        <v>434</v>
      </c>
      <c r="C20" s="34">
        <v>1</v>
      </c>
      <c r="D20" s="33">
        <f t="shared" si="0"/>
        <v>0.85</v>
      </c>
      <c r="E20" s="33">
        <f t="shared" si="1"/>
        <v>0.9</v>
      </c>
      <c r="F20" s="30"/>
      <c r="G20" s="30"/>
      <c r="H20" s="91"/>
      <c r="I20" s="96"/>
    </row>
    <row r="21" spans="1:10" ht="13.5" customHeight="1">
      <c r="B21" s="39" t="s">
        <v>435</v>
      </c>
      <c r="C21" s="34"/>
      <c r="D21" s="33">
        <f t="shared" si="0"/>
        <v>0.85</v>
      </c>
      <c r="E21" s="33">
        <f t="shared" si="1"/>
        <v>0.9</v>
      </c>
      <c r="F21" s="30"/>
      <c r="G21" s="30"/>
      <c r="H21" s="91"/>
      <c r="I21" s="96"/>
    </row>
    <row r="22" spans="1:10" ht="13.5" customHeight="1">
      <c r="B22" s="39" t="s">
        <v>436</v>
      </c>
      <c r="C22" s="34"/>
      <c r="D22" s="33">
        <f t="shared" si="0"/>
        <v>0.85</v>
      </c>
      <c r="E22" s="33">
        <f t="shared" si="1"/>
        <v>0.9</v>
      </c>
      <c r="F22" s="30"/>
      <c r="G22" s="30"/>
      <c r="H22" s="91"/>
      <c r="I22" s="96"/>
    </row>
    <row r="23" spans="1:10" ht="13.5" customHeight="1">
      <c r="B23" s="39" t="s">
        <v>437</v>
      </c>
      <c r="C23" s="34">
        <v>1</v>
      </c>
      <c r="D23" s="33">
        <f t="shared" si="0"/>
        <v>0.85</v>
      </c>
      <c r="E23" s="33">
        <f t="shared" si="1"/>
        <v>0.9</v>
      </c>
      <c r="F23" s="30"/>
      <c r="G23" s="30"/>
      <c r="H23" s="91"/>
      <c r="I23" s="96"/>
    </row>
    <row r="24" spans="1:10" ht="13.5" customHeight="1">
      <c r="B24" s="93"/>
      <c r="C24" s="30"/>
      <c r="D24" s="30"/>
      <c r="E24" s="30"/>
      <c r="F24" s="30"/>
      <c r="G24" s="30"/>
      <c r="H24" s="30"/>
      <c r="I24" s="96"/>
    </row>
    <row r="25" spans="1:10" ht="13.5" customHeight="1">
      <c r="B25" s="93"/>
      <c r="C25" s="30"/>
      <c r="D25" s="30"/>
      <c r="E25" s="30"/>
      <c r="F25" s="30"/>
      <c r="G25" s="30"/>
      <c r="H25" s="30"/>
      <c r="I25" s="96"/>
    </row>
    <row r="26" spans="1:10" ht="13.5" customHeight="1">
      <c r="B26" s="93"/>
      <c r="C26" s="30"/>
      <c r="D26" s="30"/>
      <c r="E26" s="30"/>
      <c r="F26" s="30"/>
      <c r="G26" s="30"/>
      <c r="H26" s="30"/>
      <c r="I26" s="91"/>
    </row>
    <row r="27" spans="1:10" ht="13.5" customHeight="1">
      <c r="B27" s="93"/>
      <c r="C27" s="30"/>
      <c r="D27" s="30"/>
      <c r="E27" s="30"/>
      <c r="F27" s="30"/>
      <c r="G27" s="30"/>
      <c r="H27" s="30"/>
      <c r="I27" s="91"/>
    </row>
    <row r="28" spans="1:10" ht="13.5" customHeight="1">
      <c r="B28" s="976" t="s">
        <v>454</v>
      </c>
      <c r="C28" s="977"/>
      <c r="D28" s="977"/>
      <c r="E28" s="977"/>
      <c r="F28" s="977"/>
      <c r="G28" s="977"/>
      <c r="H28" s="977"/>
      <c r="I28" s="978"/>
    </row>
    <row r="29" spans="1:10" ht="9.75" customHeight="1">
      <c r="B29" s="1122"/>
      <c r="C29" s="1097"/>
      <c r="D29" s="1097"/>
      <c r="E29" s="1097"/>
      <c r="F29" s="1097"/>
      <c r="G29" s="1097"/>
      <c r="H29" s="1097"/>
      <c r="I29" s="984"/>
    </row>
    <row r="30" spans="1:10" ht="15.75" customHeight="1">
      <c r="B30" s="500" t="s">
        <v>455</v>
      </c>
      <c r="C30" s="498"/>
      <c r="D30" s="498"/>
      <c r="E30" s="499"/>
      <c r="F30" s="500" t="s">
        <v>456</v>
      </c>
      <c r="G30" s="498"/>
      <c r="H30" s="498"/>
      <c r="I30" s="499"/>
    </row>
    <row r="31" spans="1:10" ht="42" customHeight="1">
      <c r="A31" s="373"/>
      <c r="B31" s="1087" t="s">
        <v>719</v>
      </c>
      <c r="C31" s="1088"/>
      <c r="D31" s="1088"/>
      <c r="E31" s="1089"/>
      <c r="F31" s="1087"/>
      <c r="G31" s="1088"/>
      <c r="H31" s="1088"/>
      <c r="I31" s="1089"/>
      <c r="J31" s="373"/>
    </row>
    <row r="32" spans="1:10" ht="42" customHeight="1">
      <c r="A32" s="373"/>
      <c r="B32" s="1121"/>
      <c r="C32" s="1070"/>
      <c r="D32" s="1070"/>
      <c r="E32" s="1071"/>
      <c r="F32" s="1121"/>
      <c r="G32" s="1070"/>
      <c r="H32" s="1070"/>
      <c r="I32" s="1071"/>
      <c r="J32" s="373"/>
    </row>
    <row r="33" spans="1:10" ht="81" customHeight="1">
      <c r="A33" s="373"/>
      <c r="B33" s="803" t="s">
        <v>720</v>
      </c>
      <c r="C33" s="1116"/>
      <c r="D33" s="1116"/>
      <c r="E33" s="1117"/>
      <c r="F33" s="1087"/>
      <c r="G33" s="1088"/>
      <c r="H33" s="1088"/>
      <c r="I33" s="1089"/>
      <c r="J33" s="373"/>
    </row>
    <row r="34" spans="1:10" ht="81" customHeight="1">
      <c r="A34" s="373"/>
      <c r="B34" s="1118"/>
      <c r="C34" s="1119"/>
      <c r="D34" s="1119"/>
      <c r="E34" s="1120"/>
      <c r="F34" s="1121"/>
      <c r="G34" s="1070"/>
      <c r="H34" s="1070"/>
      <c r="I34" s="1071"/>
      <c r="J34" s="373"/>
    </row>
    <row r="35" spans="1:10" ht="81.75" customHeight="1">
      <c r="B35" s="803" t="s">
        <v>721</v>
      </c>
      <c r="C35" s="1116"/>
      <c r="D35" s="1116"/>
      <c r="E35" s="1117"/>
      <c r="F35" s="1087"/>
      <c r="G35" s="1088"/>
      <c r="H35" s="1088"/>
      <c r="I35" s="1089"/>
    </row>
    <row r="36" spans="1:10" ht="81.75" customHeight="1">
      <c r="B36" s="1118"/>
      <c r="C36" s="1119"/>
      <c r="D36" s="1119"/>
      <c r="E36" s="1120"/>
      <c r="F36" s="1121"/>
      <c r="G36" s="1070"/>
      <c r="H36" s="1070"/>
      <c r="I36" s="1071"/>
    </row>
    <row r="37" spans="1:10" ht="84.75" customHeight="1">
      <c r="B37" s="803" t="s">
        <v>722</v>
      </c>
      <c r="C37" s="1116"/>
      <c r="D37" s="1116"/>
      <c r="E37" s="1117"/>
      <c r="F37" s="1087"/>
      <c r="G37" s="1088"/>
      <c r="H37" s="1088"/>
      <c r="I37" s="1089"/>
    </row>
    <row r="38" spans="1:10" ht="84.75" customHeight="1">
      <c r="B38" s="1118"/>
      <c r="C38" s="1119"/>
      <c r="D38" s="1119"/>
      <c r="E38" s="1120"/>
      <c r="F38" s="1121"/>
      <c r="G38" s="1070"/>
      <c r="H38" s="1070"/>
      <c r="I38" s="1071"/>
    </row>
    <row r="39" spans="1:10" ht="84.75" customHeight="1">
      <c r="A39" s="373"/>
      <c r="B39" s="803" t="s">
        <v>723</v>
      </c>
      <c r="C39" s="1116"/>
      <c r="D39" s="1116"/>
      <c r="E39" s="1117"/>
      <c r="F39" s="1087"/>
      <c r="G39" s="1088"/>
      <c r="H39" s="1088"/>
      <c r="I39" s="1089"/>
      <c r="J39" s="373"/>
    </row>
    <row r="40" spans="1:10" ht="84.75" customHeight="1">
      <c r="A40" s="373"/>
      <c r="B40" s="1118"/>
      <c r="C40" s="1119"/>
      <c r="D40" s="1119"/>
      <c r="E40" s="1120"/>
      <c r="F40" s="1121"/>
      <c r="G40" s="1070"/>
      <c r="H40" s="1070"/>
      <c r="I40" s="1071"/>
      <c r="J40" s="373"/>
    </row>
    <row r="41" spans="1:10" ht="15" customHeight="1">
      <c r="B41" s="373"/>
      <c r="C41" s="373"/>
      <c r="D41" s="373"/>
      <c r="E41" s="373"/>
      <c r="F41" s="373"/>
      <c r="G41" s="373"/>
      <c r="H41" s="373"/>
      <c r="I41" s="373"/>
    </row>
  </sheetData>
  <mergeCells count="33">
    <mergeCell ref="H7:I7"/>
    <mergeCell ref="B30:E30"/>
    <mergeCell ref="D7:E7"/>
    <mergeCell ref="F7:G7"/>
    <mergeCell ref="H8:H9"/>
    <mergeCell ref="I8:I9"/>
    <mergeCell ref="B28:I28"/>
    <mergeCell ref="B29:I29"/>
    <mergeCell ref="F30:I30"/>
    <mergeCell ref="B31:E32"/>
    <mergeCell ref="F31:I32"/>
    <mergeCell ref="B1:C2"/>
    <mergeCell ref="D1:H1"/>
    <mergeCell ref="I1:I2"/>
    <mergeCell ref="D2:H2"/>
    <mergeCell ref="B3:C3"/>
    <mergeCell ref="D3:H3"/>
    <mergeCell ref="B4:I4"/>
    <mergeCell ref="B5:C5"/>
    <mergeCell ref="D5:I5"/>
    <mergeCell ref="B6:C6"/>
    <mergeCell ref="D6:E6"/>
    <mergeCell ref="F6:G6"/>
    <mergeCell ref="H6:I6"/>
    <mergeCell ref="B7:C7"/>
    <mergeCell ref="B39:E40"/>
    <mergeCell ref="F39:I40"/>
    <mergeCell ref="B33:E34"/>
    <mergeCell ref="F33:I34"/>
    <mergeCell ref="F35:I36"/>
    <mergeCell ref="F37:I38"/>
    <mergeCell ref="B35:E36"/>
    <mergeCell ref="B37:E38"/>
  </mergeCells>
  <pageMargins left="0.7" right="0.7" top="0.75" bottom="0.75" header="0" footer="0"/>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1">
    <tabColor rgb="FF7030A0"/>
  </sheetPr>
  <dimension ref="A1:J43"/>
  <sheetViews>
    <sheetView workbookViewId="0">
      <selection activeCell="B40" sqref="B40:E42"/>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4.5" customHeight="1">
      <c r="B1" s="502" t="s">
        <v>471</v>
      </c>
      <c r="C1" s="599"/>
      <c r="D1" s="601" t="s">
        <v>439</v>
      </c>
      <c r="E1" s="602"/>
      <c r="F1" s="602"/>
      <c r="G1" s="602"/>
      <c r="H1" s="603"/>
      <c r="I1" s="604"/>
    </row>
    <row r="2" spans="2:9" ht="13.5" customHeight="1">
      <c r="B2" s="600"/>
      <c r="C2" s="448"/>
      <c r="D2" s="454" t="s">
        <v>472</v>
      </c>
      <c r="E2" s="455"/>
      <c r="F2" s="455"/>
      <c r="G2" s="455"/>
      <c r="H2" s="456"/>
      <c r="I2" s="605"/>
    </row>
    <row r="3" spans="2:9" ht="13.5" customHeight="1">
      <c r="B3" s="606" t="s">
        <v>473</v>
      </c>
      <c r="C3" s="607"/>
      <c r="D3" s="606" t="s">
        <v>474</v>
      </c>
      <c r="E3" s="608"/>
      <c r="F3" s="608"/>
      <c r="G3" s="608"/>
      <c r="H3" s="607"/>
      <c r="I3" s="43" t="s">
        <v>475</v>
      </c>
    </row>
    <row r="4" spans="2:9" ht="4.5" customHeight="1">
      <c r="B4" s="641"/>
      <c r="C4" s="462"/>
      <c r="D4" s="462"/>
      <c r="E4" s="462"/>
      <c r="F4" s="462"/>
      <c r="G4" s="462"/>
      <c r="H4" s="462"/>
      <c r="I4" s="484"/>
    </row>
    <row r="5" spans="2:9" ht="16.5" customHeight="1">
      <c r="B5" s="489" t="s">
        <v>444</v>
      </c>
      <c r="C5" s="470"/>
      <c r="D5" s="767" t="str">
        <f>Indicadores!F64</f>
        <v>Evaluación Independiente. (EIN)</v>
      </c>
      <c r="E5" s="768"/>
      <c r="F5" s="768"/>
      <c r="G5" s="768"/>
      <c r="H5" s="768"/>
      <c r="I5" s="488"/>
    </row>
    <row r="6" spans="2:9" ht="34.5" customHeight="1">
      <c r="B6" s="489" t="s">
        <v>445</v>
      </c>
      <c r="C6" s="470"/>
      <c r="D6" s="477" t="str">
        <f>Indicadores!A64</f>
        <v>Cumplimiento oportuno de cronograma de actividades de requerimiento legal</v>
      </c>
      <c r="E6" s="488"/>
      <c r="F6" s="489" t="s">
        <v>446</v>
      </c>
      <c r="G6" s="470"/>
      <c r="H6" s="477" t="e">
        <f>Indicadores!#REF!</f>
        <v>#REF!</v>
      </c>
      <c r="I6" s="488"/>
    </row>
    <row r="7" spans="2:9" ht="51" customHeight="1">
      <c r="B7" s="489" t="s">
        <v>447</v>
      </c>
      <c r="C7" s="470"/>
      <c r="D7" s="477" t="str">
        <f>Indicadores!G64</f>
        <v>(No de actividades de requerimiento legal realizadas oportunamente/ Numero de actividades de requerimiento legal programadas con fechas cumplidas) X 100</v>
      </c>
      <c r="E7" s="488"/>
      <c r="F7" s="489" t="s">
        <v>448</v>
      </c>
      <c r="G7" s="470"/>
      <c r="H7" s="477" t="str">
        <f>Indicadores!C64</f>
        <v>Mide la eficacia de las actividades de requerimiento legal, presentadas en términos.</v>
      </c>
      <c r="I7" s="488"/>
    </row>
    <row r="8" spans="2:9" ht="42" customHeight="1">
      <c r="B8" s="297" t="s">
        <v>449</v>
      </c>
      <c r="C8" s="37" t="str">
        <f>Indicadores!P64</f>
        <v>Trimestral</v>
      </c>
      <c r="D8" s="297" t="s">
        <v>450</v>
      </c>
      <c r="E8" s="37" t="str">
        <f>Indicadores!R64</f>
        <v>Plan de Auditorias de la Vigencia de la Oficina de Control Interno</v>
      </c>
      <c r="F8" s="297" t="s">
        <v>67</v>
      </c>
      <c r="G8" s="37" t="str">
        <f>Indicadores!H64</f>
        <v>Porcentaje</v>
      </c>
      <c r="H8" s="490" t="s">
        <v>451</v>
      </c>
      <c r="I8" s="616" t="str">
        <f>Indicadores!O64</f>
        <v>Hacia arriba</v>
      </c>
    </row>
    <row r="9" spans="2:9" ht="33.75" customHeight="1">
      <c r="B9" s="297" t="s">
        <v>420</v>
      </c>
      <c r="C9" s="34">
        <f>Indicadores!N64</f>
        <v>1</v>
      </c>
      <c r="D9" s="28" t="s">
        <v>422</v>
      </c>
      <c r="E9" s="34">
        <f>'TABLERO DE MANDO'!F65</f>
        <v>0.85</v>
      </c>
      <c r="F9" s="29" t="s">
        <v>423</v>
      </c>
      <c r="G9" s="34">
        <f>'TABLERO DE MANDO'!G65</f>
        <v>0.9</v>
      </c>
      <c r="H9" s="734"/>
      <c r="I9" s="1123"/>
    </row>
    <row r="10" spans="2:9" ht="13.5" customHeight="1">
      <c r="B10" s="93"/>
      <c r="C10" s="30"/>
      <c r="D10" s="30"/>
      <c r="E10" s="30"/>
      <c r="F10" s="30"/>
      <c r="G10" s="30"/>
      <c r="H10" s="30"/>
      <c r="I10" s="90"/>
    </row>
    <row r="11" spans="2:9" ht="13.5" customHeight="1">
      <c r="B11" s="38" t="s">
        <v>452</v>
      </c>
      <c r="C11" s="31" t="s">
        <v>453</v>
      </c>
      <c r="D11" s="32" t="str">
        <f>D9</f>
        <v>LIMITE INSATISFACTORIO</v>
      </c>
      <c r="E11" s="32" t="str">
        <f>F9</f>
        <v>LIMITE SATISFACTORIO</v>
      </c>
      <c r="F11" s="30"/>
      <c r="G11" s="30"/>
      <c r="H11" s="91"/>
      <c r="I11" s="96"/>
    </row>
    <row r="12" spans="2:9" ht="13.5" customHeight="1">
      <c r="B12" s="39" t="s">
        <v>426</v>
      </c>
      <c r="C12" s="95"/>
      <c r="D12" s="33">
        <f t="shared" ref="D12:D23" si="0">+$E$9</f>
        <v>0.85</v>
      </c>
      <c r="E12" s="33">
        <f t="shared" ref="E12:E23" si="1">+$G$9</f>
        <v>0.9</v>
      </c>
      <c r="F12" s="30"/>
      <c r="G12" s="30"/>
      <c r="H12" s="91"/>
      <c r="I12" s="96"/>
    </row>
    <row r="13" spans="2:9" ht="13.5" customHeight="1">
      <c r="B13" s="39" t="s">
        <v>427</v>
      </c>
      <c r="C13" s="95"/>
      <c r="D13" s="33">
        <f t="shared" si="0"/>
        <v>0.85</v>
      </c>
      <c r="E13" s="33">
        <f t="shared" si="1"/>
        <v>0.9</v>
      </c>
      <c r="F13" s="30"/>
      <c r="G13" s="30"/>
      <c r="H13" s="91"/>
      <c r="I13" s="96"/>
    </row>
    <row r="14" spans="2:9" ht="13.5" customHeight="1">
      <c r="B14" s="39" t="s">
        <v>428</v>
      </c>
      <c r="C14" s="41">
        <v>1</v>
      </c>
      <c r="D14" s="33">
        <f t="shared" si="0"/>
        <v>0.85</v>
      </c>
      <c r="E14" s="33">
        <f t="shared" si="1"/>
        <v>0.9</v>
      </c>
      <c r="F14" s="30"/>
      <c r="G14" s="30"/>
      <c r="H14" s="91"/>
      <c r="I14" s="96"/>
    </row>
    <row r="15" spans="2:9" ht="13.5" customHeight="1">
      <c r="B15" s="39" t="s">
        <v>429</v>
      </c>
      <c r="C15" s="106"/>
      <c r="D15" s="33">
        <f t="shared" si="0"/>
        <v>0.85</v>
      </c>
      <c r="E15" s="33">
        <f t="shared" si="1"/>
        <v>0.9</v>
      </c>
      <c r="F15" s="30"/>
      <c r="G15" s="30"/>
      <c r="H15" s="91"/>
      <c r="I15" s="96"/>
    </row>
    <row r="16" spans="2:9" ht="13.5" customHeight="1">
      <c r="B16" s="39" t="s">
        <v>430</v>
      </c>
      <c r="C16" s="106"/>
      <c r="D16" s="33">
        <f t="shared" si="0"/>
        <v>0.85</v>
      </c>
      <c r="E16" s="33">
        <f t="shared" si="1"/>
        <v>0.9</v>
      </c>
      <c r="F16" s="30"/>
      <c r="G16" s="30"/>
      <c r="H16" s="91"/>
      <c r="I16" s="96"/>
    </row>
    <row r="17" spans="1:10" ht="13.5" customHeight="1">
      <c r="B17" s="39" t="s">
        <v>431</v>
      </c>
      <c r="C17" s="34">
        <v>1</v>
      </c>
      <c r="D17" s="33">
        <f t="shared" si="0"/>
        <v>0.85</v>
      </c>
      <c r="E17" s="33">
        <f t="shared" si="1"/>
        <v>0.9</v>
      </c>
      <c r="F17" s="30"/>
      <c r="G17" s="30"/>
      <c r="H17" s="91"/>
      <c r="I17" s="96"/>
    </row>
    <row r="18" spans="1:10" ht="13.5" customHeight="1">
      <c r="B18" s="39" t="s">
        <v>432</v>
      </c>
      <c r="C18" s="34"/>
      <c r="D18" s="33">
        <f t="shared" si="0"/>
        <v>0.85</v>
      </c>
      <c r="E18" s="33">
        <f t="shared" si="1"/>
        <v>0.9</v>
      </c>
      <c r="F18" s="30"/>
      <c r="G18" s="30"/>
      <c r="H18" s="91"/>
      <c r="I18" s="96"/>
    </row>
    <row r="19" spans="1:10" ht="13.5" customHeight="1">
      <c r="B19" s="39" t="s">
        <v>433</v>
      </c>
      <c r="C19" s="34"/>
      <c r="D19" s="33">
        <f t="shared" si="0"/>
        <v>0.85</v>
      </c>
      <c r="E19" s="33">
        <f t="shared" si="1"/>
        <v>0.9</v>
      </c>
      <c r="F19" s="30"/>
      <c r="G19" s="30"/>
      <c r="H19" s="91"/>
      <c r="I19" s="96"/>
    </row>
    <row r="20" spans="1:10" ht="13.5" customHeight="1">
      <c r="B20" s="39" t="s">
        <v>434</v>
      </c>
      <c r="C20" s="34">
        <v>1</v>
      </c>
      <c r="D20" s="33">
        <f t="shared" si="0"/>
        <v>0.85</v>
      </c>
      <c r="E20" s="33">
        <f t="shared" si="1"/>
        <v>0.9</v>
      </c>
      <c r="F20" s="30"/>
      <c r="G20" s="30"/>
      <c r="H20" s="91"/>
      <c r="I20" s="96"/>
    </row>
    <row r="21" spans="1:10" ht="13.5" customHeight="1">
      <c r="B21" s="39" t="s">
        <v>435</v>
      </c>
      <c r="C21" s="34"/>
      <c r="D21" s="33">
        <f t="shared" si="0"/>
        <v>0.85</v>
      </c>
      <c r="E21" s="33">
        <f t="shared" si="1"/>
        <v>0.9</v>
      </c>
      <c r="F21" s="30"/>
      <c r="G21" s="30"/>
      <c r="H21" s="91"/>
      <c r="I21" s="96"/>
    </row>
    <row r="22" spans="1:10" ht="13.5" customHeight="1">
      <c r="B22" s="39" t="s">
        <v>436</v>
      </c>
      <c r="C22" s="34"/>
      <c r="D22" s="33">
        <f t="shared" si="0"/>
        <v>0.85</v>
      </c>
      <c r="E22" s="33">
        <f t="shared" si="1"/>
        <v>0.9</v>
      </c>
      <c r="F22" s="30"/>
      <c r="G22" s="30"/>
      <c r="H22" s="91"/>
      <c r="I22" s="96"/>
    </row>
    <row r="23" spans="1:10" ht="13.5" customHeight="1">
      <c r="B23" s="39" t="s">
        <v>437</v>
      </c>
      <c r="C23" s="34">
        <v>1</v>
      </c>
      <c r="D23" s="33">
        <f t="shared" si="0"/>
        <v>0.85</v>
      </c>
      <c r="E23" s="33">
        <f t="shared" si="1"/>
        <v>0.9</v>
      </c>
      <c r="F23" s="30"/>
      <c r="G23" s="30"/>
      <c r="H23" s="91"/>
      <c r="I23" s="96"/>
    </row>
    <row r="24" spans="1:10" ht="13.5" customHeight="1">
      <c r="B24" s="93"/>
      <c r="C24" s="30"/>
      <c r="D24" s="30"/>
      <c r="E24" s="30"/>
      <c r="F24" s="30"/>
      <c r="G24" s="30"/>
      <c r="H24" s="30"/>
      <c r="I24" s="96"/>
    </row>
    <row r="25" spans="1:10" ht="13.5" customHeight="1">
      <c r="B25" s="93"/>
      <c r="C25" s="30"/>
      <c r="D25" s="30"/>
      <c r="E25" s="30"/>
      <c r="F25" s="30"/>
      <c r="G25" s="30"/>
      <c r="H25" s="30"/>
      <c r="I25" s="96"/>
    </row>
    <row r="26" spans="1:10" ht="13.5" customHeight="1">
      <c r="B26" s="93"/>
      <c r="C26" s="30"/>
      <c r="D26" s="30"/>
      <c r="E26" s="30"/>
      <c r="F26" s="30"/>
      <c r="G26" s="30"/>
      <c r="H26" s="30"/>
      <c r="I26" s="91"/>
    </row>
    <row r="27" spans="1:10" ht="13.5" customHeight="1">
      <c r="B27" s="93"/>
      <c r="C27" s="30"/>
      <c r="D27" s="30"/>
      <c r="E27" s="30"/>
      <c r="F27" s="30"/>
      <c r="G27" s="30"/>
      <c r="H27" s="30"/>
      <c r="I27" s="91"/>
    </row>
    <row r="28" spans="1:10" ht="13.5" customHeight="1">
      <c r="B28" s="1094" t="s">
        <v>454</v>
      </c>
      <c r="C28" s="780"/>
      <c r="D28" s="780"/>
      <c r="E28" s="780"/>
      <c r="F28" s="780"/>
      <c r="G28" s="780"/>
      <c r="H28" s="780"/>
      <c r="I28" s="1095"/>
    </row>
    <row r="29" spans="1:10" ht="15.75" customHeight="1">
      <c r="B29" s="500" t="s">
        <v>455</v>
      </c>
      <c r="C29" s="498"/>
      <c r="D29" s="498"/>
      <c r="E29" s="499"/>
      <c r="F29" s="500" t="s">
        <v>456</v>
      </c>
      <c r="G29" s="498"/>
      <c r="H29" s="498"/>
      <c r="I29" s="499"/>
    </row>
    <row r="30" spans="1:10" ht="56.25" customHeight="1">
      <c r="A30" s="373"/>
      <c r="B30" s="1087" t="s">
        <v>724</v>
      </c>
      <c r="C30" s="1088"/>
      <c r="D30" s="1088"/>
      <c r="E30" s="1089"/>
      <c r="F30" s="1127"/>
      <c r="G30" s="1127"/>
      <c r="H30" s="1127"/>
      <c r="I30" s="1127"/>
      <c r="J30" s="373"/>
    </row>
    <row r="31" spans="1:10" ht="15.75" customHeight="1">
      <c r="A31" s="373"/>
      <c r="B31" s="803" t="s">
        <v>725</v>
      </c>
      <c r="C31" s="1116"/>
      <c r="D31" s="1116"/>
      <c r="E31" s="1117"/>
      <c r="F31" s="1126"/>
      <c r="G31" s="1126"/>
      <c r="H31" s="1126"/>
      <c r="I31" s="1126"/>
      <c r="J31" s="373"/>
    </row>
    <row r="32" spans="1:10" ht="15.75" customHeight="1">
      <c r="A32" s="373"/>
      <c r="B32" s="1124"/>
      <c r="C32" s="1054"/>
      <c r="D32" s="1054"/>
      <c r="E32" s="1125"/>
      <c r="F32" s="1126"/>
      <c r="G32" s="1126"/>
      <c r="H32" s="1126"/>
      <c r="I32" s="1126"/>
      <c r="J32" s="373"/>
    </row>
    <row r="33" spans="1:10" ht="15.75" customHeight="1">
      <c r="A33" s="373"/>
      <c r="B33" s="1118"/>
      <c r="C33" s="1119"/>
      <c r="D33" s="1119"/>
      <c r="E33" s="1120"/>
      <c r="F33" s="1126"/>
      <c r="G33" s="1126"/>
      <c r="H33" s="1126"/>
      <c r="I33" s="1126"/>
      <c r="J33" s="373"/>
    </row>
    <row r="34" spans="1:10" ht="15.75" customHeight="1">
      <c r="A34" s="373"/>
      <c r="B34" s="803" t="s">
        <v>726</v>
      </c>
      <c r="C34" s="1116"/>
      <c r="D34" s="1116"/>
      <c r="E34" s="1117"/>
      <c r="F34" s="1126"/>
      <c r="G34" s="1126"/>
      <c r="H34" s="1126"/>
      <c r="I34" s="1126"/>
      <c r="J34" s="373"/>
    </row>
    <row r="35" spans="1:10" ht="15.75" customHeight="1">
      <c r="A35" s="373"/>
      <c r="B35" s="1124"/>
      <c r="C35" s="1054"/>
      <c r="D35" s="1054"/>
      <c r="E35" s="1125"/>
      <c r="F35" s="1126"/>
      <c r="G35" s="1126"/>
      <c r="H35" s="1126"/>
      <c r="I35" s="1126"/>
      <c r="J35" s="373"/>
    </row>
    <row r="36" spans="1:10" ht="15.75" customHeight="1">
      <c r="A36" s="373"/>
      <c r="B36" s="1118"/>
      <c r="C36" s="1119"/>
      <c r="D36" s="1119"/>
      <c r="E36" s="1120"/>
      <c r="F36" s="1126"/>
      <c r="G36" s="1126"/>
      <c r="H36" s="1126"/>
      <c r="I36" s="1126"/>
      <c r="J36" s="373"/>
    </row>
    <row r="37" spans="1:10" ht="15.75" customHeight="1">
      <c r="A37" s="373"/>
      <c r="B37" s="803" t="s">
        <v>727</v>
      </c>
      <c r="C37" s="1116"/>
      <c r="D37" s="1116"/>
      <c r="E37" s="1117"/>
      <c r="F37" s="1128"/>
      <c r="G37" s="1128"/>
      <c r="H37" s="1128"/>
      <c r="I37" s="1128"/>
      <c r="J37" s="373"/>
    </row>
    <row r="38" spans="1:10" ht="15.75" customHeight="1">
      <c r="A38" s="373"/>
      <c r="B38" s="1124"/>
      <c r="C38" s="1054"/>
      <c r="D38" s="1054"/>
      <c r="E38" s="1125"/>
      <c r="F38" s="1128"/>
      <c r="G38" s="1128"/>
      <c r="H38" s="1128"/>
      <c r="I38" s="1128"/>
      <c r="J38" s="373"/>
    </row>
    <row r="39" spans="1:10" ht="15.75" customHeight="1">
      <c r="A39" s="373"/>
      <c r="B39" s="1118"/>
      <c r="C39" s="1119"/>
      <c r="D39" s="1119"/>
      <c r="E39" s="1120"/>
      <c r="F39" s="1128"/>
      <c r="G39" s="1128"/>
      <c r="H39" s="1128"/>
      <c r="I39" s="1128"/>
      <c r="J39" s="373"/>
    </row>
    <row r="40" spans="1:10" ht="15.75" customHeight="1">
      <c r="A40" s="373"/>
      <c r="B40" s="861" t="s">
        <v>728</v>
      </c>
      <c r="C40" s="1116"/>
      <c r="D40" s="1116"/>
      <c r="E40" s="1117"/>
      <c r="F40" s="1126"/>
      <c r="G40" s="1126"/>
      <c r="H40" s="1126"/>
      <c r="I40" s="1126"/>
      <c r="J40" s="373"/>
    </row>
    <row r="41" spans="1:10" ht="15.75" customHeight="1">
      <c r="A41" s="373"/>
      <c r="B41" s="1124"/>
      <c r="C41" s="1054"/>
      <c r="D41" s="1054"/>
      <c r="E41" s="1125"/>
      <c r="F41" s="1126"/>
      <c r="G41" s="1126"/>
      <c r="H41" s="1126"/>
      <c r="I41" s="1126"/>
      <c r="J41" s="373"/>
    </row>
    <row r="42" spans="1:10" ht="15.75" customHeight="1">
      <c r="A42" s="373"/>
      <c r="B42" s="1118"/>
      <c r="C42" s="1119"/>
      <c r="D42" s="1119"/>
      <c r="E42" s="1120"/>
      <c r="F42" s="1126"/>
      <c r="G42" s="1126"/>
      <c r="H42" s="1126"/>
      <c r="I42" s="1126"/>
      <c r="J42" s="373"/>
    </row>
    <row r="43" spans="1:10" ht="15" customHeight="1">
      <c r="B43" s="373"/>
      <c r="C43" s="373"/>
      <c r="D43" s="373"/>
      <c r="E43" s="373"/>
      <c r="F43" s="373"/>
      <c r="G43" s="373"/>
      <c r="H43" s="373"/>
      <c r="I43" s="373"/>
    </row>
  </sheetData>
  <mergeCells count="32">
    <mergeCell ref="H8:H9"/>
    <mergeCell ref="I8:I9"/>
    <mergeCell ref="B40:E42"/>
    <mergeCell ref="F40:I42"/>
    <mergeCell ref="B37:E39"/>
    <mergeCell ref="F30:I30"/>
    <mergeCell ref="F31:I33"/>
    <mergeCell ref="F34:I36"/>
    <mergeCell ref="F37:I39"/>
    <mergeCell ref="B28:I28"/>
    <mergeCell ref="B29:E29"/>
    <mergeCell ref="F29:I29"/>
    <mergeCell ref="B34:E36"/>
    <mergeCell ref="B31:E33"/>
    <mergeCell ref="B30:E30"/>
    <mergeCell ref="B1:C2"/>
    <mergeCell ref="D1:H1"/>
    <mergeCell ref="I1:I2"/>
    <mergeCell ref="D2:H2"/>
    <mergeCell ref="B3:C3"/>
    <mergeCell ref="D3:H3"/>
    <mergeCell ref="B7:C7"/>
    <mergeCell ref="B4:I4"/>
    <mergeCell ref="B5:C5"/>
    <mergeCell ref="D5:I5"/>
    <mergeCell ref="B6:C6"/>
    <mergeCell ref="D6:E6"/>
    <mergeCell ref="F6:G6"/>
    <mergeCell ref="H6:I6"/>
    <mergeCell ref="H7:I7"/>
    <mergeCell ref="D7:E7"/>
    <mergeCell ref="F7:G7"/>
  </mergeCells>
  <pageMargins left="0.7" right="0.7" top="0.75" bottom="0.75" header="0" footer="0"/>
  <pageSetup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2">
    <tabColor rgb="FFC5E0B3"/>
    <pageSetUpPr fitToPage="1"/>
  </sheetPr>
  <dimension ref="A2:N48"/>
  <sheetViews>
    <sheetView showGridLines="0" topLeftCell="A29" zoomScale="96" zoomScaleNormal="96" workbookViewId="0">
      <selection activeCell="U23" sqref="U23"/>
    </sheetView>
  </sheetViews>
  <sheetFormatPr baseColWidth="10" defaultColWidth="11.21875" defaultRowHeight="15" customHeight="1"/>
  <cols>
    <col min="1" max="5" width="11.5546875" customWidth="1"/>
    <col min="6" max="6" width="16.5546875" customWidth="1"/>
    <col min="7" max="9" width="11.5546875" customWidth="1"/>
    <col min="10" max="10" width="14" customWidth="1"/>
    <col min="11" max="11" width="8.44140625" customWidth="1"/>
    <col min="12" max="12" width="11.44140625" customWidth="1"/>
    <col min="13" max="13" width="11.5546875" customWidth="1"/>
    <col min="14" max="14" width="11.77734375" customWidth="1"/>
    <col min="15" max="17" width="11.5546875" customWidth="1"/>
    <col min="18" max="26" width="10.5546875" customWidth="1"/>
  </cols>
  <sheetData>
    <row r="2" spans="1:14" ht="15.75">
      <c r="A2" s="1129"/>
      <c r="B2" s="647"/>
      <c r="C2" s="647"/>
      <c r="D2" s="647"/>
      <c r="E2" s="61"/>
      <c r="F2" s="61"/>
      <c r="G2" s="61"/>
      <c r="H2" s="61"/>
      <c r="I2" s="61"/>
      <c r="J2" s="61"/>
      <c r="K2" s="61"/>
      <c r="L2" s="61"/>
      <c r="M2" s="61"/>
      <c r="N2" s="61"/>
    </row>
    <row r="3" spans="1:14" ht="17.25" customHeight="1">
      <c r="A3" s="647"/>
      <c r="B3" s="647"/>
      <c r="C3" s="647"/>
      <c r="D3" s="647"/>
      <c r="E3" s="107"/>
      <c r="F3" s="1130" t="s">
        <v>729</v>
      </c>
      <c r="G3" s="771"/>
      <c r="H3" s="771"/>
      <c r="I3" s="771"/>
      <c r="J3" s="771"/>
      <c r="K3" s="771"/>
      <c r="L3" s="829"/>
      <c r="M3" s="61"/>
      <c r="N3" s="61"/>
    </row>
    <row r="4" spans="1:14" ht="21" customHeight="1">
      <c r="A4" s="647"/>
      <c r="B4" s="647"/>
      <c r="C4" s="647"/>
      <c r="D4" s="647"/>
      <c r="E4" s="61"/>
      <c r="F4" s="1131"/>
      <c r="G4" s="504"/>
      <c r="H4" s="504"/>
      <c r="I4" s="504"/>
      <c r="J4" s="504"/>
      <c r="K4" s="504"/>
      <c r="L4" s="476"/>
      <c r="M4" s="61"/>
      <c r="N4" s="61"/>
    </row>
    <row r="5" spans="1:14" ht="88.5" customHeight="1">
      <c r="A5" s="647"/>
      <c r="B5" s="647"/>
      <c r="C5" s="647"/>
      <c r="D5" s="647"/>
      <c r="E5" s="61"/>
      <c r="F5" s="1132" t="s">
        <v>730</v>
      </c>
      <c r="G5" s="480"/>
      <c r="H5" s="480"/>
      <c r="I5" s="480"/>
      <c r="J5" s="480"/>
      <c r="K5" s="480"/>
      <c r="L5" s="1133"/>
      <c r="M5" s="61"/>
      <c r="N5" s="61"/>
    </row>
    <row r="6" spans="1:14" ht="38.25" customHeight="1" thickBot="1">
      <c r="A6" s="61"/>
      <c r="B6" s="61"/>
      <c r="C6" s="61"/>
      <c r="D6" s="61"/>
      <c r="E6" s="62"/>
      <c r="F6" s="1134" t="s">
        <v>731</v>
      </c>
      <c r="G6" s="467"/>
      <c r="H6" s="467"/>
      <c r="I6" s="467"/>
      <c r="J6" s="467"/>
      <c r="K6" s="1135" t="e">
        <f>+MYV!H8</f>
        <v>#REF!</v>
      </c>
      <c r="L6" s="1136"/>
      <c r="M6" s="61"/>
      <c r="N6" s="61"/>
    </row>
    <row r="7" spans="1:14" ht="15.75" customHeight="1" thickBot="1">
      <c r="A7" s="61"/>
      <c r="B7" s="61"/>
      <c r="C7" s="61"/>
      <c r="D7" s="61"/>
      <c r="E7" s="61"/>
      <c r="F7" s="213"/>
      <c r="G7" s="61"/>
      <c r="H7" s="61"/>
      <c r="I7" s="61"/>
      <c r="J7" s="61"/>
      <c r="K7" s="61"/>
      <c r="L7" s="61"/>
      <c r="M7" s="61"/>
      <c r="N7" s="61"/>
    </row>
    <row r="8" spans="1:14" ht="14.25" customHeight="1">
      <c r="A8" s="63"/>
      <c r="B8" s="1137" t="s">
        <v>732</v>
      </c>
      <c r="C8" s="214"/>
      <c r="D8" s="1140" t="s">
        <v>733</v>
      </c>
      <c r="E8" s="1141"/>
      <c r="F8" s="1142"/>
      <c r="G8" s="214"/>
      <c r="H8" s="1140" t="s">
        <v>734</v>
      </c>
      <c r="I8" s="1141"/>
      <c r="J8" s="1142"/>
      <c r="K8" s="214"/>
      <c r="L8" s="1140" t="s">
        <v>735</v>
      </c>
      <c r="M8" s="1141"/>
      <c r="N8" s="1142"/>
    </row>
    <row r="9" spans="1:14" ht="14.25" customHeight="1">
      <c r="A9" s="63"/>
      <c r="B9" s="1138"/>
      <c r="C9" s="214"/>
      <c r="D9" s="1143"/>
      <c r="E9" s="1144"/>
      <c r="F9" s="1145"/>
      <c r="G9" s="214"/>
      <c r="H9" s="1143"/>
      <c r="I9" s="1144"/>
      <c r="J9" s="1145"/>
      <c r="K9" s="214"/>
      <c r="L9" s="1143"/>
      <c r="M9" s="1144"/>
      <c r="N9" s="1145"/>
    </row>
    <row r="10" spans="1:14" ht="14.25" customHeight="1">
      <c r="A10" s="63"/>
      <c r="B10" s="1138"/>
      <c r="C10" s="214"/>
      <c r="D10" s="1143"/>
      <c r="E10" s="1144"/>
      <c r="F10" s="1145"/>
      <c r="G10" s="214"/>
      <c r="H10" s="1143"/>
      <c r="I10" s="1144"/>
      <c r="J10" s="1145"/>
      <c r="K10" s="214"/>
      <c r="L10" s="1143"/>
      <c r="M10" s="1144"/>
      <c r="N10" s="1145"/>
    </row>
    <row r="11" spans="1:14" ht="14.25" customHeight="1">
      <c r="A11" s="63"/>
      <c r="B11" s="1138"/>
      <c r="C11" s="214"/>
      <c r="D11" s="1143"/>
      <c r="E11" s="1144"/>
      <c r="F11" s="1145"/>
      <c r="G11" s="214"/>
      <c r="H11" s="1143"/>
      <c r="I11" s="1144"/>
      <c r="J11" s="1145"/>
      <c r="K11" s="214"/>
      <c r="L11" s="1143"/>
      <c r="M11" s="1144"/>
      <c r="N11" s="1145"/>
    </row>
    <row r="12" spans="1:14" ht="14.25" customHeight="1">
      <c r="A12" s="63"/>
      <c r="B12" s="1138"/>
      <c r="C12" s="214"/>
      <c r="D12" s="1143"/>
      <c r="E12" s="1144"/>
      <c r="F12" s="1145"/>
      <c r="G12" s="214"/>
      <c r="H12" s="1143"/>
      <c r="I12" s="1144"/>
      <c r="J12" s="1145"/>
      <c r="K12" s="214"/>
      <c r="L12" s="1143"/>
      <c r="M12" s="1144"/>
      <c r="N12" s="1145"/>
    </row>
    <row r="13" spans="1:14" ht="14.25" customHeight="1">
      <c r="A13" s="63"/>
      <c r="B13" s="1138"/>
      <c r="C13" s="214"/>
      <c r="D13" s="1143"/>
      <c r="E13" s="1144"/>
      <c r="F13" s="1145"/>
      <c r="G13" s="214"/>
      <c r="H13" s="1143"/>
      <c r="I13" s="1144"/>
      <c r="J13" s="1145"/>
      <c r="K13" s="214"/>
      <c r="L13" s="1143"/>
      <c r="M13" s="1144"/>
      <c r="N13" s="1145"/>
    </row>
    <row r="14" spans="1:14" ht="14.25" customHeight="1">
      <c r="A14" s="63"/>
      <c r="B14" s="1138"/>
      <c r="C14" s="214"/>
      <c r="D14" s="1143"/>
      <c r="E14" s="1144"/>
      <c r="F14" s="1145"/>
      <c r="G14" s="214"/>
      <c r="H14" s="1143"/>
      <c r="I14" s="1144"/>
      <c r="J14" s="1145"/>
      <c r="K14" s="214"/>
      <c r="L14" s="1143"/>
      <c r="M14" s="1144"/>
      <c r="N14" s="1145"/>
    </row>
    <row r="15" spans="1:14" ht="14.25" customHeight="1">
      <c r="A15" s="63"/>
      <c r="B15" s="1138"/>
      <c r="C15" s="214"/>
      <c r="D15" s="1143"/>
      <c r="E15" s="1144"/>
      <c r="F15" s="1145"/>
      <c r="G15" s="214"/>
      <c r="H15" s="1143"/>
      <c r="I15" s="1144"/>
      <c r="J15" s="1145"/>
      <c r="K15" s="214"/>
      <c r="L15" s="1143"/>
      <c r="M15" s="1144"/>
      <c r="N15" s="1145"/>
    </row>
    <row r="16" spans="1:14" ht="39" customHeight="1">
      <c r="A16" s="63"/>
      <c r="B16" s="1138"/>
      <c r="C16" s="214"/>
      <c r="D16" s="1143"/>
      <c r="E16" s="1146"/>
      <c r="F16" s="1145"/>
      <c r="G16" s="214"/>
      <c r="H16" s="1143"/>
      <c r="I16" s="1146"/>
      <c r="J16" s="1145"/>
      <c r="K16" s="214"/>
      <c r="L16" s="1143"/>
      <c r="M16" s="1146"/>
      <c r="N16" s="1145"/>
    </row>
    <row r="17" spans="2:14" ht="30">
      <c r="B17" s="1139"/>
      <c r="C17" s="214"/>
      <c r="D17" s="215"/>
      <c r="E17" s="216"/>
      <c r="F17" s="217" t="e">
        <f>'Peso objetivos'!C3</f>
        <v>#REF!</v>
      </c>
      <c r="G17" s="214"/>
      <c r="H17" s="218"/>
      <c r="I17" s="219"/>
      <c r="J17" s="217" t="e">
        <f>'Peso objetivos'!C4</f>
        <v>#REF!</v>
      </c>
      <c r="K17" s="214"/>
      <c r="L17" s="218"/>
      <c r="M17" s="219"/>
      <c r="N17" s="217" t="e">
        <f>'Peso objetivos'!C5</f>
        <v>#REF!</v>
      </c>
    </row>
    <row r="18" spans="2:14" ht="15.75" customHeight="1">
      <c r="B18" s="214"/>
      <c r="C18" s="214"/>
      <c r="D18" s="214"/>
      <c r="E18" s="214"/>
      <c r="F18" s="214"/>
      <c r="G18" s="214"/>
      <c r="H18" s="214"/>
      <c r="I18" s="214"/>
      <c r="J18" s="214"/>
      <c r="K18" s="214"/>
      <c r="L18" s="214"/>
      <c r="M18" s="214"/>
      <c r="N18" s="214"/>
    </row>
    <row r="19" spans="2:14" ht="15.75" customHeight="1" thickBot="1">
      <c r="B19" s="214"/>
      <c r="C19" s="214"/>
      <c r="D19" s="214"/>
      <c r="E19" s="214"/>
      <c r="F19" s="214"/>
      <c r="G19" s="214"/>
      <c r="H19" s="214"/>
      <c r="I19" s="214"/>
      <c r="J19" s="214"/>
      <c r="K19" s="214"/>
      <c r="L19" s="214"/>
      <c r="M19" s="214"/>
      <c r="N19" s="214"/>
    </row>
    <row r="20" spans="2:14" ht="14.25" customHeight="1">
      <c r="B20" s="1147" t="s">
        <v>736</v>
      </c>
      <c r="C20" s="214"/>
      <c r="D20" s="1151" t="s">
        <v>737</v>
      </c>
      <c r="E20" s="1141"/>
      <c r="F20" s="1142"/>
      <c r="G20" s="214"/>
      <c r="H20" s="214"/>
      <c r="I20" s="214"/>
      <c r="J20" s="214"/>
      <c r="K20" s="214"/>
      <c r="L20" s="214"/>
      <c r="M20" s="214"/>
      <c r="N20" s="214"/>
    </row>
    <row r="21" spans="2:14" ht="14.25" customHeight="1">
      <c r="B21" s="1138"/>
      <c r="C21" s="214"/>
      <c r="D21" s="1143"/>
      <c r="E21" s="1144"/>
      <c r="F21" s="1145"/>
      <c r="G21" s="214"/>
      <c r="H21" s="214"/>
      <c r="I21" s="214"/>
      <c r="J21" s="214"/>
      <c r="K21" s="214"/>
      <c r="L21" s="214"/>
      <c r="M21" s="214"/>
      <c r="N21" s="214"/>
    </row>
    <row r="22" spans="2:14" ht="14.25" customHeight="1">
      <c r="B22" s="1138"/>
      <c r="C22" s="214"/>
      <c r="D22" s="1143"/>
      <c r="E22" s="1144"/>
      <c r="F22" s="1145"/>
      <c r="G22" s="214"/>
      <c r="H22" s="214"/>
      <c r="I22" s="214"/>
      <c r="J22" s="214"/>
      <c r="K22" s="214"/>
      <c r="L22" s="214"/>
      <c r="M22" s="214"/>
      <c r="N22" s="214"/>
    </row>
    <row r="23" spans="2:14" ht="14.25" customHeight="1">
      <c r="B23" s="1138"/>
      <c r="C23" s="214"/>
      <c r="D23" s="1143"/>
      <c r="E23" s="1144"/>
      <c r="F23" s="1145"/>
      <c r="G23" s="214"/>
      <c r="H23" s="214"/>
      <c r="I23" s="214"/>
      <c r="J23" s="214"/>
      <c r="K23" s="214"/>
      <c r="L23" s="214"/>
      <c r="M23" s="214"/>
      <c r="N23" s="214"/>
    </row>
    <row r="24" spans="2:14" ht="14.25" customHeight="1">
      <c r="B24" s="1138"/>
      <c r="C24" s="214"/>
      <c r="D24" s="1143"/>
      <c r="E24" s="1144"/>
      <c r="F24" s="1145"/>
      <c r="G24" s="214"/>
      <c r="H24" s="214"/>
      <c r="I24" s="214"/>
      <c r="J24" s="214"/>
      <c r="K24" s="214"/>
      <c r="L24" s="214"/>
      <c r="M24" s="214"/>
      <c r="N24" s="214"/>
    </row>
    <row r="25" spans="2:14" ht="14.25" customHeight="1">
      <c r="B25" s="1138"/>
      <c r="C25" s="214"/>
      <c r="D25" s="1143"/>
      <c r="E25" s="1144"/>
      <c r="F25" s="1145"/>
      <c r="G25" s="214"/>
      <c r="H25" s="214"/>
      <c r="I25" s="214"/>
      <c r="J25" s="214"/>
      <c r="K25" s="214"/>
      <c r="L25" s="214"/>
      <c r="M25" s="214"/>
      <c r="N25" s="214"/>
    </row>
    <row r="26" spans="2:14" ht="14.25" customHeight="1">
      <c r="B26" s="1138"/>
      <c r="C26" s="214"/>
      <c r="D26" s="1143"/>
      <c r="E26" s="1144"/>
      <c r="F26" s="1145"/>
      <c r="G26" s="214"/>
      <c r="H26" s="214"/>
      <c r="I26" s="214"/>
      <c r="J26" s="214"/>
      <c r="K26" s="214"/>
      <c r="L26" s="214"/>
      <c r="M26" s="214"/>
      <c r="N26" s="214"/>
    </row>
    <row r="27" spans="2:14" ht="19.5" customHeight="1">
      <c r="B27" s="1138"/>
      <c r="C27" s="214"/>
      <c r="D27" s="1143"/>
      <c r="E27" s="1146"/>
      <c r="F27" s="1145"/>
      <c r="G27" s="214"/>
      <c r="H27" s="214"/>
      <c r="I27" s="214"/>
      <c r="J27" s="214"/>
      <c r="K27" s="214"/>
      <c r="L27" s="214"/>
      <c r="M27" s="214"/>
      <c r="N27" s="214"/>
    </row>
    <row r="28" spans="2:14" ht="71.25" customHeight="1" thickBot="1">
      <c r="B28" s="1139"/>
      <c r="C28" s="214"/>
      <c r="D28" s="220"/>
      <c r="E28" s="221"/>
      <c r="F28" s="217" t="e">
        <f>'Peso objetivos'!C6</f>
        <v>#REF!</v>
      </c>
      <c r="G28" s="214"/>
      <c r="H28" s="214"/>
      <c r="I28" s="214"/>
      <c r="J28" s="214"/>
      <c r="K28" s="214"/>
      <c r="L28" s="214"/>
      <c r="M28" s="214"/>
      <c r="N28" s="214"/>
    </row>
    <row r="29" spans="2:14" ht="15.75" customHeight="1" thickBot="1">
      <c r="B29" s="214"/>
      <c r="C29" s="214"/>
      <c r="D29" s="214"/>
      <c r="E29" s="214"/>
      <c r="F29" s="214"/>
      <c r="G29" s="214"/>
      <c r="H29" s="214"/>
      <c r="I29" s="214"/>
      <c r="J29" s="214"/>
      <c r="K29" s="214"/>
      <c r="L29" s="214"/>
      <c r="M29" s="214"/>
      <c r="N29" s="214"/>
    </row>
    <row r="30" spans="2:14" ht="14.25" customHeight="1">
      <c r="B30" s="1149" t="s">
        <v>738</v>
      </c>
      <c r="C30" s="214"/>
      <c r="D30" s="1150" t="s">
        <v>739</v>
      </c>
      <c r="E30" s="1141"/>
      <c r="F30" s="1142"/>
      <c r="G30" s="214"/>
      <c r="H30" s="1150" t="s">
        <v>740</v>
      </c>
      <c r="I30" s="1141"/>
      <c r="J30" s="1142"/>
      <c r="K30" s="214"/>
      <c r="L30" s="1150" t="s">
        <v>741</v>
      </c>
      <c r="M30" s="1141"/>
      <c r="N30" s="1142"/>
    </row>
    <row r="31" spans="2:14" ht="14.25" customHeight="1">
      <c r="B31" s="1138"/>
      <c r="C31" s="214"/>
      <c r="D31" s="1143"/>
      <c r="E31" s="1144"/>
      <c r="F31" s="1145"/>
      <c r="G31" s="214"/>
      <c r="H31" s="1143"/>
      <c r="I31" s="1144"/>
      <c r="J31" s="1145"/>
      <c r="K31" s="214"/>
      <c r="L31" s="1143"/>
      <c r="M31" s="1144"/>
      <c r="N31" s="1145"/>
    </row>
    <row r="32" spans="2:14" ht="14.25" customHeight="1">
      <c r="B32" s="1138"/>
      <c r="C32" s="214"/>
      <c r="D32" s="1143"/>
      <c r="E32" s="1144"/>
      <c r="F32" s="1145"/>
      <c r="G32" s="214"/>
      <c r="H32" s="1143"/>
      <c r="I32" s="1144"/>
      <c r="J32" s="1145"/>
      <c r="K32" s="214"/>
      <c r="L32" s="1143"/>
      <c r="M32" s="1144"/>
      <c r="N32" s="1145"/>
    </row>
    <row r="33" spans="2:14" ht="14.25" customHeight="1">
      <c r="B33" s="1138"/>
      <c r="C33" s="214"/>
      <c r="D33" s="1143"/>
      <c r="E33" s="1144"/>
      <c r="F33" s="1145"/>
      <c r="G33" s="214"/>
      <c r="H33" s="1143"/>
      <c r="I33" s="1144"/>
      <c r="J33" s="1145"/>
      <c r="K33" s="214"/>
      <c r="L33" s="1143"/>
      <c r="M33" s="1144"/>
      <c r="N33" s="1145"/>
    </row>
    <row r="34" spans="2:14" ht="14.25" customHeight="1">
      <c r="B34" s="1138"/>
      <c r="C34" s="214"/>
      <c r="D34" s="1143"/>
      <c r="E34" s="1144"/>
      <c r="F34" s="1145"/>
      <c r="G34" s="214"/>
      <c r="H34" s="1143"/>
      <c r="I34" s="1144"/>
      <c r="J34" s="1145"/>
      <c r="K34" s="214"/>
      <c r="L34" s="1143"/>
      <c r="M34" s="1144"/>
      <c r="N34" s="1145"/>
    </row>
    <row r="35" spans="2:14" ht="14.25" customHeight="1">
      <c r="B35" s="1138"/>
      <c r="C35" s="214"/>
      <c r="D35" s="1143"/>
      <c r="E35" s="1144"/>
      <c r="F35" s="1145"/>
      <c r="G35" s="214"/>
      <c r="H35" s="1143"/>
      <c r="I35" s="1144"/>
      <c r="J35" s="1145"/>
      <c r="K35" s="214"/>
      <c r="L35" s="1143"/>
      <c r="M35" s="1144"/>
      <c r="N35" s="1145"/>
    </row>
    <row r="36" spans="2:14" ht="14.25" customHeight="1">
      <c r="B36" s="1138"/>
      <c r="C36" s="214"/>
      <c r="D36" s="1143"/>
      <c r="E36" s="1144"/>
      <c r="F36" s="1145"/>
      <c r="G36" s="214"/>
      <c r="H36" s="1143"/>
      <c r="I36" s="1144"/>
      <c r="J36" s="1145"/>
      <c r="K36" s="214"/>
      <c r="L36" s="1143"/>
      <c r="M36" s="1144"/>
      <c r="N36" s="1145"/>
    </row>
    <row r="37" spans="2:14" ht="61.5" customHeight="1">
      <c r="B37" s="1138"/>
      <c r="C37" s="214"/>
      <c r="D37" s="1143"/>
      <c r="E37" s="1146"/>
      <c r="F37" s="1145"/>
      <c r="G37" s="214"/>
      <c r="H37" s="1143"/>
      <c r="I37" s="1146"/>
      <c r="J37" s="1145"/>
      <c r="K37" s="214"/>
      <c r="L37" s="1143"/>
      <c r="M37" s="1146"/>
      <c r="N37" s="1145"/>
    </row>
    <row r="38" spans="2:14" ht="33" customHeight="1">
      <c r="B38" s="1139"/>
      <c r="C38" s="214"/>
      <c r="D38" s="222"/>
      <c r="E38" s="223"/>
      <c r="F38" s="217" t="e">
        <f>'Peso objetivos'!C7</f>
        <v>#REF!</v>
      </c>
      <c r="G38" s="214"/>
      <c r="H38" s="222"/>
      <c r="I38" s="223"/>
      <c r="J38" s="217" t="e">
        <f>'Peso objetivos'!C8</f>
        <v>#REF!</v>
      </c>
      <c r="K38" s="214"/>
      <c r="L38" s="222"/>
      <c r="M38" s="223"/>
      <c r="N38" s="217" t="e">
        <f>'Peso objetivos'!C9</f>
        <v>#REF!</v>
      </c>
    </row>
    <row r="39" spans="2:14" ht="15.75" customHeight="1">
      <c r="B39" s="214"/>
      <c r="C39" s="214"/>
      <c r="D39" s="214"/>
      <c r="E39" s="214"/>
      <c r="F39" s="214"/>
      <c r="G39" s="214"/>
      <c r="H39" s="214"/>
      <c r="I39" s="214"/>
      <c r="J39" s="214"/>
      <c r="K39" s="214"/>
      <c r="L39" s="214"/>
      <c r="M39" s="214"/>
      <c r="N39" s="214"/>
    </row>
    <row r="40" spans="2:14" ht="15.75" customHeight="1" thickBot="1">
      <c r="B40" s="214"/>
      <c r="C40" s="214"/>
      <c r="D40" s="214"/>
      <c r="E40" s="214"/>
      <c r="F40" s="214"/>
      <c r="G40" s="214"/>
      <c r="H40" s="214"/>
      <c r="I40" s="214"/>
      <c r="J40" s="214"/>
      <c r="K40" s="214"/>
      <c r="L40" s="214"/>
      <c r="M40" s="214"/>
      <c r="N40" s="214"/>
    </row>
    <row r="41" spans="2:14" ht="14.25" customHeight="1">
      <c r="B41" s="1148" t="s">
        <v>742</v>
      </c>
      <c r="C41" s="214"/>
      <c r="D41" s="214"/>
      <c r="E41" s="214"/>
      <c r="F41" s="214"/>
      <c r="G41" s="214"/>
      <c r="H41" s="1152" t="s">
        <v>743</v>
      </c>
      <c r="I41" s="1141"/>
      <c r="J41" s="1142"/>
      <c r="K41" s="214"/>
      <c r="L41" s="214"/>
      <c r="M41" s="214"/>
      <c r="N41" s="214"/>
    </row>
    <row r="42" spans="2:14" ht="14.25" customHeight="1">
      <c r="B42" s="1138"/>
      <c r="C42" s="214"/>
      <c r="D42" s="214"/>
      <c r="E42" s="214"/>
      <c r="F42" s="214"/>
      <c r="G42" s="214"/>
      <c r="H42" s="1143"/>
      <c r="I42" s="1144"/>
      <c r="J42" s="1145"/>
      <c r="K42" s="214"/>
      <c r="L42" s="214"/>
      <c r="M42" s="214"/>
      <c r="N42" s="214"/>
    </row>
    <row r="43" spans="2:14" ht="14.25" customHeight="1">
      <c r="B43" s="1138"/>
      <c r="C43" s="214"/>
      <c r="D43" s="214"/>
      <c r="E43" s="214"/>
      <c r="F43" s="214"/>
      <c r="G43" s="214"/>
      <c r="H43" s="1143"/>
      <c r="I43" s="1144"/>
      <c r="J43" s="1145"/>
      <c r="K43" s="214"/>
      <c r="L43" s="214"/>
      <c r="M43" s="214"/>
      <c r="N43" s="214"/>
    </row>
    <row r="44" spans="2:14" ht="14.25" customHeight="1">
      <c r="B44" s="1138"/>
      <c r="C44" s="214"/>
      <c r="D44" s="214"/>
      <c r="E44" s="214"/>
      <c r="F44" s="214"/>
      <c r="G44" s="214"/>
      <c r="H44" s="1143"/>
      <c r="I44" s="1144"/>
      <c r="J44" s="1145"/>
      <c r="K44" s="214"/>
      <c r="L44" s="214"/>
      <c r="M44" s="214"/>
      <c r="N44" s="214"/>
    </row>
    <row r="45" spans="2:14" ht="14.25" customHeight="1">
      <c r="B45" s="1138"/>
      <c r="C45" s="214"/>
      <c r="D45" s="214"/>
      <c r="E45" s="214"/>
      <c r="F45" s="214"/>
      <c r="G45" s="214"/>
      <c r="H45" s="1143"/>
      <c r="I45" s="1144"/>
      <c r="J45" s="1145"/>
      <c r="K45" s="214"/>
      <c r="L45" s="214"/>
      <c r="M45" s="214"/>
      <c r="N45" s="214"/>
    </row>
    <row r="46" spans="2:14" ht="14.25" customHeight="1">
      <c r="B46" s="1138"/>
      <c r="C46" s="214"/>
      <c r="D46" s="214"/>
      <c r="E46" s="214"/>
      <c r="F46" s="214"/>
      <c r="G46" s="214"/>
      <c r="H46" s="1143"/>
      <c r="I46" s="1144"/>
      <c r="J46" s="1145"/>
      <c r="K46" s="214"/>
      <c r="L46" s="214"/>
      <c r="M46" s="214"/>
      <c r="N46" s="214"/>
    </row>
    <row r="47" spans="2:14" ht="26.25" customHeight="1">
      <c r="B47" s="1138"/>
      <c r="C47" s="214"/>
      <c r="D47" s="214"/>
      <c r="E47" s="214"/>
      <c r="F47" s="214"/>
      <c r="G47" s="214"/>
      <c r="H47" s="1143"/>
      <c r="I47" s="1146"/>
      <c r="J47" s="1145"/>
      <c r="K47" s="214"/>
      <c r="L47" s="214"/>
      <c r="M47" s="214"/>
      <c r="N47" s="214"/>
    </row>
    <row r="48" spans="2:14" ht="36.75" customHeight="1">
      <c r="B48" s="1139"/>
      <c r="C48" s="214"/>
      <c r="D48" s="214"/>
      <c r="E48" s="214"/>
      <c r="F48" s="214"/>
      <c r="G48" s="214"/>
      <c r="H48" s="224"/>
      <c r="I48" s="225"/>
      <c r="J48" s="226" t="e">
        <f>'Peso objetivos'!C10</f>
        <v>#REF!</v>
      </c>
      <c r="K48" s="214"/>
      <c r="L48" s="214"/>
      <c r="M48" s="214"/>
      <c r="N48" s="214"/>
    </row>
  </sheetData>
  <mergeCells count="17">
    <mergeCell ref="B8:B17"/>
    <mergeCell ref="L8:N16"/>
    <mergeCell ref="B20:B28"/>
    <mergeCell ref="B41:B48"/>
    <mergeCell ref="D8:F16"/>
    <mergeCell ref="H8:J16"/>
    <mergeCell ref="B30:B38"/>
    <mergeCell ref="D30:F37"/>
    <mergeCell ref="H30:J37"/>
    <mergeCell ref="L30:N37"/>
    <mergeCell ref="D20:F27"/>
    <mergeCell ref="H41:J47"/>
    <mergeCell ref="A2:D5"/>
    <mergeCell ref="F3:L4"/>
    <mergeCell ref="F5:L5"/>
    <mergeCell ref="F6:J6"/>
    <mergeCell ref="K6:L6"/>
  </mergeCells>
  <conditionalFormatting sqref="K6:L6 F17 J17 N17 F28 F38 J38 N38 J48">
    <cfRule type="cellIs" dxfId="112" priority="1" operator="lessThan">
      <formula>0.7</formula>
    </cfRule>
    <cfRule type="cellIs" dxfId="111" priority="2" operator="greaterThanOrEqual">
      <formula>0.85</formula>
    </cfRule>
    <cfRule type="cellIs" dxfId="110" priority="3" operator="between">
      <formula>0.7</formula>
      <formula>0.85</formula>
    </cfRule>
  </conditionalFormatting>
  <printOptions horizontalCentered="1" verticalCentered="1"/>
  <pageMargins left="0.70866141732283472" right="0.70866141732283472" top="0.74803149606299213" bottom="0.74803149606299213" header="0" footer="0"/>
  <pageSetup paperSize="5" scale="45"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3">
    <tabColor rgb="FFC5E0B3"/>
    <pageSetUpPr fitToPage="1"/>
  </sheetPr>
  <dimension ref="B2:J11"/>
  <sheetViews>
    <sheetView showGridLines="0" workbookViewId="0"/>
  </sheetViews>
  <sheetFormatPr baseColWidth="10" defaultColWidth="11.21875" defaultRowHeight="15" customHeight="1"/>
  <cols>
    <col min="1" max="10" width="11.5546875" customWidth="1"/>
    <col min="11" max="26" width="10.5546875" customWidth="1"/>
  </cols>
  <sheetData>
    <row r="2" spans="2:10">
      <c r="B2" s="1153" t="s">
        <v>744</v>
      </c>
      <c r="C2" s="771"/>
      <c r="D2" s="771"/>
      <c r="E2" s="771"/>
      <c r="F2" s="771"/>
      <c r="G2" s="771"/>
      <c r="H2" s="771"/>
      <c r="I2" s="1155"/>
      <c r="J2" s="829"/>
    </row>
    <row r="3" spans="2:10">
      <c r="B3" s="830"/>
      <c r="C3" s="647"/>
      <c r="D3" s="647"/>
      <c r="E3" s="647"/>
      <c r="F3" s="647"/>
      <c r="G3" s="647"/>
      <c r="H3" s="647"/>
      <c r="I3" s="647"/>
      <c r="J3" s="831"/>
    </row>
    <row r="4" spans="2:10">
      <c r="B4" s="830"/>
      <c r="C4" s="647"/>
      <c r="D4" s="647"/>
      <c r="E4" s="647"/>
      <c r="F4" s="647"/>
      <c r="G4" s="647"/>
      <c r="H4" s="647"/>
      <c r="I4" s="647"/>
      <c r="J4" s="831"/>
    </row>
    <row r="5" spans="2:10">
      <c r="B5" s="830"/>
      <c r="C5" s="647"/>
      <c r="D5" s="647"/>
      <c r="E5" s="647"/>
      <c r="F5" s="647"/>
      <c r="G5" s="647"/>
      <c r="H5" s="647"/>
      <c r="I5" s="647"/>
      <c r="J5" s="831"/>
    </row>
    <row r="6" spans="2:10">
      <c r="B6" s="1154"/>
      <c r="C6" s="725"/>
      <c r="D6" s="725"/>
      <c r="E6" s="725"/>
      <c r="F6" s="725"/>
      <c r="G6" s="725"/>
      <c r="H6" s="725"/>
      <c r="I6" s="725"/>
      <c r="J6" s="849"/>
    </row>
    <row r="7" spans="2:10" ht="15.75">
      <c r="B7" s="108"/>
      <c r="C7" s="64"/>
      <c r="D7" s="64"/>
      <c r="E7" s="64"/>
      <c r="F7" s="64"/>
      <c r="G7" s="64"/>
      <c r="H7" s="61"/>
      <c r="I7" s="61"/>
      <c r="J7" s="109"/>
    </row>
    <row r="8" spans="2:10" ht="15.75">
      <c r="B8" s="108"/>
      <c r="C8" s="64"/>
      <c r="D8" s="64"/>
      <c r="E8" s="64"/>
      <c r="F8" s="64"/>
      <c r="G8" s="64"/>
      <c r="H8" s="1156" t="e">
        <f>'Peso objetivos'!E11</f>
        <v>#REF!</v>
      </c>
      <c r="I8" s="462"/>
      <c r="J8" s="109"/>
    </row>
    <row r="9" spans="2:10" ht="15.75">
      <c r="B9" s="108"/>
      <c r="C9" s="64"/>
      <c r="D9" s="64"/>
      <c r="E9" s="64"/>
      <c r="F9" s="64"/>
      <c r="G9" s="64"/>
      <c r="H9" s="462"/>
      <c r="I9" s="462"/>
      <c r="J9" s="109"/>
    </row>
    <row r="10" spans="2:10" ht="15.75">
      <c r="B10" s="108"/>
      <c r="C10" s="64"/>
      <c r="D10" s="64"/>
      <c r="E10" s="64"/>
      <c r="F10" s="64"/>
      <c r="G10" s="64"/>
      <c r="H10" s="462"/>
      <c r="I10" s="462"/>
      <c r="J10" s="109"/>
    </row>
    <row r="11" spans="2:10" ht="15.75">
      <c r="B11" s="108"/>
      <c r="C11" s="64"/>
      <c r="D11" s="64"/>
      <c r="E11" s="64"/>
      <c r="F11" s="64"/>
      <c r="G11" s="64"/>
      <c r="H11" s="462"/>
      <c r="I11" s="462"/>
      <c r="J11" s="109"/>
    </row>
  </sheetData>
  <mergeCells count="3">
    <mergeCell ref="B2:H6"/>
    <mergeCell ref="I2:J6"/>
    <mergeCell ref="H8:I11"/>
  </mergeCells>
  <printOptions horizontalCentered="1"/>
  <pageMargins left="0.51181102362204722" right="0.51181102362204722" top="0.55118110236220474" bottom="0.55118110236220474" header="0" footer="0"/>
  <pageSetup scale="92"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4">
    <tabColor rgb="FFA8D08D"/>
  </sheetPr>
  <dimension ref="B2:J11"/>
  <sheetViews>
    <sheetView showGridLines="0" topLeftCell="A7" workbookViewId="0">
      <selection activeCell="C10" sqref="C10"/>
    </sheetView>
  </sheetViews>
  <sheetFormatPr baseColWidth="10" defaultColWidth="11.21875" defaultRowHeight="15" customHeight="1"/>
  <cols>
    <col min="1" max="10" width="11.5546875" customWidth="1"/>
    <col min="11" max="26" width="10.5546875" customWidth="1"/>
  </cols>
  <sheetData>
    <row r="2" spans="2:10">
      <c r="B2" s="1157" t="s">
        <v>744</v>
      </c>
      <c r="C2" s="771"/>
      <c r="D2" s="771"/>
      <c r="E2" s="771"/>
      <c r="F2" s="771"/>
      <c r="G2" s="771"/>
      <c r="H2" s="771"/>
      <c r="I2" s="1155"/>
      <c r="J2" s="829"/>
    </row>
    <row r="3" spans="2:10">
      <c r="B3" s="830"/>
      <c r="C3" s="647"/>
      <c r="D3" s="647"/>
      <c r="E3" s="647"/>
      <c r="F3" s="647"/>
      <c r="G3" s="647"/>
      <c r="H3" s="647"/>
      <c r="I3" s="647"/>
      <c r="J3" s="831"/>
    </row>
    <row r="4" spans="2:10">
      <c r="B4" s="830"/>
      <c r="C4" s="647"/>
      <c r="D4" s="647"/>
      <c r="E4" s="647"/>
      <c r="F4" s="647"/>
      <c r="G4" s="647"/>
      <c r="H4" s="647"/>
      <c r="I4" s="647"/>
      <c r="J4" s="831"/>
    </row>
    <row r="5" spans="2:10">
      <c r="B5" s="830"/>
      <c r="C5" s="647"/>
      <c r="D5" s="647"/>
      <c r="E5" s="647"/>
      <c r="F5" s="647"/>
      <c r="G5" s="647"/>
      <c r="H5" s="647"/>
      <c r="I5" s="647"/>
      <c r="J5" s="831"/>
    </row>
    <row r="6" spans="2:10">
      <c r="B6" s="1154"/>
      <c r="C6" s="725"/>
      <c r="D6" s="725"/>
      <c r="E6" s="725"/>
      <c r="F6" s="725"/>
      <c r="G6" s="725"/>
      <c r="H6" s="725"/>
      <c r="I6" s="725"/>
      <c r="J6" s="849"/>
    </row>
    <row r="7" spans="2:10" ht="15.75">
      <c r="B7" s="110"/>
      <c r="C7" s="61"/>
      <c r="D7" s="61"/>
      <c r="E7" s="61"/>
      <c r="F7" s="61"/>
      <c r="G7" s="61"/>
      <c r="H7" s="61"/>
      <c r="I7" s="61"/>
      <c r="J7" s="109"/>
    </row>
    <row r="8" spans="2:10" ht="15.75">
      <c r="B8" s="110"/>
      <c r="C8" s="111"/>
      <c r="D8" s="111"/>
      <c r="E8" s="111"/>
      <c r="F8" s="111"/>
      <c r="G8" s="111"/>
      <c r="H8" s="1156" t="e">
        <f>'Partes interesadas'!E7</f>
        <v>#REF!</v>
      </c>
      <c r="I8" s="462"/>
      <c r="J8" s="109"/>
    </row>
    <row r="9" spans="2:10" ht="15.75">
      <c r="B9" s="110"/>
      <c r="C9" s="111"/>
      <c r="D9" s="111"/>
      <c r="E9" s="111"/>
      <c r="F9" s="111"/>
      <c r="G9" s="111"/>
      <c r="H9" s="462"/>
      <c r="I9" s="462"/>
      <c r="J9" s="109"/>
    </row>
    <row r="10" spans="2:10" ht="15.75">
      <c r="B10" s="110"/>
      <c r="C10" s="111"/>
      <c r="D10" s="111"/>
      <c r="E10" s="111"/>
      <c r="F10" s="111"/>
      <c r="G10" s="111"/>
      <c r="H10" s="462"/>
      <c r="I10" s="462"/>
      <c r="J10" s="109"/>
    </row>
    <row r="11" spans="2:10" ht="15.75">
      <c r="B11" s="110"/>
      <c r="C11" s="111"/>
      <c r="D11" s="111"/>
      <c r="E11" s="111"/>
      <c r="F11" s="111"/>
      <c r="G11" s="111"/>
      <c r="H11" s="462"/>
      <c r="I11" s="462"/>
      <c r="J11" s="109"/>
    </row>
  </sheetData>
  <mergeCells count="3">
    <mergeCell ref="B2:H6"/>
    <mergeCell ref="I2:J6"/>
    <mergeCell ref="H8:I11"/>
  </mergeCells>
  <pageMargins left="0.7" right="0.7" top="0.75" bottom="0.75" header="0" footer="0"/>
  <pageSetup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5">
    <tabColor rgb="FFC5E0B3"/>
  </sheetPr>
  <dimension ref="B2:J11"/>
  <sheetViews>
    <sheetView showGridLines="0" workbookViewId="0">
      <selection activeCell="C11" sqref="C11"/>
    </sheetView>
  </sheetViews>
  <sheetFormatPr baseColWidth="10" defaultColWidth="11.21875" defaultRowHeight="15" customHeight="1"/>
  <cols>
    <col min="1" max="10" width="11.5546875" customWidth="1"/>
    <col min="11" max="26" width="10.5546875" customWidth="1"/>
  </cols>
  <sheetData>
    <row r="2" spans="2:10">
      <c r="B2" s="1157" t="s">
        <v>744</v>
      </c>
      <c r="C2" s="771"/>
      <c r="D2" s="771"/>
      <c r="E2" s="771"/>
      <c r="F2" s="771"/>
      <c r="G2" s="771"/>
      <c r="H2" s="771"/>
      <c r="I2" s="1155"/>
      <c r="J2" s="829"/>
    </row>
    <row r="3" spans="2:10">
      <c r="B3" s="830"/>
      <c r="C3" s="647"/>
      <c r="D3" s="647"/>
      <c r="E3" s="647"/>
      <c r="F3" s="647"/>
      <c r="G3" s="647"/>
      <c r="H3" s="647"/>
      <c r="I3" s="647"/>
      <c r="J3" s="831"/>
    </row>
    <row r="4" spans="2:10">
      <c r="B4" s="830"/>
      <c r="C4" s="647"/>
      <c r="D4" s="647"/>
      <c r="E4" s="647"/>
      <c r="F4" s="647"/>
      <c r="G4" s="647"/>
      <c r="H4" s="647"/>
      <c r="I4" s="647"/>
      <c r="J4" s="831"/>
    </row>
    <row r="5" spans="2:10">
      <c r="B5" s="830"/>
      <c r="C5" s="647"/>
      <c r="D5" s="647"/>
      <c r="E5" s="647"/>
      <c r="F5" s="647"/>
      <c r="G5" s="647"/>
      <c r="H5" s="647"/>
      <c r="I5" s="647"/>
      <c r="J5" s="831"/>
    </row>
    <row r="6" spans="2:10">
      <c r="B6" s="1154"/>
      <c r="C6" s="725"/>
      <c r="D6" s="725"/>
      <c r="E6" s="725"/>
      <c r="F6" s="725"/>
      <c r="G6" s="725"/>
      <c r="H6" s="725"/>
      <c r="I6" s="725"/>
      <c r="J6" s="849"/>
    </row>
    <row r="7" spans="2:10" ht="15.75">
      <c r="B7" s="110"/>
      <c r="C7" s="61"/>
      <c r="D7" s="61"/>
      <c r="E7" s="61"/>
      <c r="F7" s="61"/>
      <c r="G7" s="61"/>
      <c r="H7" s="61"/>
      <c r="I7" s="61"/>
      <c r="J7" s="109"/>
    </row>
    <row r="8" spans="2:10" ht="15.75">
      <c r="B8" s="110"/>
      <c r="C8" s="61"/>
      <c r="D8" s="61"/>
      <c r="E8" s="61"/>
      <c r="F8" s="61"/>
      <c r="G8" s="61"/>
      <c r="H8" s="1156" t="e">
        <f>'Procesos I'!E7</f>
        <v>#REF!</v>
      </c>
      <c r="I8" s="462"/>
      <c r="J8" s="109"/>
    </row>
    <row r="9" spans="2:10" ht="15.75">
      <c r="B9" s="110"/>
      <c r="C9" s="61"/>
      <c r="D9" s="61"/>
      <c r="E9" s="61"/>
      <c r="F9" s="61"/>
      <c r="G9" s="61"/>
      <c r="H9" s="462"/>
      <c r="I9" s="462"/>
      <c r="J9" s="109"/>
    </row>
    <row r="10" spans="2:10" ht="15.75">
      <c r="B10" s="110"/>
      <c r="C10" s="61"/>
      <c r="D10" s="61"/>
      <c r="E10" s="61"/>
      <c r="F10" s="61"/>
      <c r="G10" s="61"/>
      <c r="H10" s="462"/>
      <c r="I10" s="462"/>
      <c r="J10" s="109"/>
    </row>
    <row r="11" spans="2:10" ht="15.75">
      <c r="B11" s="110"/>
      <c r="C11" s="61"/>
      <c r="D11" s="61"/>
      <c r="E11" s="61"/>
      <c r="F11" s="61"/>
      <c r="G11" s="61"/>
      <c r="H11" s="462"/>
      <c r="I11" s="462"/>
      <c r="J11" s="109"/>
    </row>
  </sheetData>
  <mergeCells count="3">
    <mergeCell ref="B2:H6"/>
    <mergeCell ref="I2:J6"/>
    <mergeCell ref="H8:I11"/>
  </mergeCells>
  <pageMargins left="0.7" right="0.7" top="0.75" bottom="0.75" header="0" footer="0"/>
  <pageSetup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6">
    <tabColor rgb="FFC5E0B3"/>
  </sheetPr>
  <dimension ref="B2:J11"/>
  <sheetViews>
    <sheetView showGridLines="0" workbookViewId="0"/>
  </sheetViews>
  <sheetFormatPr baseColWidth="10" defaultColWidth="11.21875" defaultRowHeight="15" customHeight="1"/>
  <cols>
    <col min="1" max="10" width="11.5546875" customWidth="1"/>
    <col min="11" max="26" width="10.5546875" customWidth="1"/>
  </cols>
  <sheetData>
    <row r="2" spans="2:10">
      <c r="B2" s="1157" t="s">
        <v>744</v>
      </c>
      <c r="C2" s="771"/>
      <c r="D2" s="771"/>
      <c r="E2" s="771"/>
      <c r="F2" s="771"/>
      <c r="G2" s="771"/>
      <c r="H2" s="771"/>
      <c r="I2" s="1155"/>
      <c r="J2" s="829"/>
    </row>
    <row r="3" spans="2:10">
      <c r="B3" s="830"/>
      <c r="C3" s="647"/>
      <c r="D3" s="647"/>
      <c r="E3" s="647"/>
      <c r="F3" s="647"/>
      <c r="G3" s="647"/>
      <c r="H3" s="647"/>
      <c r="I3" s="647"/>
      <c r="J3" s="831"/>
    </row>
    <row r="4" spans="2:10">
      <c r="B4" s="830"/>
      <c r="C4" s="647"/>
      <c r="D4" s="647"/>
      <c r="E4" s="647"/>
      <c r="F4" s="647"/>
      <c r="G4" s="647"/>
      <c r="H4" s="647"/>
      <c r="I4" s="647"/>
      <c r="J4" s="831"/>
    </row>
    <row r="5" spans="2:10">
      <c r="B5" s="830"/>
      <c r="C5" s="647"/>
      <c r="D5" s="647"/>
      <c r="E5" s="647"/>
      <c r="F5" s="647"/>
      <c r="G5" s="647"/>
      <c r="H5" s="647"/>
      <c r="I5" s="647"/>
      <c r="J5" s="831"/>
    </row>
    <row r="6" spans="2:10">
      <c r="B6" s="1154"/>
      <c r="C6" s="725"/>
      <c r="D6" s="725"/>
      <c r="E6" s="725"/>
      <c r="F6" s="725"/>
      <c r="G6" s="725"/>
      <c r="H6" s="725"/>
      <c r="I6" s="725"/>
      <c r="J6" s="849"/>
    </row>
    <row r="7" spans="2:10" ht="15.75">
      <c r="B7" s="110"/>
      <c r="C7" s="61"/>
      <c r="D7" s="61"/>
      <c r="E7" s="61"/>
      <c r="F7" s="61"/>
      <c r="G7" s="61"/>
      <c r="H7" s="61"/>
      <c r="I7" s="61"/>
      <c r="J7" s="109"/>
    </row>
    <row r="8" spans="2:10" ht="15.75">
      <c r="B8" s="110"/>
      <c r="C8" s="61"/>
      <c r="D8" s="61"/>
      <c r="E8" s="61"/>
      <c r="F8" s="61"/>
      <c r="G8" s="61"/>
      <c r="H8" s="1156" t="e">
        <f>'Aprendizaje O'!F5</f>
        <v>#REF!</v>
      </c>
      <c r="I8" s="462"/>
      <c r="J8" s="109"/>
    </row>
    <row r="9" spans="2:10" ht="15.75">
      <c r="B9" s="110"/>
      <c r="C9" s="61"/>
      <c r="D9" s="61"/>
      <c r="E9" s="61"/>
      <c r="F9" s="61"/>
      <c r="G9" s="61"/>
      <c r="H9" s="462"/>
      <c r="I9" s="462"/>
      <c r="J9" s="109"/>
    </row>
    <row r="10" spans="2:10" ht="15.75">
      <c r="B10" s="110"/>
      <c r="C10" s="61"/>
      <c r="D10" s="61"/>
      <c r="E10" s="61"/>
      <c r="F10" s="61"/>
      <c r="G10" s="61"/>
      <c r="H10" s="462"/>
      <c r="I10" s="462"/>
      <c r="J10" s="109"/>
    </row>
    <row r="11" spans="2:10" ht="15.75">
      <c r="B11" s="110"/>
      <c r="C11" s="61"/>
      <c r="D11" s="61"/>
      <c r="E11" s="61"/>
      <c r="F11" s="61"/>
      <c r="G11" s="61"/>
      <c r="H11" s="462"/>
      <c r="I11" s="462"/>
      <c r="J11" s="109"/>
    </row>
  </sheetData>
  <mergeCells count="3">
    <mergeCell ref="B2:H6"/>
    <mergeCell ref="I2:J6"/>
    <mergeCell ref="H8:I11"/>
  </mergeCells>
  <pageMargins left="0.7" right="0.7" top="0.75" bottom="0.75" header="0" footer="0"/>
  <pageSetup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7">
    <tabColor rgb="FFC5E0B3"/>
  </sheetPr>
  <dimension ref="B2:J11"/>
  <sheetViews>
    <sheetView showGridLines="0" workbookViewId="0"/>
  </sheetViews>
  <sheetFormatPr baseColWidth="10" defaultColWidth="11.21875" defaultRowHeight="15" customHeight="1"/>
  <cols>
    <col min="1" max="10" width="11.5546875" customWidth="1"/>
    <col min="11" max="26" width="10.5546875" customWidth="1"/>
  </cols>
  <sheetData>
    <row r="2" spans="2:10">
      <c r="B2" s="1157" t="s">
        <v>744</v>
      </c>
      <c r="C2" s="771"/>
      <c r="D2" s="771"/>
      <c r="E2" s="771"/>
      <c r="F2" s="771"/>
      <c r="G2" s="771"/>
      <c r="H2" s="771"/>
      <c r="I2" s="1155"/>
      <c r="J2" s="829"/>
    </row>
    <row r="3" spans="2:10" ht="15" customHeight="1">
      <c r="B3" s="830"/>
      <c r="C3" s="647"/>
      <c r="D3" s="647"/>
      <c r="E3" s="647"/>
      <c r="F3" s="647"/>
      <c r="G3" s="647"/>
      <c r="H3" s="647"/>
      <c r="I3" s="647"/>
      <c r="J3" s="831"/>
    </row>
    <row r="4" spans="2:10" ht="15" customHeight="1">
      <c r="B4" s="830"/>
      <c r="C4" s="647"/>
      <c r="D4" s="647"/>
      <c r="E4" s="647"/>
      <c r="F4" s="647"/>
      <c r="G4" s="647"/>
      <c r="H4" s="647"/>
      <c r="I4" s="647"/>
      <c r="J4" s="831"/>
    </row>
    <row r="5" spans="2:10" ht="15" customHeight="1">
      <c r="B5" s="830"/>
      <c r="C5" s="647"/>
      <c r="D5" s="647"/>
      <c r="E5" s="647"/>
      <c r="F5" s="647"/>
      <c r="G5" s="647"/>
      <c r="H5" s="647"/>
      <c r="I5" s="647"/>
      <c r="J5" s="831"/>
    </row>
    <row r="6" spans="2:10" ht="15.75" customHeight="1">
      <c r="B6" s="1154"/>
      <c r="C6" s="725"/>
      <c r="D6" s="725"/>
      <c r="E6" s="725"/>
      <c r="F6" s="725"/>
      <c r="G6" s="725"/>
      <c r="H6" s="725"/>
      <c r="I6" s="725"/>
      <c r="J6" s="849"/>
    </row>
    <row r="7" spans="2:10" ht="15.75">
      <c r="B7" s="110"/>
      <c r="C7" s="61"/>
      <c r="D7" s="61"/>
      <c r="E7" s="61"/>
      <c r="F7" s="61"/>
      <c r="G7" s="61"/>
      <c r="H7" s="61"/>
      <c r="I7" s="61"/>
      <c r="J7" s="109"/>
    </row>
    <row r="8" spans="2:10" ht="15.75">
      <c r="B8" s="110"/>
      <c r="C8" s="61"/>
      <c r="D8" s="61"/>
      <c r="E8" s="61"/>
      <c r="F8" s="61"/>
      <c r="G8" s="61"/>
      <c r="H8" s="1156" t="e">
        <f>'Recursos O'!F5</f>
        <v>#REF!</v>
      </c>
      <c r="I8" s="462"/>
      <c r="J8" s="109"/>
    </row>
    <row r="9" spans="2:10" ht="15.75">
      <c r="B9" s="110"/>
      <c r="C9" s="61"/>
      <c r="D9" s="61"/>
      <c r="E9" s="61"/>
      <c r="F9" s="61"/>
      <c r="G9" s="61"/>
      <c r="H9" s="462"/>
      <c r="I9" s="462"/>
      <c r="J9" s="109"/>
    </row>
    <row r="10" spans="2:10" ht="15.75">
      <c r="B10" s="110"/>
      <c r="C10" s="61"/>
      <c r="D10" s="61"/>
      <c r="E10" s="61"/>
      <c r="F10" s="61"/>
      <c r="G10" s="61"/>
      <c r="H10" s="462"/>
      <c r="I10" s="462"/>
      <c r="J10" s="109"/>
    </row>
    <row r="11" spans="2:10" ht="15.75">
      <c r="B11" s="110"/>
      <c r="C11" s="61"/>
      <c r="D11" s="61"/>
      <c r="E11" s="61"/>
      <c r="F11" s="61"/>
      <c r="G11" s="61"/>
      <c r="H11" s="462"/>
      <c r="I11" s="462"/>
      <c r="J11" s="109"/>
    </row>
  </sheetData>
  <mergeCells count="3">
    <mergeCell ref="B2:H6"/>
    <mergeCell ref="I2:J6"/>
    <mergeCell ref="H8:I11"/>
  </mergeCells>
  <pageMargins left="0.7" right="0.7" top="0.75" bottom="0.75" header="0" footer="0"/>
  <pageSetup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68">
    <tabColor rgb="FFC5E0B3"/>
  </sheetPr>
  <dimension ref="B2:M11"/>
  <sheetViews>
    <sheetView showGridLines="0" topLeftCell="A5" workbookViewId="0">
      <selection activeCell="C9" sqref="C9"/>
    </sheetView>
  </sheetViews>
  <sheetFormatPr baseColWidth="10" defaultColWidth="11.21875" defaultRowHeight="15" customHeight="1"/>
  <cols>
    <col min="1" max="1" width="11.5546875" customWidth="1"/>
    <col min="2" max="2" width="43.88671875" customWidth="1"/>
    <col min="3" max="3" width="13.88671875" customWidth="1"/>
    <col min="4" max="4" width="10.21875" customWidth="1"/>
    <col min="5" max="5" width="14.77734375" customWidth="1"/>
    <col min="6" max="13" width="11.5546875" customWidth="1"/>
    <col min="14" max="26" width="10.5546875" customWidth="1"/>
  </cols>
  <sheetData>
    <row r="2" spans="2:13" ht="37.5" thickBot="1">
      <c r="B2" s="338" t="s">
        <v>745</v>
      </c>
      <c r="C2" s="339" t="s">
        <v>746</v>
      </c>
      <c r="D2" s="340" t="s">
        <v>747</v>
      </c>
      <c r="E2" s="339" t="s">
        <v>748</v>
      </c>
      <c r="F2" s="61"/>
      <c r="G2" s="61"/>
      <c r="H2" s="61"/>
      <c r="I2" s="61"/>
      <c r="J2" s="61"/>
      <c r="K2" s="61"/>
      <c r="L2" s="61"/>
      <c r="M2" s="61"/>
    </row>
    <row r="3" spans="2:13" ht="105.75" customHeight="1">
      <c r="B3" s="270" t="s">
        <v>749</v>
      </c>
      <c r="C3" s="271" t="e">
        <f>'Objetivo 1'!F10</f>
        <v>#REF!</v>
      </c>
      <c r="D3" s="271">
        <v>0.25</v>
      </c>
      <c r="E3" s="271" t="e">
        <f t="shared" ref="E3:E7" si="0">C3*D3</f>
        <v>#REF!</v>
      </c>
      <c r="F3" s="61"/>
      <c r="G3" s="1158" t="s">
        <v>750</v>
      </c>
      <c r="H3" s="1159"/>
      <c r="I3" s="1159"/>
      <c r="J3" s="1159"/>
      <c r="K3" s="1159"/>
      <c r="L3" s="1159"/>
      <c r="M3" s="1160"/>
    </row>
    <row r="4" spans="2:13" ht="75.75" customHeight="1" thickBot="1">
      <c r="B4" s="270" t="s">
        <v>751</v>
      </c>
      <c r="C4" s="271" t="e">
        <f>'Objetivo 2'!$F$20</f>
        <v>#REF!</v>
      </c>
      <c r="D4" s="271">
        <v>0.1</v>
      </c>
      <c r="E4" s="271" t="e">
        <f t="shared" si="0"/>
        <v>#REF!</v>
      </c>
      <c r="F4" s="61"/>
      <c r="G4" s="1161"/>
      <c r="H4" s="1162"/>
      <c r="I4" s="1162"/>
      <c r="J4" s="1162"/>
      <c r="K4" s="1162"/>
      <c r="L4" s="1162"/>
      <c r="M4" s="1163"/>
    </row>
    <row r="5" spans="2:13" ht="75" customHeight="1">
      <c r="B5" s="270" t="s">
        <v>735</v>
      </c>
      <c r="C5" s="271" t="e">
        <f>'Objetivo 3'!$F$7</f>
        <v>#REF!</v>
      </c>
      <c r="D5" s="271">
        <v>0.1</v>
      </c>
      <c r="E5" s="271" t="e">
        <f t="shared" si="0"/>
        <v>#REF!</v>
      </c>
      <c r="F5" s="61"/>
      <c r="G5" s="1164"/>
      <c r="H5" s="771"/>
      <c r="I5" s="771"/>
      <c r="J5" s="771"/>
      <c r="K5" s="771"/>
      <c r="L5" s="771"/>
      <c r="M5" s="829"/>
    </row>
    <row r="6" spans="2:13" ht="60.75" customHeight="1" thickBot="1">
      <c r="B6" s="272" t="s">
        <v>752</v>
      </c>
      <c r="C6" s="271" t="e">
        <f>'Objetivo 4'!F9</f>
        <v>#REF!</v>
      </c>
      <c r="D6" s="271">
        <v>0.05</v>
      </c>
      <c r="E6" s="271" t="e">
        <f>C6*D6</f>
        <v>#REF!</v>
      </c>
      <c r="F6" s="61"/>
      <c r="G6" s="1154"/>
      <c r="H6" s="725"/>
      <c r="I6" s="725"/>
      <c r="J6" s="725"/>
      <c r="K6" s="725"/>
      <c r="L6" s="725"/>
      <c r="M6" s="849"/>
    </row>
    <row r="7" spans="2:13" ht="51.75" customHeight="1">
      <c r="B7" s="273" t="s">
        <v>753</v>
      </c>
      <c r="C7" s="271" t="e">
        <f>'Objetivo 5'!F13</f>
        <v>#REF!</v>
      </c>
      <c r="D7" s="271">
        <v>0.15</v>
      </c>
      <c r="E7" s="271" t="e">
        <f t="shared" si="0"/>
        <v>#REF!</v>
      </c>
      <c r="F7" s="61"/>
      <c r="G7" s="61"/>
      <c r="H7" s="61"/>
      <c r="I7" s="61"/>
      <c r="J7" s="61"/>
      <c r="K7" s="61"/>
      <c r="L7" s="61"/>
      <c r="M7" s="61"/>
    </row>
    <row r="8" spans="2:13" ht="89.25" customHeight="1">
      <c r="B8" s="273" t="s">
        <v>754</v>
      </c>
      <c r="C8" s="271" t="e">
        <f>'Objetivo 6'!F13</f>
        <v>#REF!</v>
      </c>
      <c r="D8" s="271">
        <v>0.05</v>
      </c>
      <c r="E8" s="271" t="e">
        <f>C8*D8</f>
        <v>#REF!</v>
      </c>
      <c r="F8" s="61"/>
      <c r="G8" s="61"/>
      <c r="H8" s="61"/>
      <c r="I8" s="61"/>
      <c r="J8" s="61"/>
      <c r="K8" s="61"/>
      <c r="L8" s="61"/>
      <c r="M8" s="61"/>
    </row>
    <row r="9" spans="2:13" ht="54.75" customHeight="1">
      <c r="B9" s="273" t="s">
        <v>755</v>
      </c>
      <c r="C9" s="271" t="e">
        <f>'Objetivo 7'!F11</f>
        <v>#REF!</v>
      </c>
      <c r="D9" s="271">
        <v>0.15</v>
      </c>
      <c r="E9" s="271" t="e">
        <f>C9*D9</f>
        <v>#REF!</v>
      </c>
      <c r="F9" s="61"/>
      <c r="G9" s="61"/>
      <c r="H9" s="61"/>
      <c r="I9" s="61"/>
      <c r="J9" s="61"/>
      <c r="K9" s="61"/>
      <c r="L9" s="61"/>
      <c r="M9" s="61"/>
    </row>
    <row r="10" spans="2:13" ht="54" customHeight="1">
      <c r="B10" s="274" t="s">
        <v>743</v>
      </c>
      <c r="C10" s="271" t="e">
        <f>'Objetivo 8'!F16</f>
        <v>#REF!</v>
      </c>
      <c r="D10" s="271">
        <v>0.15</v>
      </c>
      <c r="E10" s="271" t="e">
        <f>C10*D10</f>
        <v>#REF!</v>
      </c>
      <c r="F10" s="61"/>
      <c r="G10" s="61"/>
      <c r="H10" s="61"/>
      <c r="I10" s="61"/>
      <c r="J10" s="61"/>
      <c r="K10" s="61"/>
      <c r="L10" s="61"/>
      <c r="M10" s="61"/>
    </row>
    <row r="11" spans="2:13" ht="26.25" customHeight="1">
      <c r="B11" s="1165" t="s">
        <v>756</v>
      </c>
      <c r="C11" s="624"/>
      <c r="D11" s="275">
        <f>SUM(D3:D10)</f>
        <v>1</v>
      </c>
      <c r="E11" s="275" t="e">
        <f>SUM(E3:E10)/D11</f>
        <v>#REF!</v>
      </c>
      <c r="F11" s="61"/>
      <c r="G11" s="61"/>
      <c r="H11" s="61"/>
      <c r="I11" s="61"/>
      <c r="J11" s="61"/>
      <c r="K11" s="61"/>
      <c r="L11" s="61"/>
      <c r="M11" s="61"/>
    </row>
  </sheetData>
  <mergeCells count="3">
    <mergeCell ref="G3:M4"/>
    <mergeCell ref="G5:M6"/>
    <mergeCell ref="B11:C11"/>
  </mergeCells>
  <conditionalFormatting sqref="E11">
    <cfRule type="cellIs" dxfId="109" priority="9" stopIfTrue="1" operator="lessThan">
      <formula>85%</formula>
    </cfRule>
    <cfRule type="cellIs" dxfId="108" priority="10" operator="equal">
      <formula>0</formula>
    </cfRule>
    <cfRule type="cellIs" dxfId="107" priority="11" operator="between">
      <formula>0.9</formula>
      <formula>1</formula>
    </cfRule>
    <cfRule type="cellIs" dxfId="106" priority="12" operator="between">
      <formula>85%</formula>
      <formula>90%</formula>
    </cfRule>
  </conditionalFormatting>
  <hyperlinks>
    <hyperlink ref="B3" location="Objetivo 1!A1" display="1. Formular y adoptar oportunamente políticas y regulaciones para el sector ambiental, de acuerdo con las directrices del Gobierno Nacional" xr:uid="{00000000-0004-0000-4300-000000000000}"/>
    <hyperlink ref="B4" location="Objetivo 2!A1" display="2. Atender eficaz y eficientemente los requerimientos de las partes interesadas, para el desarrollo y fortalecimiento del sector ambiental" xr:uid="{00000000-0004-0000-4300-000001000000}"/>
    <hyperlink ref="B5" location="Objetivo 3!A1" display="3. Permitir y facilitar el control social sobre la gestión del Ministerio" xr:uid="{00000000-0004-0000-4300-000002000000}"/>
    <hyperlink ref="B7" location="Objetivo 4!A1" display="4. Implementar los procesos que garanticen el logro de la misión institucional, fortaleciendo los mecanismos de autocontrol y de evaluación para su mejora continua" xr:uid="{00000000-0004-0000-4300-000003000000}"/>
    <hyperlink ref="B8" location="Objetivo 5!A1" display="5. Gestión de controles para garantizar la seguridad de la información (confidencialidad, integridad, disponibilidad)" xr:uid="{00000000-0004-0000-4300-000004000000}"/>
    <hyperlink ref="B9" location="Objetivo 6!A1" display="6. Implementar y mejorar los subsistemas de gestión ambiental y de seguridad y salud en el trabajo del MADS" xr:uid="{00000000-0004-0000-4300-000005000000}"/>
    <hyperlink ref="B6" location="Objetivo 7!A1" display="7. Promover programas para la provisión, capacitación, evaluación y desarrollo del talento humano con el objeto de garantizar el cumplimiento misional" xr:uid="{00000000-0004-0000-4300-000006000000}"/>
    <hyperlink ref="B10" location="Objetivo 8!A1" display="8. Obtener y ejecutar eficientemente los recursos requeridos para el cumplimiento de los fines institucionales" xr:uid="{00000000-0004-0000-4300-000007000000}"/>
  </hyperlinks>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1:J41"/>
  <sheetViews>
    <sheetView topLeftCell="B6" workbookViewId="0">
      <selection activeCell="B31" sqref="B31"/>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75" customHeight="1">
      <c r="B1" s="502" t="s">
        <v>471</v>
      </c>
      <c r="C1" s="599"/>
      <c r="D1" s="601" t="s">
        <v>439</v>
      </c>
      <c r="E1" s="602"/>
      <c r="F1" s="602"/>
      <c r="G1" s="602"/>
      <c r="H1" s="603"/>
      <c r="I1" s="604"/>
    </row>
    <row r="2" spans="1:10" ht="16.5" customHeight="1">
      <c r="B2" s="600"/>
      <c r="C2" s="448"/>
      <c r="D2" s="454" t="s">
        <v>472</v>
      </c>
      <c r="E2" s="455"/>
      <c r="F2" s="455"/>
      <c r="G2" s="455"/>
      <c r="H2" s="456"/>
      <c r="I2" s="605"/>
    </row>
    <row r="3" spans="1:10" ht="13.5" customHeight="1">
      <c r="B3" s="606" t="s">
        <v>473</v>
      </c>
      <c r="C3" s="607"/>
      <c r="D3" s="606" t="s">
        <v>474</v>
      </c>
      <c r="E3" s="608"/>
      <c r="F3" s="608"/>
      <c r="G3" s="608"/>
      <c r="H3" s="607"/>
      <c r="I3" s="43" t="s">
        <v>475</v>
      </c>
    </row>
    <row r="4" spans="1:10" ht="9.75" customHeight="1">
      <c r="B4" s="641"/>
      <c r="C4" s="462"/>
      <c r="D4" s="462"/>
      <c r="E4" s="462"/>
      <c r="F4" s="462"/>
      <c r="G4" s="462"/>
      <c r="H4" s="462"/>
      <c r="I4" s="484"/>
    </row>
    <row r="5" spans="1:10" ht="22.5" customHeight="1">
      <c r="A5" s="373"/>
      <c r="B5" s="464" t="s">
        <v>444</v>
      </c>
      <c r="C5" s="465"/>
      <c r="D5" s="642" t="str">
        <f>Indicadores!F9</f>
        <v>Administración del Sistema Integrado de Gestión (SIG)</v>
      </c>
      <c r="E5" s="643"/>
      <c r="F5" s="643"/>
      <c r="G5" s="643"/>
      <c r="H5" s="643"/>
      <c r="I5" s="644"/>
      <c r="J5" s="373"/>
    </row>
    <row r="6" spans="1:10" ht="34.5" customHeight="1">
      <c r="A6" s="373"/>
      <c r="B6" s="469" t="s">
        <v>445</v>
      </c>
      <c r="C6" s="470"/>
      <c r="D6" s="471" t="str">
        <f>Indicadores!A9</f>
        <v>Cumplimiento del Programa de Auditorias del Sistema Integrado de Gestión - SIG</v>
      </c>
      <c r="E6" s="645"/>
      <c r="F6" s="473" t="s">
        <v>446</v>
      </c>
      <c r="G6" s="474"/>
      <c r="H6" s="475" t="e">
        <f>Indicadores!#REF!</f>
        <v>#REF!</v>
      </c>
      <c r="I6" s="476"/>
      <c r="J6" s="373"/>
    </row>
    <row r="7" spans="1:10" ht="30.75" customHeight="1">
      <c r="A7" s="373"/>
      <c r="B7" s="469" t="s">
        <v>447</v>
      </c>
      <c r="C7" s="470"/>
      <c r="D7" s="477" t="str">
        <f>Indicadores!G9</f>
        <v># Auditorías realizadas del SIG/ # de Auditorias del SIG Programadas para la vigencia x100</v>
      </c>
      <c r="E7" s="488"/>
      <c r="F7" s="489" t="s">
        <v>448</v>
      </c>
      <c r="G7" s="470"/>
      <c r="H7" s="477" t="str">
        <f>Indicadores!C9</f>
        <v>Medir el cumplimiento del programa de Auditorias</v>
      </c>
      <c r="I7" s="478"/>
      <c r="J7" s="373"/>
    </row>
    <row r="8" spans="1:10" ht="27.75" customHeight="1">
      <c r="A8" s="373"/>
      <c r="B8" s="415" t="s">
        <v>449</v>
      </c>
      <c r="C8" s="35" t="str">
        <f>Indicadores!P9</f>
        <v>Trimestral</v>
      </c>
      <c r="D8" s="297" t="s">
        <v>450</v>
      </c>
      <c r="E8" s="36" t="str">
        <f>Indicadores!R9</f>
        <v>Grupo Sistema Integrado de Gestión</v>
      </c>
      <c r="F8" s="297" t="s">
        <v>67</v>
      </c>
      <c r="G8" s="37" t="str">
        <f>Indicadores!H9</f>
        <v>Porcentaje</v>
      </c>
      <c r="H8" s="490" t="s">
        <v>451</v>
      </c>
      <c r="I8" s="492" t="str">
        <f>Indicadores!O9</f>
        <v>Hacia arriba</v>
      </c>
      <c r="J8" s="373"/>
    </row>
    <row r="9" spans="1:10" ht="20.25" customHeight="1">
      <c r="A9" s="373"/>
      <c r="B9" s="416" t="s">
        <v>420</v>
      </c>
      <c r="C9" s="27">
        <f>Indicadores!N9</f>
        <v>1</v>
      </c>
      <c r="D9" s="417" t="s">
        <v>499</v>
      </c>
      <c r="E9" s="27">
        <f>'TABLERO DE MANDO'!F10</f>
        <v>0.85</v>
      </c>
      <c r="F9" s="418" t="s">
        <v>500</v>
      </c>
      <c r="G9" s="27">
        <f>'TABLERO DE MANDO'!G10</f>
        <v>0.9</v>
      </c>
      <c r="H9" s="491"/>
      <c r="I9" s="493"/>
      <c r="J9" s="373"/>
    </row>
    <row r="10" spans="1:10" ht="13.5" customHeight="1">
      <c r="B10" s="93"/>
      <c r="C10" s="127"/>
      <c r="D10" s="127"/>
      <c r="E10" s="127"/>
      <c r="F10" s="127"/>
      <c r="G10" s="127"/>
      <c r="H10" s="127"/>
      <c r="I10" s="91"/>
    </row>
    <row r="11" spans="1:10" ht="21.75" customHeight="1">
      <c r="B11" s="299" t="s">
        <v>452</v>
      </c>
      <c r="C11" s="298" t="s">
        <v>453</v>
      </c>
      <c r="D11" s="32" t="str">
        <f>D9</f>
        <v>LÍMITE INSATISFACTORIO</v>
      </c>
      <c r="E11" s="32" t="str">
        <f>F9</f>
        <v>LÍMITE SATISFACTORIO</v>
      </c>
      <c r="F11" s="30"/>
      <c r="G11" s="30"/>
      <c r="H11" s="30"/>
      <c r="I11" s="91"/>
    </row>
    <row r="12" spans="1:10" ht="13.5" customHeight="1">
      <c r="B12" s="39" t="s">
        <v>426</v>
      </c>
      <c r="C12" s="34"/>
      <c r="D12" s="33">
        <f t="shared" ref="D12:D23" si="0">+$E$9</f>
        <v>0.85</v>
      </c>
      <c r="E12" s="33">
        <f t="shared" ref="E12:E23" si="1">+$G$9</f>
        <v>0.9</v>
      </c>
      <c r="F12" s="30"/>
      <c r="G12" s="30"/>
      <c r="H12" s="30"/>
      <c r="I12" s="91"/>
    </row>
    <row r="13" spans="1:10" ht="13.5" customHeight="1">
      <c r="B13" s="39" t="s">
        <v>427</v>
      </c>
      <c r="C13" s="34"/>
      <c r="D13" s="33">
        <f t="shared" si="0"/>
        <v>0.85</v>
      </c>
      <c r="E13" s="33">
        <f t="shared" si="1"/>
        <v>0.9</v>
      </c>
      <c r="F13" s="30"/>
      <c r="G13" s="30"/>
      <c r="H13" s="30"/>
      <c r="I13" s="91"/>
    </row>
    <row r="14" spans="1:10" ht="13.5" customHeight="1">
      <c r="B14" s="39" t="s">
        <v>428</v>
      </c>
      <c r="C14" s="34">
        <v>0</v>
      </c>
      <c r="D14" s="33">
        <f t="shared" si="0"/>
        <v>0.85</v>
      </c>
      <c r="E14" s="33">
        <f t="shared" si="1"/>
        <v>0.9</v>
      </c>
      <c r="F14" s="30"/>
      <c r="G14" s="30"/>
      <c r="H14" s="30"/>
      <c r="I14" s="91"/>
    </row>
    <row r="15" spans="1:10" ht="13.5" customHeight="1">
      <c r="B15" s="39" t="s">
        <v>429</v>
      </c>
      <c r="C15" s="34"/>
      <c r="D15" s="33">
        <f t="shared" si="0"/>
        <v>0.85</v>
      </c>
      <c r="E15" s="33">
        <f t="shared" si="1"/>
        <v>0.9</v>
      </c>
      <c r="F15" s="30"/>
      <c r="G15" s="30"/>
      <c r="H15" s="30"/>
      <c r="I15" s="91"/>
    </row>
    <row r="16" spans="1:10" ht="13.5" customHeight="1">
      <c r="B16" s="39" t="s">
        <v>430</v>
      </c>
      <c r="C16" s="34"/>
      <c r="D16" s="33">
        <f t="shared" si="0"/>
        <v>0.85</v>
      </c>
      <c r="E16" s="33">
        <f t="shared" si="1"/>
        <v>0.9</v>
      </c>
      <c r="F16" s="30"/>
      <c r="G16" s="30"/>
      <c r="H16" s="30"/>
      <c r="I16" s="91"/>
    </row>
    <row r="17" spans="2:9" ht="13.5" customHeight="1">
      <c r="B17" s="39" t="s">
        <v>431</v>
      </c>
      <c r="C17" s="34">
        <v>0</v>
      </c>
      <c r="D17" s="33">
        <f t="shared" si="0"/>
        <v>0.85</v>
      </c>
      <c r="E17" s="33">
        <f t="shared" si="1"/>
        <v>0.9</v>
      </c>
      <c r="F17" s="30"/>
      <c r="G17" s="30"/>
      <c r="H17" s="30"/>
      <c r="I17" s="91"/>
    </row>
    <row r="18" spans="2:9" ht="13.5" customHeight="1">
      <c r="B18" s="39" t="s">
        <v>432</v>
      </c>
      <c r="C18" s="34"/>
      <c r="D18" s="33">
        <f t="shared" si="0"/>
        <v>0.85</v>
      </c>
      <c r="E18" s="33">
        <f t="shared" si="1"/>
        <v>0.9</v>
      </c>
      <c r="F18" s="30"/>
      <c r="G18" s="30"/>
      <c r="H18" s="30"/>
      <c r="I18" s="91"/>
    </row>
    <row r="19" spans="2:9" ht="13.5" customHeight="1">
      <c r="B19" s="39" t="s">
        <v>433</v>
      </c>
      <c r="C19" s="34"/>
      <c r="D19" s="33">
        <f t="shared" si="0"/>
        <v>0.85</v>
      </c>
      <c r="E19" s="33">
        <f t="shared" si="1"/>
        <v>0.9</v>
      </c>
      <c r="F19" s="30"/>
      <c r="G19" s="30"/>
      <c r="H19" s="30"/>
      <c r="I19" s="91"/>
    </row>
    <row r="20" spans="2:9" ht="13.5" customHeight="1">
      <c r="B20" s="39" t="s">
        <v>434</v>
      </c>
      <c r="C20" s="34">
        <v>0</v>
      </c>
      <c r="D20" s="33">
        <f t="shared" si="0"/>
        <v>0.85</v>
      </c>
      <c r="E20" s="33">
        <f t="shared" si="1"/>
        <v>0.9</v>
      </c>
      <c r="F20" s="30"/>
      <c r="G20" s="30"/>
      <c r="H20" s="30"/>
      <c r="I20" s="91"/>
    </row>
    <row r="21" spans="2:9" ht="13.5" customHeight="1">
      <c r="B21" s="39" t="s">
        <v>435</v>
      </c>
      <c r="C21" s="34"/>
      <c r="D21" s="33">
        <f t="shared" si="0"/>
        <v>0.85</v>
      </c>
      <c r="E21" s="33">
        <f t="shared" si="1"/>
        <v>0.9</v>
      </c>
      <c r="F21" s="30"/>
      <c r="G21" s="30"/>
      <c r="H21" s="30"/>
      <c r="I21" s="91"/>
    </row>
    <row r="22" spans="2:9" ht="13.5" customHeight="1">
      <c r="B22" s="39" t="s">
        <v>436</v>
      </c>
      <c r="C22" s="34"/>
      <c r="D22" s="33">
        <f t="shared" si="0"/>
        <v>0.85</v>
      </c>
      <c r="E22" s="33">
        <f t="shared" si="1"/>
        <v>0.9</v>
      </c>
      <c r="F22" s="30"/>
      <c r="G22" s="30"/>
      <c r="H22" s="30"/>
      <c r="I22" s="91"/>
    </row>
    <row r="23" spans="2:9" ht="13.5" customHeight="1">
      <c r="B23" s="39" t="s">
        <v>437</v>
      </c>
      <c r="C23" s="34">
        <v>1</v>
      </c>
      <c r="D23" s="33">
        <f t="shared" si="0"/>
        <v>0.85</v>
      </c>
      <c r="E23" s="33">
        <f t="shared" si="1"/>
        <v>0.9</v>
      </c>
      <c r="F23" s="30"/>
      <c r="G23" s="30"/>
      <c r="H23" s="30"/>
      <c r="I23" s="91"/>
    </row>
    <row r="24" spans="2:9" ht="13.5" customHeight="1">
      <c r="B24" s="93"/>
      <c r="C24" s="30"/>
      <c r="D24" s="30" t="s">
        <v>501</v>
      </c>
      <c r="E24" s="30"/>
      <c r="F24" s="30"/>
      <c r="G24" s="30"/>
      <c r="H24" s="30"/>
      <c r="I24" s="91"/>
    </row>
    <row r="25" spans="2:9" ht="13.5" customHeight="1">
      <c r="B25" s="93"/>
      <c r="C25" s="30"/>
      <c r="D25" s="30"/>
      <c r="E25" s="30"/>
      <c r="F25" s="30"/>
      <c r="G25" s="30"/>
      <c r="H25" s="30"/>
      <c r="I25" s="91"/>
    </row>
    <row r="26" spans="2:9" ht="13.5" customHeight="1">
      <c r="B26" s="93"/>
      <c r="C26" s="30"/>
      <c r="D26" s="30"/>
      <c r="E26" s="30"/>
      <c r="F26" s="30"/>
      <c r="G26" s="30"/>
      <c r="H26" s="30"/>
      <c r="I26" s="91"/>
    </row>
    <row r="27" spans="2:9" ht="13.5" customHeight="1">
      <c r="B27" s="93"/>
      <c r="C27" s="30"/>
      <c r="D27" s="30"/>
      <c r="E27" s="30"/>
      <c r="F27" s="30"/>
      <c r="G27" s="30"/>
      <c r="H27" s="30"/>
      <c r="I27" s="91"/>
    </row>
    <row r="28" spans="2:9" ht="13.5" customHeight="1">
      <c r="B28" s="618" t="s">
        <v>454</v>
      </c>
      <c r="C28" s="506"/>
      <c r="D28" s="506"/>
      <c r="E28" s="506"/>
      <c r="F28" s="506"/>
      <c r="G28" s="506"/>
      <c r="H28" s="506"/>
      <c r="I28" s="507"/>
    </row>
    <row r="29" spans="2:9" ht="6.75" customHeight="1">
      <c r="B29" s="94"/>
      <c r="C29" s="92"/>
      <c r="D29" s="92"/>
      <c r="E29" s="92"/>
      <c r="F29" s="92"/>
      <c r="G29" s="92"/>
      <c r="H29" s="92"/>
      <c r="I29" s="42"/>
    </row>
    <row r="30" spans="2:9" ht="13.5" customHeight="1">
      <c r="B30" s="500" t="s">
        <v>455</v>
      </c>
      <c r="C30" s="498"/>
      <c r="D30" s="498"/>
      <c r="E30" s="499"/>
      <c r="F30" s="500" t="s">
        <v>456</v>
      </c>
      <c r="G30" s="498"/>
      <c r="H30" s="498"/>
      <c r="I30" s="499"/>
    </row>
    <row r="31" spans="2:9" ht="13.5" customHeight="1">
      <c r="B31" s="551" t="s">
        <v>502</v>
      </c>
      <c r="C31" s="480"/>
      <c r="D31" s="480"/>
      <c r="E31" s="481"/>
      <c r="F31" s="582"/>
      <c r="G31" s="480"/>
      <c r="H31" s="480"/>
      <c r="I31" s="481"/>
    </row>
    <row r="32" spans="2:9" ht="15" customHeight="1">
      <c r="B32" s="646"/>
      <c r="C32" s="647"/>
      <c r="D32" s="647"/>
      <c r="E32" s="484"/>
      <c r="F32" s="646"/>
      <c r="G32" s="647"/>
      <c r="H32" s="647"/>
      <c r="I32" s="484"/>
    </row>
    <row r="33" spans="2:9" ht="15" customHeight="1">
      <c r="B33" s="646"/>
      <c r="C33" s="647"/>
      <c r="D33" s="647"/>
      <c r="E33" s="484"/>
      <c r="F33" s="646"/>
      <c r="G33" s="647"/>
      <c r="H33" s="647"/>
      <c r="I33" s="484"/>
    </row>
    <row r="34" spans="2:9" ht="15" customHeight="1">
      <c r="B34" s="646"/>
      <c r="C34" s="647"/>
      <c r="D34" s="647"/>
      <c r="E34" s="484"/>
      <c r="F34" s="646"/>
      <c r="G34" s="647"/>
      <c r="H34" s="647"/>
      <c r="I34" s="484"/>
    </row>
    <row r="35" spans="2:9" ht="15" customHeight="1">
      <c r="B35" s="646"/>
      <c r="C35" s="647"/>
      <c r="D35" s="647"/>
      <c r="E35" s="484"/>
      <c r="F35" s="646"/>
      <c r="G35" s="647"/>
      <c r="H35" s="647"/>
      <c r="I35" s="484"/>
    </row>
    <row r="36" spans="2:9" ht="15" customHeight="1">
      <c r="B36" s="646"/>
      <c r="C36" s="647"/>
      <c r="D36" s="647"/>
      <c r="E36" s="484"/>
      <c r="F36" s="646"/>
      <c r="G36" s="647"/>
      <c r="H36" s="647"/>
      <c r="I36" s="484"/>
    </row>
    <row r="37" spans="2:9" ht="15" customHeight="1">
      <c r="B37" s="646"/>
      <c r="C37" s="647"/>
      <c r="D37" s="647"/>
      <c r="E37" s="484"/>
      <c r="F37" s="646"/>
      <c r="G37" s="647"/>
      <c r="H37" s="647"/>
      <c r="I37" s="484"/>
    </row>
    <row r="38" spans="2:9" ht="13.5" customHeight="1">
      <c r="B38" s="646"/>
      <c r="C38" s="647"/>
      <c r="D38" s="647"/>
      <c r="E38" s="484"/>
      <c r="F38" s="646"/>
      <c r="G38" s="647"/>
      <c r="H38" s="647"/>
      <c r="I38" s="484"/>
    </row>
    <row r="39" spans="2:9" ht="13.5" customHeight="1">
      <c r="B39" s="646"/>
      <c r="C39" s="647"/>
      <c r="D39" s="647"/>
      <c r="E39" s="484"/>
      <c r="F39" s="646"/>
      <c r="G39" s="647"/>
      <c r="H39" s="647"/>
      <c r="I39" s="484"/>
    </row>
    <row r="40" spans="2:9" ht="34.5" customHeight="1">
      <c r="B40" s="646"/>
      <c r="C40" s="647"/>
      <c r="D40" s="647"/>
      <c r="E40" s="484"/>
      <c r="F40" s="646"/>
      <c r="G40" s="647"/>
      <c r="H40" s="647"/>
      <c r="I40" s="484"/>
    </row>
    <row r="41" spans="2:9" ht="32.25" customHeight="1">
      <c r="B41" s="503"/>
      <c r="C41" s="504"/>
      <c r="D41" s="504"/>
      <c r="E41" s="472"/>
      <c r="F41" s="503"/>
      <c r="G41" s="504"/>
      <c r="H41" s="504"/>
      <c r="I41" s="472"/>
    </row>
  </sheetData>
  <mergeCells count="24">
    <mergeCell ref="B7:C7"/>
    <mergeCell ref="H7:I7"/>
    <mergeCell ref="B31:E41"/>
    <mergeCell ref="F31:I41"/>
    <mergeCell ref="D7:E7"/>
    <mergeCell ref="F7:G7"/>
    <mergeCell ref="H8:H9"/>
    <mergeCell ref="I8:I9"/>
    <mergeCell ref="B28:I28"/>
    <mergeCell ref="B30:E30"/>
    <mergeCell ref="F30:I30"/>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69">
    <tabColor rgb="FFC5E0B3"/>
  </sheetPr>
  <dimension ref="B3:E7"/>
  <sheetViews>
    <sheetView showGridLines="0" workbookViewId="0">
      <selection activeCell="D4" sqref="D4:D6"/>
    </sheetView>
  </sheetViews>
  <sheetFormatPr baseColWidth="10" defaultColWidth="11.21875" defaultRowHeight="15" customHeight="1"/>
  <cols>
    <col min="1" max="1" width="11.5546875" customWidth="1"/>
    <col min="2" max="2" width="35.6640625" customWidth="1"/>
    <col min="3" max="3" width="15.77734375" customWidth="1"/>
    <col min="4" max="4" width="13.77734375" customWidth="1"/>
    <col min="5" max="5" width="10.88671875" customWidth="1"/>
    <col min="6" max="6" width="11.5546875" customWidth="1"/>
    <col min="7" max="25" width="10.5546875" customWidth="1"/>
  </cols>
  <sheetData>
    <row r="3" spans="2:5" ht="38.25">
      <c r="B3" s="341" t="s">
        <v>757</v>
      </c>
      <c r="C3" s="342" t="s">
        <v>746</v>
      </c>
      <c r="D3" s="343" t="s">
        <v>747</v>
      </c>
      <c r="E3" s="344" t="s">
        <v>748</v>
      </c>
    </row>
    <row r="4" spans="2:5" ht="60.75" customHeight="1">
      <c r="B4" s="263" t="s">
        <v>758</v>
      </c>
      <c r="C4" s="188" t="e">
        <f>'Objetivo 1'!F10</f>
        <v>#REF!</v>
      </c>
      <c r="D4" s="189">
        <f>(25%*100)/45</f>
        <v>0.55555555555555558</v>
      </c>
      <c r="E4" s="190" t="e">
        <f>C4*D4</f>
        <v>#REF!</v>
      </c>
    </row>
    <row r="5" spans="2:5" ht="62.25" customHeight="1">
      <c r="B5" s="263" t="s">
        <v>759</v>
      </c>
      <c r="C5" s="188" t="e">
        <f>'Objetivo 2'!F20</f>
        <v>#REF!</v>
      </c>
      <c r="D5" s="189">
        <f>(10%*100)/45</f>
        <v>0.22222222222222221</v>
      </c>
      <c r="E5" s="190" t="e">
        <f>C5*D5</f>
        <v>#REF!</v>
      </c>
    </row>
    <row r="6" spans="2:5" ht="33" customHeight="1">
      <c r="B6" s="263" t="s">
        <v>760</v>
      </c>
      <c r="C6" s="188" t="e">
        <f>'Objetivo 3'!F7</f>
        <v>#REF!</v>
      </c>
      <c r="D6" s="189">
        <f>(10%*100)/45</f>
        <v>0.22222222222222221</v>
      </c>
      <c r="E6" s="190" t="e">
        <f>C6*D6</f>
        <v>#REF!</v>
      </c>
    </row>
    <row r="7" spans="2:5" ht="18.75">
      <c r="B7" s="1166" t="s">
        <v>756</v>
      </c>
      <c r="C7" s="1167"/>
      <c r="D7" s="191">
        <f>SUM(D4:D6)</f>
        <v>1</v>
      </c>
      <c r="E7" s="191" t="e">
        <f>SUM(E4:E6)</f>
        <v>#REF!</v>
      </c>
    </row>
  </sheetData>
  <mergeCells count="1">
    <mergeCell ref="B7:C7"/>
  </mergeCells>
  <pageMargins left="0.7" right="0.7" top="0.75" bottom="0.75" header="0" footer="0"/>
  <pageSetup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70">
    <tabColor rgb="FFC5E0B3"/>
  </sheetPr>
  <dimension ref="C3:F5"/>
  <sheetViews>
    <sheetView showGridLines="0" workbookViewId="0">
      <selection activeCell="C14" sqref="C14"/>
    </sheetView>
  </sheetViews>
  <sheetFormatPr baseColWidth="10" defaultColWidth="11.21875" defaultRowHeight="15" customHeight="1"/>
  <cols>
    <col min="1" max="2" width="11.5546875" customWidth="1"/>
    <col min="3" max="3" width="43.88671875" customWidth="1"/>
    <col min="4" max="4" width="15.21875" customWidth="1"/>
    <col min="5" max="5" width="9.44140625" customWidth="1"/>
    <col min="6" max="6" width="14.88671875" customWidth="1"/>
    <col min="7" max="26" width="10.5546875" customWidth="1"/>
  </cols>
  <sheetData>
    <row r="3" spans="3:6" ht="24">
      <c r="C3" s="345" t="s">
        <v>761</v>
      </c>
      <c r="D3" s="346" t="s">
        <v>746</v>
      </c>
      <c r="E3" s="347" t="s">
        <v>747</v>
      </c>
      <c r="F3" s="348" t="s">
        <v>748</v>
      </c>
    </row>
    <row r="4" spans="3:6" ht="60">
      <c r="C4" s="184" t="s">
        <v>762</v>
      </c>
      <c r="D4" s="66" t="e">
        <f>'Objetivo 4'!F9</f>
        <v>#REF!</v>
      </c>
      <c r="E4" s="112">
        <v>1</v>
      </c>
      <c r="F4" s="65" t="e">
        <f>D4*E4</f>
        <v>#REF!</v>
      </c>
    </row>
    <row r="5" spans="3:6" ht="18.75">
      <c r="C5" s="1168" t="s">
        <v>756</v>
      </c>
      <c r="D5" s="1169"/>
      <c r="E5" s="112">
        <f>SUM(E4)</f>
        <v>1</v>
      </c>
      <c r="F5" s="66" t="e">
        <f>SUM(F4)</f>
        <v>#REF!</v>
      </c>
    </row>
  </sheetData>
  <mergeCells count="1">
    <mergeCell ref="C5:D5"/>
  </mergeCells>
  <conditionalFormatting sqref="F5">
    <cfRule type="cellIs" dxfId="105" priority="5" stopIfTrue="1" operator="lessThan">
      <formula>85%</formula>
    </cfRule>
    <cfRule type="cellIs" dxfId="104" priority="6" operator="equal">
      <formula>0</formula>
    </cfRule>
    <cfRule type="cellIs" dxfId="103" priority="7" operator="between">
      <formula>0.9</formula>
      <formula>1</formula>
    </cfRule>
    <cfRule type="cellIs" dxfId="102" priority="8" operator="between">
      <formula>85%</formula>
      <formula>90%</formula>
    </cfRule>
  </conditionalFormatting>
  <pageMargins left="0.7" right="0.7" top="0.75" bottom="0.75" header="0" footer="0"/>
  <pageSetup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71">
    <tabColor rgb="FFC5E0B3"/>
  </sheetPr>
  <dimension ref="B3:E7"/>
  <sheetViews>
    <sheetView showGridLines="0" workbookViewId="0">
      <selection activeCell="C4" sqref="C4"/>
    </sheetView>
  </sheetViews>
  <sheetFormatPr baseColWidth="10" defaultColWidth="11.21875" defaultRowHeight="15" customHeight="1"/>
  <cols>
    <col min="1" max="1" width="11.5546875" customWidth="1"/>
    <col min="2" max="2" width="43.88671875" customWidth="1"/>
    <col min="3" max="3" width="14.33203125" customWidth="1"/>
    <col min="4" max="4" width="9.44140625" customWidth="1"/>
    <col min="5" max="5" width="14.88671875" customWidth="1"/>
    <col min="6" max="6" width="11.5546875" customWidth="1"/>
    <col min="7" max="25" width="10.5546875" customWidth="1"/>
  </cols>
  <sheetData>
    <row r="3" spans="2:5" ht="38.25">
      <c r="B3" s="349" t="s">
        <v>763</v>
      </c>
      <c r="C3" s="350" t="s">
        <v>746</v>
      </c>
      <c r="D3" s="350" t="s">
        <v>747</v>
      </c>
      <c r="E3" s="350" t="s">
        <v>748</v>
      </c>
    </row>
    <row r="4" spans="2:5" ht="57.75" customHeight="1">
      <c r="B4" s="185" t="s">
        <v>764</v>
      </c>
      <c r="C4" s="192" t="e">
        <f>'Objetivo 5'!F13</f>
        <v>#REF!</v>
      </c>
      <c r="D4" s="192">
        <f>(15%*100)/35</f>
        <v>0.42857142857142855</v>
      </c>
      <c r="E4" s="192" t="e">
        <f>C4*D4</f>
        <v>#REF!</v>
      </c>
    </row>
    <row r="5" spans="2:5" ht="51" customHeight="1">
      <c r="B5" s="185" t="s">
        <v>765</v>
      </c>
      <c r="C5" s="192" t="e">
        <f>'Objetivo 6'!F13</f>
        <v>#REF!</v>
      </c>
      <c r="D5" s="192">
        <f>(5%*100)/35</f>
        <v>0.14285714285714285</v>
      </c>
      <c r="E5" s="192" t="e">
        <f>C5*D5</f>
        <v>#REF!</v>
      </c>
    </row>
    <row r="6" spans="2:5" ht="49.5" customHeight="1">
      <c r="B6" s="185" t="s">
        <v>766</v>
      </c>
      <c r="C6" s="192" t="e">
        <f>'Objetivo 7'!F11</f>
        <v>#REF!</v>
      </c>
      <c r="D6" s="192">
        <f>(15%*100)/35</f>
        <v>0.42857142857142855</v>
      </c>
      <c r="E6" s="192" t="e">
        <f>C6*D6</f>
        <v>#REF!</v>
      </c>
    </row>
    <row r="7" spans="2:5" ht="18.75">
      <c r="B7" s="1170" t="s">
        <v>756</v>
      </c>
      <c r="C7" s="1171"/>
      <c r="D7" s="192">
        <f>SUM(D4:D6)</f>
        <v>1</v>
      </c>
      <c r="E7" s="192" t="e">
        <f>SUM(E4:E6)</f>
        <v>#REF!</v>
      </c>
    </row>
  </sheetData>
  <mergeCells count="1">
    <mergeCell ref="B7:C7"/>
  </mergeCells>
  <pageMargins left="0.7" right="0.7" top="0.75" bottom="0.75" header="0" footer="0"/>
  <pageSetup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2">
    <tabColor rgb="FFC5E0B3"/>
  </sheetPr>
  <dimension ref="C3:F5"/>
  <sheetViews>
    <sheetView showGridLines="0" workbookViewId="0">
      <selection activeCell="G27" sqref="G27"/>
    </sheetView>
  </sheetViews>
  <sheetFormatPr baseColWidth="10" defaultColWidth="11.21875" defaultRowHeight="15" customHeight="1"/>
  <cols>
    <col min="1" max="1" width="11.5546875" customWidth="1"/>
    <col min="2" max="2" width="8.6640625" customWidth="1"/>
    <col min="3" max="3" width="42.44140625" customWidth="1"/>
    <col min="4" max="4" width="15.21875" customWidth="1"/>
    <col min="5" max="5" width="11.21875" customWidth="1"/>
    <col min="6" max="6" width="16.44140625" customWidth="1"/>
    <col min="7" max="26" width="10.5546875" customWidth="1"/>
  </cols>
  <sheetData>
    <row r="3" spans="3:6" ht="38.25">
      <c r="C3" s="349" t="s">
        <v>742</v>
      </c>
      <c r="D3" s="351" t="s">
        <v>746</v>
      </c>
      <c r="E3" s="350" t="s">
        <v>747</v>
      </c>
      <c r="F3" s="351" t="s">
        <v>748</v>
      </c>
    </row>
    <row r="4" spans="3:6" ht="31.5">
      <c r="C4" s="187" t="s">
        <v>767</v>
      </c>
      <c r="D4" s="188" t="e">
        <f>'Objetivo 8'!F16</f>
        <v>#REF!</v>
      </c>
      <c r="E4" s="189">
        <v>1</v>
      </c>
      <c r="F4" s="190" t="e">
        <f>D4*E4</f>
        <v>#REF!</v>
      </c>
    </row>
    <row r="5" spans="3:6" ht="18.75">
      <c r="C5" s="1166" t="s">
        <v>756</v>
      </c>
      <c r="D5" s="1167"/>
      <c r="E5" s="191">
        <f>SUM(E4)</f>
        <v>1</v>
      </c>
      <c r="F5" s="191" t="e">
        <f>SUM(F4)</f>
        <v>#REF!</v>
      </c>
    </row>
  </sheetData>
  <mergeCells count="1">
    <mergeCell ref="C5:D5"/>
  </mergeCells>
  <pageMargins left="0.7" right="0.7" top="0.75" bottom="0.75" header="0" footer="0"/>
  <pageSetup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3">
    <tabColor rgb="FFC5E0B3"/>
  </sheetPr>
  <dimension ref="A4:G12"/>
  <sheetViews>
    <sheetView showGridLines="0" zoomScale="110" zoomScaleNormal="110" workbookViewId="0">
      <selection activeCell="B9" sqref="B9:C9"/>
    </sheetView>
  </sheetViews>
  <sheetFormatPr baseColWidth="10" defaultColWidth="11.21875" defaultRowHeight="15" customHeight="1"/>
  <cols>
    <col min="1" max="1" width="11.5546875" customWidth="1"/>
    <col min="2" max="2" width="3.109375" customWidth="1"/>
    <col min="3" max="3" width="37.33203125" customWidth="1"/>
    <col min="4" max="4" width="8.77734375" customWidth="1"/>
    <col min="5" max="5" width="8.33203125" customWidth="1"/>
    <col min="6" max="6" width="8.88671875" customWidth="1"/>
    <col min="7" max="7" width="40.88671875" customWidth="1"/>
    <col min="8" max="10" width="11.5546875" customWidth="1"/>
    <col min="11" max="26" width="10.5546875" customWidth="1"/>
  </cols>
  <sheetData>
    <row r="4" spans="1:7" ht="90" customHeight="1">
      <c r="A4" s="61" t="s">
        <v>768</v>
      </c>
      <c r="B4" s="1172" t="s">
        <v>733</v>
      </c>
      <c r="C4" s="1173"/>
      <c r="D4" s="352" t="s">
        <v>769</v>
      </c>
      <c r="E4" s="353" t="s">
        <v>420</v>
      </c>
      <c r="F4" s="353" t="s">
        <v>770</v>
      </c>
      <c r="G4" s="352" t="s">
        <v>771</v>
      </c>
    </row>
    <row r="5" spans="1:7" ht="28.5" customHeight="1">
      <c r="A5" s="61"/>
      <c r="B5" s="1183" t="str">
        <f>Indicadores!A20</f>
        <v xml:space="preserve">Avance en la formulación de las políticas públicas ambientales </v>
      </c>
      <c r="C5" s="1184"/>
      <c r="D5" s="125" t="e">
        <f>'TABLERO DE MANDO'!#REF!</f>
        <v>#REF!</v>
      </c>
      <c r="E5" s="370">
        <f>'TABLERO DE MANDO'!D21</f>
        <v>0.9</v>
      </c>
      <c r="F5" s="195" t="e">
        <f>D5/E5</f>
        <v>#REF!</v>
      </c>
      <c r="G5" s="194"/>
    </row>
    <row r="6" spans="1:7" ht="21.75" customHeight="1">
      <c r="A6" s="61"/>
      <c r="B6" s="1183" t="str">
        <f>Indicadores!A21</f>
        <v>Porcentaje de seguimiento del avance a Politicas Públicas Priorizadas</v>
      </c>
      <c r="C6" s="1185"/>
      <c r="D6" s="125" t="e">
        <f>'TABLERO DE MANDO'!#REF!</f>
        <v>#REF!</v>
      </c>
      <c r="E6" s="125">
        <f>'TABLERO DE MANDO'!D22</f>
        <v>0.85</v>
      </c>
      <c r="F6" s="195" t="e">
        <f>D6/E6</f>
        <v>#REF!</v>
      </c>
      <c r="G6" s="194"/>
    </row>
    <row r="7" spans="1:7" ht="25.5" customHeight="1">
      <c r="A7" s="61"/>
      <c r="B7" s="1183" t="str">
        <f>Indicadores!A22</f>
        <v>Cumplimiento en la Formulación de Instrumentos normativos</v>
      </c>
      <c r="C7" s="1185"/>
      <c r="D7" s="125" t="e">
        <f>'TABLERO DE MANDO'!#REF!</f>
        <v>#REF!</v>
      </c>
      <c r="E7" s="125">
        <f>'TABLERO DE MANDO'!D23</f>
        <v>0.8</v>
      </c>
      <c r="F7" s="195" t="e">
        <f>D7/E7</f>
        <v>#REF!</v>
      </c>
      <c r="G7" s="194"/>
    </row>
    <row r="8" spans="1:7" ht="31.5" customHeight="1">
      <c r="A8" s="61"/>
      <c r="B8" s="1183" t="str">
        <f>Indicadores!A24</f>
        <v>Cumplimiento de las actividades de acompañamiento en el ejercicio misional del ministerio.</v>
      </c>
      <c r="C8" s="1185"/>
      <c r="D8" s="125" t="e">
        <f>'TABLERO DE MANDO'!#REF!</f>
        <v>#REF!</v>
      </c>
      <c r="E8" s="125">
        <f>'TABLERO DE MANDO'!D25</f>
        <v>0.8</v>
      </c>
      <c r="F8" s="195" t="e">
        <f>D8/E8</f>
        <v>#REF!</v>
      </c>
      <c r="G8" s="194"/>
    </row>
    <row r="9" spans="1:7" ht="28.5" customHeight="1">
      <c r="A9" s="61"/>
      <c r="B9" s="1183" t="str">
        <f>Indicadores!A25</f>
        <v>Percepción  de las actividades de acompañamiento en el ejercicio misional del ministerio</v>
      </c>
      <c r="C9" s="1185"/>
      <c r="D9" s="125" t="e">
        <f>'TABLERO DE MANDO'!#REF!</f>
        <v>#REF!</v>
      </c>
      <c r="E9" s="370">
        <f>'TABLERO DE MANDO'!D26</f>
        <v>0.75</v>
      </c>
      <c r="F9" s="195" t="e">
        <f>D9/E9</f>
        <v>#REF!</v>
      </c>
      <c r="G9" s="194"/>
    </row>
    <row r="10" spans="1:7" ht="16.5">
      <c r="A10" s="61"/>
      <c r="B10" s="1174" t="s">
        <v>772</v>
      </c>
      <c r="C10" s="1175"/>
      <c r="D10" s="1175"/>
      <c r="E10" s="1176"/>
      <c r="F10" s="196" t="e">
        <f>AVERAGE(F5:F9)</f>
        <v>#REF!</v>
      </c>
      <c r="G10" s="194"/>
    </row>
    <row r="11" spans="1:7" ht="16.5" customHeight="1">
      <c r="A11" s="61"/>
      <c r="B11" s="1177" t="s">
        <v>773</v>
      </c>
      <c r="C11" s="1178"/>
      <c r="D11" s="1178"/>
      <c r="E11" s="1178"/>
      <c r="F11" s="1178"/>
      <c r="G11" s="1179"/>
    </row>
    <row r="12" spans="1:7" ht="16.5" customHeight="1">
      <c r="A12" s="61"/>
      <c r="B12" s="1180"/>
      <c r="C12" s="1181"/>
      <c r="D12" s="1181"/>
      <c r="E12" s="1181"/>
      <c r="F12" s="1181"/>
      <c r="G12" s="1182"/>
    </row>
  </sheetData>
  <mergeCells count="8">
    <mergeCell ref="B4:C4"/>
    <mergeCell ref="B10:E10"/>
    <mergeCell ref="B11:G12"/>
    <mergeCell ref="B5:C5"/>
    <mergeCell ref="B7:C7"/>
    <mergeCell ref="B8:C8"/>
    <mergeCell ref="B9:C9"/>
    <mergeCell ref="B6:C6"/>
  </mergeCells>
  <conditionalFormatting sqref="F5:F10">
    <cfRule type="cellIs" dxfId="101" priority="1" operator="equal">
      <formula>0</formula>
    </cfRule>
    <cfRule type="cellIs" dxfId="100" priority="2" operator="greaterThan">
      <formula>0.85</formula>
    </cfRule>
    <cfRule type="cellIs" dxfId="99" priority="3" operator="between">
      <formula>70%</formula>
      <formula>85%</formula>
    </cfRule>
    <cfRule type="cellIs" dxfId="98" priority="4" operator="lessThan">
      <formula>70%</formula>
    </cfRule>
  </conditionalFormatting>
  <hyperlinks>
    <hyperlink ref="B4" location="Objetivo 1!A1" display="1. Formular y adoptar oportunamente políticas y regulaciones para el sector ambiental, de acuerdo con las directrices del Gobierno Nacional" xr:uid="{00000000-0004-0000-4800-000000000000}"/>
  </hyperlinks>
  <pageMargins left="0.7" right="0.7" top="0.75" bottom="0.75" header="0" footer="0"/>
  <pageSetup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4">
    <tabColor rgb="FFC5E0B3"/>
  </sheetPr>
  <dimension ref="A4:G22"/>
  <sheetViews>
    <sheetView showGridLines="0" topLeftCell="A4" workbookViewId="0">
      <selection activeCell="B19" sqref="B19:C19"/>
    </sheetView>
  </sheetViews>
  <sheetFormatPr baseColWidth="10" defaultColWidth="11.21875" defaultRowHeight="15" customHeight="1"/>
  <cols>
    <col min="1" max="1" width="20.33203125" customWidth="1"/>
    <col min="2" max="2" width="3.44140625" customWidth="1"/>
    <col min="3" max="3" width="37.5546875" customWidth="1"/>
    <col min="4" max="4" width="8.77734375" customWidth="1"/>
    <col min="5" max="5" width="8.33203125" customWidth="1"/>
    <col min="6" max="6" width="8.88671875" customWidth="1"/>
    <col min="7" max="7" width="41" customWidth="1"/>
    <col min="8" max="8" width="11.5546875" customWidth="1"/>
    <col min="9" max="9" width="18.88671875" customWidth="1"/>
    <col min="10" max="26" width="10.5546875" customWidth="1"/>
  </cols>
  <sheetData>
    <row r="4" spans="1:7" ht="78" customHeight="1">
      <c r="A4" s="61"/>
      <c r="B4" s="1194" t="s">
        <v>774</v>
      </c>
      <c r="C4" s="1195"/>
      <c r="D4" s="354" t="s">
        <v>769</v>
      </c>
      <c r="E4" s="355" t="s">
        <v>420</v>
      </c>
      <c r="F4" s="354" t="s">
        <v>775</v>
      </c>
      <c r="G4" s="356" t="s">
        <v>771</v>
      </c>
    </row>
    <row r="5" spans="1:7" ht="25.5" customHeight="1">
      <c r="A5" s="61"/>
      <c r="B5" s="1192" t="str">
        <f>Indicadores!A13</f>
        <v>Nivel de ejecución del plan estrategico de TI</v>
      </c>
      <c r="C5" s="1193"/>
      <c r="D5" s="202" t="e">
        <f>'TABLERO DE MANDO'!#REF!</f>
        <v>#REF!</v>
      </c>
      <c r="E5" s="202">
        <f>'TABLERO DE MANDO'!D14</f>
        <v>0.8</v>
      </c>
      <c r="F5" s="199" t="e">
        <f t="shared" ref="F5:F19" si="0">D5/E5</f>
        <v>#REF!</v>
      </c>
      <c r="G5" s="200"/>
    </row>
    <row r="6" spans="1:7" ht="25.5" customHeight="1">
      <c r="A6" s="61"/>
      <c r="B6" s="1192" t="str">
        <f>Indicadores!A14</f>
        <v>Ejecución de proyectos del PETI</v>
      </c>
      <c r="C6" s="1193"/>
      <c r="D6" s="202" t="e">
        <f>'TABLERO DE MANDO'!#REF!</f>
        <v>#REF!</v>
      </c>
      <c r="E6" s="202">
        <f>'TABLERO DE MANDO'!D15</f>
        <v>0.7</v>
      </c>
      <c r="F6" s="199" t="e">
        <f t="shared" si="0"/>
        <v>#REF!</v>
      </c>
      <c r="G6" s="200"/>
    </row>
    <row r="7" spans="1:7" ht="25.5" customHeight="1">
      <c r="A7" s="61"/>
      <c r="B7" s="1192" t="str">
        <f>Indicadores!A18</f>
        <v>Informe de iniciativas y seguimiento de Cooperación Internacional y Banca Multilateral.</v>
      </c>
      <c r="C7" s="1193"/>
      <c r="D7" s="202" t="e">
        <f>'TABLERO DE MANDO'!#REF!</f>
        <v>#REF!</v>
      </c>
      <c r="E7" s="202">
        <f>'TABLERO DE MANDO'!D19</f>
        <v>1</v>
      </c>
      <c r="F7" s="199" t="e">
        <f t="shared" si="0"/>
        <v>#REF!</v>
      </c>
      <c r="G7" s="200"/>
    </row>
    <row r="8" spans="1:7" ht="25.5" customHeight="1">
      <c r="A8" s="61"/>
      <c r="B8" s="1192" t="str">
        <f>Indicadores!A19</f>
        <v>Informe de gestión sobre el seguimiento a compromisos internacionales.</v>
      </c>
      <c r="C8" s="1193"/>
      <c r="D8" s="203" t="e">
        <f>'TABLERO DE MANDO'!#REF!</f>
        <v>#REF!</v>
      </c>
      <c r="E8" s="202">
        <f>'TABLERO DE MANDO'!D20</f>
        <v>1</v>
      </c>
      <c r="F8" s="199" t="e">
        <f t="shared" si="0"/>
        <v>#REF!</v>
      </c>
      <c r="G8" s="200"/>
    </row>
    <row r="9" spans="1:7" ht="25.5" customHeight="1">
      <c r="A9" s="61"/>
      <c r="B9" s="1198" t="str">
        <f>Indicadores!A26</f>
        <v>Cumplimiento legal en los términos de respuesta a PQRSD</v>
      </c>
      <c r="C9" s="1193"/>
      <c r="D9" s="202" t="e">
        <f>'TABLERO DE MANDO'!#REF!</f>
        <v>#REF!</v>
      </c>
      <c r="E9" s="202">
        <f>'TABLERO DE MANDO'!D27</f>
        <v>0.95</v>
      </c>
      <c r="F9" s="199" t="e">
        <f>D9/E9</f>
        <v>#REF!</v>
      </c>
      <c r="G9" s="200"/>
    </row>
    <row r="10" spans="1:7" ht="25.5" customHeight="1">
      <c r="A10" s="61"/>
      <c r="B10" s="1198" t="str">
        <f>Indicadores!A27</f>
        <v>Satisfacción en la atención de canales de primer contacto</v>
      </c>
      <c r="C10" s="1193"/>
      <c r="D10" s="202" t="e">
        <f>'TABLERO DE MANDO'!#REF!</f>
        <v>#REF!</v>
      </c>
      <c r="E10" s="202">
        <f>'TABLERO DE MANDO'!D28</f>
        <v>0.75</v>
      </c>
      <c r="F10" s="199" t="e">
        <f>D10/E10</f>
        <v>#REF!</v>
      </c>
      <c r="G10" s="200"/>
    </row>
    <row r="11" spans="1:7" ht="25.5" customHeight="1">
      <c r="A11" s="61"/>
      <c r="B11" s="1198" t="str">
        <f>Indicadores!A28</f>
        <v>Medición de la Apropiación del Protocolo de Servicio al Ciudadano</v>
      </c>
      <c r="C11" s="1193"/>
      <c r="D11" s="202" t="e">
        <f>'TABLERO DE MANDO'!#REF!</f>
        <v>#REF!</v>
      </c>
      <c r="E11" s="202">
        <f>'TABLERO DE MANDO'!D29</f>
        <v>0.7</v>
      </c>
      <c r="F11" s="199" t="e">
        <f t="shared" si="0"/>
        <v>#REF!</v>
      </c>
      <c r="G11" s="200"/>
    </row>
    <row r="12" spans="1:7" ht="25.5" customHeight="1">
      <c r="A12" s="61"/>
      <c r="B12" s="1197" t="str">
        <f>Indicadores!A39</f>
        <v>Trámite de Comisiones</v>
      </c>
      <c r="C12" s="1193"/>
      <c r="D12" s="202" t="e">
        <f>'TABLERO DE MANDO'!#REF!</f>
        <v>#REF!</v>
      </c>
      <c r="E12" s="202">
        <f>'TABLERO DE MANDO'!D40</f>
        <v>0.8</v>
      </c>
      <c r="F12" s="199" t="e">
        <f t="shared" si="0"/>
        <v>#REF!</v>
      </c>
      <c r="G12" s="200"/>
    </row>
    <row r="13" spans="1:7" ht="25.5" customHeight="1">
      <c r="A13" s="61"/>
      <c r="B13" s="1197" t="str">
        <f>Indicadores!A40</f>
        <v>Trámite de Solicitudes de Eventos</v>
      </c>
      <c r="C13" s="1193"/>
      <c r="D13" s="202" t="e">
        <f>'TABLERO DE MANDO'!#REF!</f>
        <v>#REF!</v>
      </c>
      <c r="E13" s="202">
        <f>'TABLERO DE MANDO'!D41</f>
        <v>0.96</v>
      </c>
      <c r="F13" s="199" t="e">
        <f t="shared" si="0"/>
        <v>#REF!</v>
      </c>
      <c r="G13" s="200"/>
    </row>
    <row r="14" spans="1:7" ht="25.5" customHeight="1">
      <c r="A14" s="61"/>
      <c r="B14" s="1198" t="str">
        <f>Indicadores!A29</f>
        <v>Ejecución de actividades de Gobierno Abierto</v>
      </c>
      <c r="C14" s="1193"/>
      <c r="D14" s="202" t="e">
        <f>'TABLERO DE MANDO'!#REF!</f>
        <v>#REF!</v>
      </c>
      <c r="E14" s="202">
        <f>'TABLERO DE MANDO'!D30</f>
        <v>0.8</v>
      </c>
      <c r="F14" s="199" t="e">
        <f t="shared" si="0"/>
        <v>#REF!</v>
      </c>
      <c r="G14" s="201"/>
    </row>
    <row r="15" spans="1:7" ht="25.5" customHeight="1">
      <c r="A15" s="61" t="s">
        <v>776</v>
      </c>
      <c r="B15" s="1197" t="str">
        <f>Indicadores!A41</f>
        <v xml:space="preserve">Devolución de las comunicaciones oficiales, distribuida desde ventanilla única de correspondencia </v>
      </c>
      <c r="C15" s="1197"/>
      <c r="D15" s="202" t="e">
        <f>'TABLERO DE MANDO'!#REF!</f>
        <v>#REF!</v>
      </c>
      <c r="E15" s="371">
        <f>'TABLERO DE MANDO'!D42</f>
        <v>0.8</v>
      </c>
      <c r="F15" s="199" t="e">
        <f>D15/E15</f>
        <v>#REF!</v>
      </c>
      <c r="G15" s="201"/>
    </row>
    <row r="16" spans="1:7" ht="25.5" customHeight="1">
      <c r="A16" s="61"/>
      <c r="B16" s="1197" t="str">
        <f>Indicadores!A42</f>
        <v xml:space="preserve">Eficiencia en la gestión de Transferencias Documentales Primarias </v>
      </c>
      <c r="C16" s="1197"/>
      <c r="D16" s="202" t="e">
        <f>'TABLERO DE MANDO'!#REF!</f>
        <v>#REF!</v>
      </c>
      <c r="E16" s="202">
        <f>'TABLERO DE MANDO'!D43</f>
        <v>0.7</v>
      </c>
      <c r="F16" s="199" t="e">
        <f>D16/E16</f>
        <v>#REF!</v>
      </c>
      <c r="G16" s="201"/>
    </row>
    <row r="17" spans="1:7" ht="25.5" customHeight="1">
      <c r="A17" s="61"/>
      <c r="B17" s="1198" t="str">
        <f>Indicadores!A47</f>
        <v>Emisión de conceptos jurídicos dentro del término legal concedido</v>
      </c>
      <c r="C17" s="1193"/>
      <c r="D17" s="202" t="e">
        <f>'TABLERO DE MANDO'!#REF!</f>
        <v>#REF!</v>
      </c>
      <c r="E17" s="202">
        <f>'TABLERO DE MANDO'!D48</f>
        <v>0.9</v>
      </c>
      <c r="F17" s="199" t="e">
        <f>D17/E17</f>
        <v>#REF!</v>
      </c>
      <c r="G17" s="201"/>
    </row>
    <row r="18" spans="1:7" ht="25.5" customHeight="1">
      <c r="A18" s="61"/>
      <c r="B18" s="1198" t="str">
        <f>Indicadores!A48</f>
        <v>Atención integral de procesos judiciales dentro del término legal establecido</v>
      </c>
      <c r="C18" s="1193"/>
      <c r="D18" s="202" t="e">
        <f>'TABLERO DE MANDO'!#REF!</f>
        <v>#REF!</v>
      </c>
      <c r="E18" s="202">
        <f>'TABLERO DE MANDO'!D49</f>
        <v>0.9</v>
      </c>
      <c r="F18" s="199" t="e">
        <f t="shared" si="0"/>
        <v>#REF!</v>
      </c>
      <c r="G18" s="201"/>
    </row>
    <row r="19" spans="1:7" ht="25.5" customHeight="1">
      <c r="A19" s="61"/>
      <c r="B19" s="1197" t="str">
        <f>Indicadores!A51</f>
        <v>Contratos tramitados en la vigencia</v>
      </c>
      <c r="C19" s="1193"/>
      <c r="D19" s="202" t="e">
        <f>'TABLERO DE MANDO'!#REF!</f>
        <v>#REF!</v>
      </c>
      <c r="E19" s="202">
        <f>'TABLERO DE MANDO'!D52</f>
        <v>0.8</v>
      </c>
      <c r="F19" s="199" t="e">
        <f t="shared" si="0"/>
        <v>#REF!</v>
      </c>
      <c r="G19" s="201"/>
    </row>
    <row r="20" spans="1:7" ht="15.75">
      <c r="A20" s="61"/>
      <c r="B20" s="1196" t="s">
        <v>772</v>
      </c>
      <c r="C20" s="1196"/>
      <c r="D20" s="1196"/>
      <c r="E20" s="1196"/>
      <c r="F20" s="197" t="e">
        <f>AVERAGE(F5:F19)</f>
        <v>#REF!</v>
      </c>
      <c r="G20" s="198"/>
    </row>
    <row r="21" spans="1:7" ht="15.75" customHeight="1">
      <c r="A21" s="61"/>
      <c r="B21" s="1186" t="s">
        <v>773</v>
      </c>
      <c r="C21" s="1187"/>
      <c r="D21" s="1187"/>
      <c r="E21" s="1187"/>
      <c r="F21" s="1187"/>
      <c r="G21" s="1188"/>
    </row>
    <row r="22" spans="1:7" ht="15.75" customHeight="1">
      <c r="A22" s="61"/>
      <c r="B22" s="1189"/>
      <c r="C22" s="1190"/>
      <c r="D22" s="1190"/>
      <c r="E22" s="1190"/>
      <c r="F22" s="1190"/>
      <c r="G22" s="1191"/>
    </row>
  </sheetData>
  <mergeCells count="18">
    <mergeCell ref="B13:C13"/>
    <mergeCell ref="B16:C16"/>
    <mergeCell ref="B21:G22"/>
    <mergeCell ref="B6:C6"/>
    <mergeCell ref="B4:C4"/>
    <mergeCell ref="B5:C5"/>
    <mergeCell ref="B7:C7"/>
    <mergeCell ref="B20:E20"/>
    <mergeCell ref="B8:C8"/>
    <mergeCell ref="B19:C19"/>
    <mergeCell ref="B9:C9"/>
    <mergeCell ref="B10:C10"/>
    <mergeCell ref="B11:C11"/>
    <mergeCell ref="B14:C14"/>
    <mergeCell ref="B15:C15"/>
    <mergeCell ref="B17:C17"/>
    <mergeCell ref="B18:C18"/>
    <mergeCell ref="B12:C12"/>
  </mergeCells>
  <conditionalFormatting sqref="F5:F20">
    <cfRule type="cellIs" dxfId="97" priority="1" operator="equal">
      <formula>0</formula>
    </cfRule>
    <cfRule type="cellIs" dxfId="96" priority="2" operator="greaterThan">
      <formula>0.85</formula>
    </cfRule>
    <cfRule type="cellIs" dxfId="95" priority="3" operator="between">
      <formula>0.7</formula>
      <formula>0.85</formula>
    </cfRule>
    <cfRule type="cellIs" dxfId="94" priority="4" operator="lessThan">
      <formula>0.7</formula>
    </cfRule>
  </conditionalFormatting>
  <conditionalFormatting sqref="F9">
    <cfRule type="cellIs" dxfId="93" priority="5" operator="equal">
      <formula>0</formula>
    </cfRule>
    <cfRule type="cellIs" dxfId="92" priority="8" operator="lessThan">
      <formula>0.7</formula>
    </cfRule>
  </conditionalFormatting>
  <hyperlinks>
    <hyperlink ref="B4" location="Objetivo 2!A1" display="2. Atender eficaz y eficientemente los requerimientos de las partes interesadas, para el desarrollo y fortalecimiento del sector ambiental" xr:uid="{00000000-0004-0000-4900-000000000000}"/>
  </hyperlinks>
  <pageMargins left="0.7" right="0.7" top="0.75" bottom="0.75" header="0" footer="0"/>
  <pageSetup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75">
    <tabColor rgb="FFC5E0B3"/>
  </sheetPr>
  <dimension ref="B4:G10"/>
  <sheetViews>
    <sheetView showGridLines="0" workbookViewId="0">
      <selection activeCell="G5" sqref="G5"/>
    </sheetView>
  </sheetViews>
  <sheetFormatPr baseColWidth="10" defaultColWidth="11.21875" defaultRowHeight="15" customHeight="1"/>
  <cols>
    <col min="1" max="1" width="11.5546875" customWidth="1"/>
    <col min="2" max="2" width="2.33203125" customWidth="1"/>
    <col min="3" max="3" width="31.6640625" customWidth="1"/>
    <col min="4" max="4" width="13.21875" customWidth="1"/>
    <col min="5" max="5" width="8.33203125" customWidth="1"/>
    <col min="6" max="6" width="8.88671875" customWidth="1"/>
    <col min="7" max="7" width="41" customWidth="1"/>
    <col min="8" max="26" width="10.5546875" customWidth="1"/>
  </cols>
  <sheetData>
    <row r="4" spans="2:7" ht="63.75" customHeight="1">
      <c r="B4" s="1200" t="s">
        <v>735</v>
      </c>
      <c r="C4" s="1200"/>
      <c r="D4" s="352" t="s">
        <v>769</v>
      </c>
      <c r="E4" s="353" t="s">
        <v>420</v>
      </c>
      <c r="F4" s="357" t="s">
        <v>775</v>
      </c>
      <c r="G4" s="352" t="s">
        <v>771</v>
      </c>
    </row>
    <row r="5" spans="2:7" ht="36.75" customHeight="1">
      <c r="B5" s="1201" t="str">
        <f>Indicadores!A16</f>
        <v>Noticias positivas publicadas sobre el Ministerio</v>
      </c>
      <c r="C5" s="1202"/>
      <c r="D5" s="204" t="e">
        <f>'TABLERO DE MANDO'!#REF!</f>
        <v>#REF!</v>
      </c>
      <c r="E5" s="205">
        <f>'TABLERO DE MANDO'!D17</f>
        <v>0.87</v>
      </c>
      <c r="F5" s="206" t="e">
        <f>D5/E5</f>
        <v>#REF!</v>
      </c>
      <c r="G5" s="207"/>
    </row>
    <row r="6" spans="2:7" ht="24" customHeight="1">
      <c r="B6" s="1201" t="str">
        <f>Indicadores!A17</f>
        <v>Piezas divulgativas realizadas en cumplimiento del proceso</v>
      </c>
      <c r="C6" s="1202"/>
      <c r="D6" s="204" t="e">
        <f>'TABLERO DE MANDO'!#REF!</f>
        <v>#REF!</v>
      </c>
      <c r="E6" s="205">
        <f>'TABLERO DE MANDO'!D18</f>
        <v>1</v>
      </c>
      <c r="F6" s="206" t="e">
        <f>D6/E6</f>
        <v>#REF!</v>
      </c>
      <c r="G6" s="208"/>
    </row>
    <row r="7" spans="2:7" ht="16.5">
      <c r="B7" s="1203" t="s">
        <v>756</v>
      </c>
      <c r="C7" s="1203"/>
      <c r="D7" s="1203"/>
      <c r="E7" s="1203"/>
      <c r="F7" s="209" t="e">
        <f>AVERAGE(F5:F6)</f>
        <v>#REF!</v>
      </c>
      <c r="G7" s="207"/>
    </row>
    <row r="8" spans="2:7" ht="16.5" customHeight="1">
      <c r="B8" s="1199" t="s">
        <v>773</v>
      </c>
      <c r="C8" s="1199"/>
      <c r="D8" s="1199"/>
      <c r="E8" s="1199"/>
      <c r="F8" s="1199"/>
      <c r="G8" s="1199"/>
    </row>
    <row r="9" spans="2:7">
      <c r="B9" s="1199"/>
      <c r="C9" s="1199"/>
      <c r="D9" s="1199"/>
      <c r="E9" s="1199"/>
      <c r="F9" s="1199"/>
      <c r="G9" s="1199"/>
    </row>
    <row r="10" spans="2:7">
      <c r="B10" s="1199"/>
      <c r="C10" s="1199"/>
      <c r="D10" s="1199"/>
      <c r="E10" s="1199"/>
      <c r="F10" s="1199"/>
      <c r="G10" s="1199"/>
    </row>
  </sheetData>
  <mergeCells count="5">
    <mergeCell ref="B8:G10"/>
    <mergeCell ref="B4:C4"/>
    <mergeCell ref="B5:C5"/>
    <mergeCell ref="B6:C6"/>
    <mergeCell ref="B7:E7"/>
  </mergeCells>
  <conditionalFormatting sqref="F5:F7">
    <cfRule type="cellIs" dxfId="91" priority="1" operator="equal">
      <formula>0</formula>
    </cfRule>
    <cfRule type="cellIs" dxfId="90" priority="2" operator="greaterThan">
      <formula>0.85</formula>
    </cfRule>
    <cfRule type="cellIs" dxfId="89" priority="3" operator="between">
      <formula>0.7</formula>
      <formula>0.85</formula>
    </cfRule>
    <cfRule type="cellIs" dxfId="88" priority="4" operator="lessThan">
      <formula>0.7</formula>
    </cfRule>
  </conditionalFormatting>
  <hyperlinks>
    <hyperlink ref="B4" location="Objetivo 3!A1" display="3. Permitir y facilitar el control social sobre la gestión del Ministerio" xr:uid="{00000000-0004-0000-4A00-000000000000}"/>
  </hyperlinks>
  <pageMargins left="0.7" right="0.7" top="0.75" bottom="0.75" header="0" footer="0"/>
  <pageSetup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76">
    <tabColor rgb="FFC5E0B3"/>
  </sheetPr>
  <dimension ref="B4:G11"/>
  <sheetViews>
    <sheetView showGridLines="0" workbookViewId="0">
      <selection activeCell="B8" sqref="B8:C8"/>
    </sheetView>
  </sheetViews>
  <sheetFormatPr baseColWidth="10" defaultColWidth="11.21875" defaultRowHeight="15" customHeight="1"/>
  <cols>
    <col min="1" max="1" width="11.5546875" customWidth="1"/>
    <col min="2" max="2" width="2.33203125" customWidth="1"/>
    <col min="3" max="3" width="31.6640625" customWidth="1"/>
    <col min="4" max="4" width="6.77734375" customWidth="1"/>
    <col min="5" max="5" width="8.33203125" customWidth="1"/>
    <col min="6" max="6" width="8.88671875" customWidth="1"/>
    <col min="7" max="7" width="41" customWidth="1"/>
    <col min="8" max="26" width="10.5546875" customWidth="1"/>
  </cols>
  <sheetData>
    <row r="4" spans="2:7" ht="42" customHeight="1">
      <c r="B4" s="1194" t="s">
        <v>737</v>
      </c>
      <c r="C4" s="1194"/>
      <c r="D4" s="354"/>
      <c r="E4" s="355" t="s">
        <v>420</v>
      </c>
      <c r="F4" s="354" t="s">
        <v>775</v>
      </c>
      <c r="G4" s="356" t="s">
        <v>771</v>
      </c>
    </row>
    <row r="5" spans="2:7" ht="30" customHeight="1">
      <c r="B5" s="1205" t="str">
        <f>Indicadores!A43</f>
        <v>Inducción a la entidad</v>
      </c>
      <c r="C5" s="488"/>
      <c r="D5" s="67" t="e">
        <f>'TABLERO DE MANDO'!#REF!</f>
        <v>#REF!</v>
      </c>
      <c r="E5" s="67">
        <f>'TABLERO DE MANDO'!D44</f>
        <v>0.8</v>
      </c>
      <c r="F5" s="264" t="e">
        <f>D5/E5</f>
        <v>#REF!</v>
      </c>
      <c r="G5" s="71"/>
    </row>
    <row r="6" spans="2:7" ht="30" customHeight="1">
      <c r="B6" s="1205" t="str">
        <f>Indicadores!A44</f>
        <v>Cumplimiento programación de vacaciones</v>
      </c>
      <c r="C6" s="488"/>
      <c r="D6" s="67" t="e">
        <f>'TABLERO DE MANDO'!#REF!</f>
        <v>#REF!</v>
      </c>
      <c r="E6" s="67">
        <f>'TABLERO DE MANDO'!D45</f>
        <v>0.8</v>
      </c>
      <c r="F6" s="70" t="e">
        <f>D6/E6</f>
        <v>#REF!</v>
      </c>
      <c r="G6" s="69"/>
    </row>
    <row r="7" spans="2:7" ht="30" customHeight="1">
      <c r="B7" s="1205" t="str">
        <f>Indicadores!A45</f>
        <v>Porcentaje de cumplimiento de la evaluación SST</v>
      </c>
      <c r="C7" s="488"/>
      <c r="D7" s="67" t="e">
        <f>'TABLERO DE MANDO'!#REF!</f>
        <v>#REF!</v>
      </c>
      <c r="E7" s="67">
        <f>'TABLERO DE MANDO'!D46</f>
        <v>0.8</v>
      </c>
      <c r="F7" s="70" t="e">
        <f>D7/E7</f>
        <v>#REF!</v>
      </c>
      <c r="G7" s="71"/>
    </row>
    <row r="8" spans="2:7" ht="30" customHeight="1">
      <c r="B8" s="1206" t="str">
        <f>Indicadores!A46</f>
        <v>Gestión de cobro de incapacidades</v>
      </c>
      <c r="C8" s="481"/>
      <c r="D8" s="259" t="e">
        <f>'TABLERO DE MANDO'!#REF!</f>
        <v>#REF!</v>
      </c>
      <c r="E8" s="259">
        <f>'TABLERO DE MANDO'!D47</f>
        <v>0.9</v>
      </c>
      <c r="F8" s="260" t="e">
        <f>D8/E8</f>
        <v>#REF!</v>
      </c>
      <c r="G8" s="261"/>
    </row>
    <row r="9" spans="2:7" ht="15.75">
      <c r="B9" s="1204" t="s">
        <v>770</v>
      </c>
      <c r="C9" s="1204"/>
      <c r="D9" s="1204"/>
      <c r="E9" s="1204"/>
      <c r="F9" s="262" t="e">
        <f>AVERAGE(F6,F8)</f>
        <v>#REF!</v>
      </c>
      <c r="G9" s="198"/>
    </row>
    <row r="10" spans="2:7">
      <c r="B10" s="1186" t="s">
        <v>773</v>
      </c>
      <c r="C10" s="1187"/>
      <c r="D10" s="1187"/>
      <c r="E10" s="1187"/>
      <c r="F10" s="1187"/>
      <c r="G10" s="1188"/>
    </row>
    <row r="11" spans="2:7">
      <c r="B11" s="1189"/>
      <c r="C11" s="1190"/>
      <c r="D11" s="1190"/>
      <c r="E11" s="1190"/>
      <c r="F11" s="1190"/>
      <c r="G11" s="1191"/>
    </row>
  </sheetData>
  <mergeCells count="7">
    <mergeCell ref="B9:E9"/>
    <mergeCell ref="B10:G11"/>
    <mergeCell ref="B4:C4"/>
    <mergeCell ref="B5:C5"/>
    <mergeCell ref="B6:C6"/>
    <mergeCell ref="B7:C7"/>
    <mergeCell ref="B8:C8"/>
  </mergeCells>
  <conditionalFormatting sqref="F5">
    <cfRule type="cellIs" dxfId="87" priority="7" operator="between">
      <formula>0.7</formula>
      <formula>0.85</formula>
    </cfRule>
  </conditionalFormatting>
  <conditionalFormatting sqref="F5:F9">
    <cfRule type="cellIs" dxfId="86" priority="1" operator="equal">
      <formula>0</formula>
    </cfRule>
    <cfRule type="cellIs" dxfId="85" priority="2" operator="greaterThan">
      <formula>0.85</formula>
    </cfRule>
    <cfRule type="cellIs" dxfId="84" priority="4" operator="lessThan">
      <formula>0.7</formula>
    </cfRule>
  </conditionalFormatting>
  <conditionalFormatting sqref="F6:F9">
    <cfRule type="cellIs" dxfId="83" priority="3" operator="between">
      <formula>70%</formula>
      <formula>0.85</formula>
    </cfRule>
  </conditionalFormatting>
  <hyperlinks>
    <hyperlink ref="B4" location="Objetivo 7!A1" display="7. Promover programas para la provisión, capacitación, evaluación y desarrollo del talento humano con el objeto de garantizar el cumplimiento misional" xr:uid="{00000000-0004-0000-4B00-000000000000}"/>
  </hyperlinks>
  <pageMargins left="0.7" right="0.7" top="0.75" bottom="0.75" header="0" footer="0"/>
  <pageSetup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77">
    <tabColor rgb="FFC5E0B3"/>
  </sheetPr>
  <dimension ref="A4:G16"/>
  <sheetViews>
    <sheetView showGridLines="0" zoomScale="148" zoomScaleNormal="148" workbookViewId="0">
      <selection activeCell="D9" sqref="D9"/>
    </sheetView>
  </sheetViews>
  <sheetFormatPr baseColWidth="10" defaultColWidth="11.21875" defaultRowHeight="15" customHeight="1"/>
  <cols>
    <col min="1" max="1" width="11.5546875" customWidth="1"/>
    <col min="2" max="2" width="2.6640625" customWidth="1"/>
    <col min="3" max="3" width="34.21875" customWidth="1"/>
    <col min="4" max="4" width="10.77734375" customWidth="1"/>
    <col min="5" max="5" width="8.33203125" customWidth="1"/>
    <col min="6" max="6" width="8.88671875" customWidth="1"/>
    <col min="7" max="7" width="41" customWidth="1"/>
    <col min="8" max="26" width="10.5546875" customWidth="1"/>
  </cols>
  <sheetData>
    <row r="4" spans="1:7" ht="60.75" customHeight="1">
      <c r="A4" s="61"/>
      <c r="B4" s="1194" t="s">
        <v>739</v>
      </c>
      <c r="C4" s="1194"/>
      <c r="D4" s="354" t="s">
        <v>769</v>
      </c>
      <c r="E4" s="354" t="s">
        <v>420</v>
      </c>
      <c r="F4" s="354" t="s">
        <v>775</v>
      </c>
      <c r="G4" s="356" t="s">
        <v>771</v>
      </c>
    </row>
    <row r="5" spans="1:7" ht="38.25" customHeight="1">
      <c r="A5" s="61"/>
      <c r="B5" s="1216" t="str">
        <f>Indicadores!A9</f>
        <v>Cumplimiento del Programa de Auditorias del Sistema Integrado de Gestión - SIG</v>
      </c>
      <c r="C5" s="1208"/>
      <c r="D5" s="210" t="e">
        <f>'TABLERO DE MANDO'!#REF!</f>
        <v>#REF!</v>
      </c>
      <c r="E5" s="210">
        <f>'TABLERO DE MANDO'!D10</f>
        <v>1</v>
      </c>
      <c r="F5" s="193" t="e">
        <f t="shared" ref="F5:F12" si="0">D5/E5</f>
        <v>#REF!</v>
      </c>
      <c r="G5" s="207"/>
    </row>
    <row r="6" spans="1:7" ht="40.5" customHeight="1">
      <c r="A6" s="61" t="s">
        <v>777</v>
      </c>
      <c r="B6" s="1216" t="str">
        <f>Indicadores!A10</f>
        <v>Medición de la percepción y apropiación de las actividades de socialización del Sistema Integrado de Gestión.</v>
      </c>
      <c r="C6" s="1208"/>
      <c r="D6" s="256" t="e">
        <f>'TABLERO DE MANDO'!#REF!</f>
        <v>#REF!</v>
      </c>
      <c r="E6" s="372">
        <f>'TABLERO DE MANDO'!D11</f>
        <v>4</v>
      </c>
      <c r="F6" s="193" t="e">
        <f>D6/E6</f>
        <v>#REF!</v>
      </c>
      <c r="G6" s="207"/>
    </row>
    <row r="7" spans="1:7" ht="33.75" customHeight="1">
      <c r="A7" s="61"/>
      <c r="B7" s="1216" t="str">
        <f>Indicadores!A11</f>
        <v>Cumplimiento del plan de mejoramiento</v>
      </c>
      <c r="C7" s="1208"/>
      <c r="D7" s="210" t="e">
        <f>'TABLERO DE MANDO'!#REF!</f>
        <v>#REF!</v>
      </c>
      <c r="E7" s="210">
        <f>'TABLERO DE MANDO'!D12</f>
        <v>0.9</v>
      </c>
      <c r="F7" s="193" t="e">
        <f>D7/E7</f>
        <v>#REF!</v>
      </c>
      <c r="G7" s="207"/>
    </row>
    <row r="8" spans="1:7" ht="40.5" customHeight="1">
      <c r="A8" s="61"/>
      <c r="B8" s="1216" t="str">
        <f>Indicadores!A12</f>
        <v>Cumplimiento de la estrategia de comunicación interna del Sistema Integrado de Gestión - SOMOS MADS</v>
      </c>
      <c r="C8" s="1208"/>
      <c r="D8" s="210" t="e">
        <f>'TABLERO DE MANDO'!#REF!</f>
        <v>#REF!</v>
      </c>
      <c r="E8" s="210">
        <f>'TABLERO DE MANDO'!D13</f>
        <v>1</v>
      </c>
      <c r="F8" s="193" t="e">
        <f t="shared" si="0"/>
        <v>#REF!</v>
      </c>
      <c r="G8" s="207"/>
    </row>
    <row r="9" spans="1:7" ht="39" customHeight="1">
      <c r="A9" s="61"/>
      <c r="B9" s="1207" t="str">
        <f>Indicadores!A54</f>
        <v xml:space="preserve"> Cumplimiento de los acuerdos de niveles de servicio de Tecnología de la Información </v>
      </c>
      <c r="C9" s="1208"/>
      <c r="D9" s="210" t="e">
        <f>'TABLERO DE MANDO'!#REF!</f>
        <v>#REF!</v>
      </c>
      <c r="E9" s="210">
        <f>'TABLERO DE MANDO'!D55</f>
        <v>1</v>
      </c>
      <c r="F9" s="193" t="e">
        <f t="shared" si="0"/>
        <v>#REF!</v>
      </c>
      <c r="G9" s="207"/>
    </row>
    <row r="10" spans="1:7" ht="35.25" customHeight="1">
      <c r="A10" s="61"/>
      <c r="B10" s="1207" t="str">
        <f>Indicadores!A62</f>
        <v>Autos Administrativos generados en el periodo</v>
      </c>
      <c r="C10" s="1208"/>
      <c r="D10" s="210" t="e">
        <f>'TABLERO DE MANDO'!#REF!</f>
        <v>#REF!</v>
      </c>
      <c r="E10" s="210">
        <f>'TABLERO DE MANDO'!D63</f>
        <v>0.9</v>
      </c>
      <c r="F10" s="193" t="e">
        <f t="shared" si="0"/>
        <v>#REF!</v>
      </c>
      <c r="G10" s="207"/>
    </row>
    <row r="11" spans="1:7" ht="36.75" customHeight="1">
      <c r="A11" s="61"/>
      <c r="B11" s="1209" t="str">
        <f>Indicadores!A63</f>
        <v>Cumplimiento de cronograma de actividades</v>
      </c>
      <c r="C11" s="1208"/>
      <c r="D11" s="210" t="e">
        <f>'TABLERO DE MANDO'!#REF!</f>
        <v>#REF!</v>
      </c>
      <c r="E11" s="210">
        <f>'TABLERO DE MANDO'!D64</f>
        <v>1</v>
      </c>
      <c r="F11" s="193" t="e">
        <f t="shared" si="0"/>
        <v>#REF!</v>
      </c>
      <c r="G11" s="208"/>
    </row>
    <row r="12" spans="1:7" ht="29.25" customHeight="1">
      <c r="A12" s="61"/>
      <c r="B12" s="1209" t="str">
        <f>Indicadores!A64</f>
        <v>Cumplimiento oportuno de cronograma de actividades de requerimiento legal</v>
      </c>
      <c r="C12" s="1208"/>
      <c r="D12" s="210" t="e">
        <f>'TABLERO DE MANDO'!#REF!</f>
        <v>#REF!</v>
      </c>
      <c r="E12" s="210">
        <f>'TABLERO DE MANDO'!D65</f>
        <v>1</v>
      </c>
      <c r="F12" s="193" t="e">
        <f t="shared" si="0"/>
        <v>#REF!</v>
      </c>
      <c r="G12" s="207"/>
    </row>
    <row r="13" spans="1:7" ht="16.5">
      <c r="A13" s="61"/>
      <c r="B13" s="1213" t="s">
        <v>756</v>
      </c>
      <c r="C13" s="1214"/>
      <c r="D13" s="1214"/>
      <c r="E13" s="1215"/>
      <c r="F13" s="186" t="e">
        <f>AVERAGE(F5:F12)</f>
        <v>#REF!</v>
      </c>
      <c r="G13" s="207"/>
    </row>
    <row r="14" spans="1:7" ht="16.5" customHeight="1">
      <c r="A14" s="61"/>
      <c r="B14" s="1177" t="s">
        <v>773</v>
      </c>
      <c r="C14" s="1178"/>
      <c r="D14" s="1178"/>
      <c r="E14" s="1178"/>
      <c r="F14" s="1178"/>
      <c r="G14" s="1179"/>
    </row>
    <row r="15" spans="1:7" ht="16.5" customHeight="1">
      <c r="A15" s="61"/>
      <c r="B15" s="1210"/>
      <c r="C15" s="1211"/>
      <c r="D15" s="1211"/>
      <c r="E15" s="1211"/>
      <c r="F15" s="1211"/>
      <c r="G15" s="1212"/>
    </row>
    <row r="16" spans="1:7" ht="16.5" customHeight="1">
      <c r="A16" s="61"/>
      <c r="B16" s="1180"/>
      <c r="C16" s="1181"/>
      <c r="D16" s="1181"/>
      <c r="E16" s="1181"/>
      <c r="F16" s="1181"/>
      <c r="G16" s="1182"/>
    </row>
  </sheetData>
  <mergeCells count="11">
    <mergeCell ref="B10:C10"/>
    <mergeCell ref="B11:C11"/>
    <mergeCell ref="B12:C12"/>
    <mergeCell ref="B4:C4"/>
    <mergeCell ref="B14:G16"/>
    <mergeCell ref="B13:E13"/>
    <mergeCell ref="B5:C5"/>
    <mergeCell ref="B6:C6"/>
    <mergeCell ref="B7:C7"/>
    <mergeCell ref="B8:C8"/>
    <mergeCell ref="B9:C9"/>
  </mergeCells>
  <conditionalFormatting sqref="F5:F13">
    <cfRule type="cellIs" dxfId="82" priority="1" operator="equal">
      <formula>0</formula>
    </cfRule>
    <cfRule type="cellIs" dxfId="81" priority="2" operator="greaterThan">
      <formula>0.85</formula>
    </cfRule>
    <cfRule type="cellIs" dxfId="80" priority="3" operator="between">
      <formula>0.7</formula>
      <formula>0.85</formula>
    </cfRule>
    <cfRule type="cellIs" dxfId="79" priority="4" operator="lessThan">
      <formula>0.7</formula>
    </cfRule>
  </conditionalFormatting>
  <hyperlinks>
    <hyperlink ref="B4" location="Objetivo 4!A1" display="4. Implementar los procesos que garanticen el logro de la misión institucional, fortaleciendo los mecanismos de autocontrol y de evaluación para su mejora continua" xr:uid="{00000000-0004-0000-4C00-000000000000}"/>
  </hyperlinks>
  <pageMargins left="0.7" right="0.7" top="0.75" bottom="0.75" header="0" footer="0"/>
  <pageSetup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78">
    <tabColor rgb="FFC5E0B3"/>
  </sheetPr>
  <dimension ref="B5:G16"/>
  <sheetViews>
    <sheetView showGridLines="0" workbookViewId="0">
      <selection activeCell="B13" sqref="B13:E13"/>
    </sheetView>
  </sheetViews>
  <sheetFormatPr baseColWidth="10" defaultColWidth="11.21875" defaultRowHeight="15" customHeight="1"/>
  <cols>
    <col min="1" max="1" width="11.5546875" customWidth="1"/>
    <col min="2" max="2" width="2.33203125" customWidth="1"/>
    <col min="3" max="3" width="38.33203125" customWidth="1"/>
    <col min="4" max="4" width="8.77734375" customWidth="1"/>
    <col min="5" max="5" width="8.33203125" customWidth="1"/>
    <col min="6" max="6" width="14" style="211" customWidth="1"/>
    <col min="7" max="7" width="41" customWidth="1"/>
    <col min="8" max="26" width="10.5546875" customWidth="1"/>
  </cols>
  <sheetData>
    <row r="5" spans="2:7" ht="70.5" customHeight="1">
      <c r="B5" s="1217" t="s">
        <v>740</v>
      </c>
      <c r="C5" s="1217"/>
      <c r="D5" s="358" t="s">
        <v>769</v>
      </c>
      <c r="E5" s="359" t="s">
        <v>420</v>
      </c>
      <c r="F5" s="358" t="s">
        <v>775</v>
      </c>
      <c r="G5" s="360" t="s">
        <v>771</v>
      </c>
    </row>
    <row r="6" spans="2:7" ht="45.75" customHeight="1">
      <c r="B6" s="1222" t="str">
        <f>Indicadores!A15</f>
        <v>Medición de la madurez del habilitador de Arquitectura Empresarial en el marco de la política de Gobierno Digital</v>
      </c>
      <c r="C6" s="1221"/>
      <c r="D6" s="210" t="e">
        <f>'TABLERO DE MANDO'!#REF!</f>
        <v>#REF!</v>
      </c>
      <c r="E6" s="210">
        <f>'TABLERO DE MANDO'!D16</f>
        <v>0.5</v>
      </c>
      <c r="F6" s="189" t="e">
        <f t="shared" ref="F6:F12" si="0">D6/E6</f>
        <v>#REF!</v>
      </c>
      <c r="G6" s="207"/>
    </row>
    <row r="7" spans="2:7" ht="27.75" customHeight="1">
      <c r="B7" s="1220" t="str">
        <f>Indicadores!A55</f>
        <v>Disponibilidad</v>
      </c>
      <c r="C7" s="1221"/>
      <c r="D7" s="210" t="e">
        <f>'TABLERO DE MANDO'!#REF!</f>
        <v>#REF!</v>
      </c>
      <c r="E7" s="210">
        <f>'TABLERO DE MANDO'!D56</f>
        <v>0.97</v>
      </c>
      <c r="F7" s="189" t="e">
        <f t="shared" si="0"/>
        <v>#REF!</v>
      </c>
      <c r="G7" s="207"/>
    </row>
    <row r="8" spans="2:7" ht="30" customHeight="1">
      <c r="B8" s="1220" t="str">
        <f>Indicadores!A56</f>
        <v>Cumplimiento de actividades como resultado de planes de mejoramiento</v>
      </c>
      <c r="C8" s="1221"/>
      <c r="D8" s="210" t="e">
        <f>'TABLERO DE MANDO'!#REF!</f>
        <v>#REF!</v>
      </c>
      <c r="E8" s="210">
        <f>'TABLERO DE MANDO'!D57</f>
        <v>1</v>
      </c>
      <c r="F8" s="189" t="e">
        <f t="shared" si="0"/>
        <v>#REF!</v>
      </c>
      <c r="G8" s="207"/>
    </row>
    <row r="9" spans="2:7" ht="29.25" customHeight="1">
      <c r="B9" s="1220" t="str">
        <f>Indicadores!A57</f>
        <v xml:space="preserve">Personal capacitado en el SGSI </v>
      </c>
      <c r="C9" s="1221"/>
      <c r="D9" s="210" t="e">
        <f>'TABLERO DE MANDO'!#REF!</f>
        <v>#REF!</v>
      </c>
      <c r="E9" s="210">
        <f>'TABLERO DE MANDO'!D58</f>
        <v>0.9</v>
      </c>
      <c r="F9" s="189" t="e">
        <f t="shared" si="0"/>
        <v>#REF!</v>
      </c>
      <c r="G9" s="207"/>
    </row>
    <row r="10" spans="2:7" ht="29.25" customHeight="1">
      <c r="B10" s="1220" t="str">
        <f>Indicadores!A58</f>
        <v>Cumplimiento de usuarios habilitados o autorizados en el directorio activo</v>
      </c>
      <c r="C10" s="1221"/>
      <c r="D10" s="210" t="e">
        <f>'TABLERO DE MANDO'!#REF!</f>
        <v>#REF!</v>
      </c>
      <c r="E10" s="210">
        <f>'TABLERO DE MANDO'!D59</f>
        <v>1</v>
      </c>
      <c r="F10" s="189" t="e">
        <f t="shared" si="0"/>
        <v>#REF!</v>
      </c>
      <c r="G10" s="207"/>
    </row>
    <row r="11" spans="2:7" ht="29.25" customHeight="1">
      <c r="B11" s="1220" t="str">
        <f>Indicadores!A59</f>
        <v>Efectividad en la atención de los incidentes de seguridad de la información reportados</v>
      </c>
      <c r="C11" s="1221"/>
      <c r="D11" s="210" t="e">
        <f>'TABLERO DE MANDO'!#REF!</f>
        <v>#REF!</v>
      </c>
      <c r="E11" s="210">
        <f>'TABLERO DE MANDO'!D60</f>
        <v>0.9</v>
      </c>
      <c r="F11" s="189" t="e">
        <f t="shared" si="0"/>
        <v>#REF!</v>
      </c>
      <c r="G11" s="207"/>
    </row>
    <row r="12" spans="2:7" ht="29.25" customHeight="1">
      <c r="B12" s="1220" t="str">
        <f>Indicadores!A60</f>
        <v>Backups y respaldos de la información de usuarios</v>
      </c>
      <c r="C12" s="1221"/>
      <c r="D12" s="210" t="e">
        <f>'TABLERO DE MANDO'!#REF!</f>
        <v>#REF!</v>
      </c>
      <c r="E12" s="210">
        <f>'TABLERO DE MANDO'!D61</f>
        <v>1</v>
      </c>
      <c r="F12" s="189" t="e">
        <f t="shared" si="0"/>
        <v>#REF!</v>
      </c>
      <c r="G12" s="207"/>
    </row>
    <row r="13" spans="2:7" ht="16.5">
      <c r="B13" s="1218" t="s">
        <v>756</v>
      </c>
      <c r="C13" s="1218"/>
      <c r="D13" s="1218"/>
      <c r="E13" s="1218"/>
      <c r="F13" s="188" t="e">
        <f>AVERAGE(F6:F12)</f>
        <v>#REF!</v>
      </c>
      <c r="G13" s="207"/>
    </row>
    <row r="14" spans="2:7">
      <c r="B14" s="1219" t="s">
        <v>773</v>
      </c>
      <c r="C14" s="1219"/>
      <c r="D14" s="1219"/>
      <c r="E14" s="1219"/>
      <c r="F14" s="1219"/>
      <c r="G14" s="1219"/>
    </row>
    <row r="15" spans="2:7">
      <c r="B15" s="1219"/>
      <c r="C15" s="1219"/>
      <c r="D15" s="1219"/>
      <c r="E15" s="1219"/>
      <c r="F15" s="1219"/>
      <c r="G15" s="1219"/>
    </row>
    <row r="16" spans="2:7">
      <c r="B16" s="1219"/>
      <c r="C16" s="1219"/>
      <c r="D16" s="1219"/>
      <c r="E16" s="1219"/>
      <c r="F16" s="1219"/>
      <c r="G16" s="1219"/>
    </row>
  </sheetData>
  <mergeCells count="10">
    <mergeCell ref="B5:C5"/>
    <mergeCell ref="B13:E13"/>
    <mergeCell ref="B14:G16"/>
    <mergeCell ref="B12:C12"/>
    <mergeCell ref="B6:C6"/>
    <mergeCell ref="B7:C7"/>
    <mergeCell ref="B8:C8"/>
    <mergeCell ref="B9:C9"/>
    <mergeCell ref="B10:C10"/>
    <mergeCell ref="B11:C11"/>
  </mergeCells>
  <conditionalFormatting sqref="F6:F13">
    <cfRule type="cellIs" dxfId="78" priority="1" operator="equal">
      <formula>0</formula>
    </cfRule>
    <cfRule type="cellIs" dxfId="77" priority="2" operator="greaterThan">
      <formula>0.85</formula>
    </cfRule>
    <cfRule type="cellIs" dxfId="76" priority="3" operator="between">
      <formula>0.7</formula>
      <formula>0.85</formula>
    </cfRule>
    <cfRule type="cellIs" dxfId="75" priority="4" operator="lessThan">
      <formula>0.7</formula>
    </cfRule>
  </conditionalFormatting>
  <hyperlinks>
    <hyperlink ref="B5" location="Objetivo 5!A1" display="5. Gestión de controles para garantizar la seguridad de la información (confidencialidad, integridad, disponibilidad)" xr:uid="{00000000-0004-0000-4D00-000000000000}"/>
  </hyperlinks>
  <pageMargins left="0.7" right="0.7" top="0.75" bottom="0.75" header="0" footer="0"/>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0070C0"/>
  </sheetPr>
  <dimension ref="A1:L77"/>
  <sheetViews>
    <sheetView workbookViewId="0">
      <selection activeCell="L7" sqref="L7:M10"/>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2" ht="38.25" customHeight="1">
      <c r="B1" s="502" t="s">
        <v>471</v>
      </c>
      <c r="C1" s="599"/>
      <c r="D1" s="601" t="s">
        <v>439</v>
      </c>
      <c r="E1" s="602"/>
      <c r="F1" s="602"/>
      <c r="G1" s="602"/>
      <c r="H1" s="603"/>
      <c r="I1" s="604"/>
    </row>
    <row r="2" spans="1:12" ht="13.5" customHeight="1">
      <c r="B2" s="600"/>
      <c r="C2" s="448"/>
      <c r="D2" s="454" t="s">
        <v>472</v>
      </c>
      <c r="E2" s="455"/>
      <c r="F2" s="455"/>
      <c r="G2" s="455"/>
      <c r="H2" s="456"/>
      <c r="I2" s="605"/>
    </row>
    <row r="3" spans="1:12" ht="13.5" customHeight="1">
      <c r="B3" s="606" t="s">
        <v>473</v>
      </c>
      <c r="C3" s="607"/>
      <c r="D3" s="606" t="s">
        <v>474</v>
      </c>
      <c r="E3" s="608"/>
      <c r="F3" s="608"/>
      <c r="G3" s="608"/>
      <c r="H3" s="607"/>
      <c r="I3" s="43" t="s">
        <v>475</v>
      </c>
    </row>
    <row r="4" spans="1:12" ht="13.5" customHeight="1">
      <c r="B4" s="529"/>
      <c r="C4" s="530"/>
      <c r="D4" s="530"/>
      <c r="E4" s="530"/>
      <c r="F4" s="530"/>
      <c r="G4" s="530"/>
      <c r="H4" s="530"/>
      <c r="I4" s="530"/>
    </row>
    <row r="5" spans="1:12" ht="22.5" customHeight="1">
      <c r="B5" s="623" t="s">
        <v>444</v>
      </c>
      <c r="C5" s="624"/>
      <c r="D5" s="532" t="str">
        <f>Indicadores!F12</f>
        <v>Administración del Sistema Integrado de Gestión (SIG)</v>
      </c>
      <c r="E5" s="530"/>
      <c r="F5" s="530"/>
      <c r="G5" s="530"/>
      <c r="H5" s="530"/>
      <c r="I5" s="530"/>
    </row>
    <row r="6" spans="1:12" ht="34.5" customHeight="1">
      <c r="B6" s="623" t="s">
        <v>445</v>
      </c>
      <c r="C6" s="624"/>
      <c r="D6" s="533" t="str">
        <f>Indicadores!A10</f>
        <v>Medición de la percepción y apropiación de las actividades de socialización del Sistema Integrado de Gestión.</v>
      </c>
      <c r="E6" s="530"/>
      <c r="F6" s="623" t="s">
        <v>446</v>
      </c>
      <c r="G6" s="624"/>
      <c r="H6" s="534" t="e">
        <f>Indicadores!#REF!</f>
        <v>#REF!</v>
      </c>
      <c r="I6" s="530"/>
    </row>
    <row r="7" spans="1:12" ht="46.5" customHeight="1">
      <c r="B7" s="663" t="s">
        <v>447</v>
      </c>
      <c r="C7" s="626"/>
      <c r="D7" s="664" t="str">
        <f>Indicadores!G10</f>
        <v>Promedio de percepción y apropiación de las actividades de socialización del equipo del SIG</v>
      </c>
      <c r="E7" s="547"/>
      <c r="F7" s="663" t="s">
        <v>448</v>
      </c>
      <c r="G7" s="626"/>
      <c r="H7" s="664" t="str">
        <f>Indicadores!C10</f>
        <v>Medir el promedio de la percepción y apropiación de las actividades de socialización del SIG, por parte de los servidores del Ministerio.</v>
      </c>
      <c r="I7" s="547"/>
    </row>
    <row r="8" spans="1:12" ht="42" customHeight="1">
      <c r="A8" s="373"/>
      <c r="B8" s="297" t="s">
        <v>449</v>
      </c>
      <c r="C8" s="37" t="str">
        <f>Indicadores!P10</f>
        <v>Trimestral</v>
      </c>
      <c r="D8" s="297" t="s">
        <v>450</v>
      </c>
      <c r="E8" s="36" t="str">
        <f>Indicadores!R10</f>
        <v>Grupo Sistema Integrado de Gestión</v>
      </c>
      <c r="F8" s="297" t="s">
        <v>67</v>
      </c>
      <c r="G8" s="37" t="str">
        <f>Indicadores!H10</f>
        <v>Unidades</v>
      </c>
      <c r="H8" s="665" t="s">
        <v>451</v>
      </c>
      <c r="I8" s="667" t="str">
        <f>Indicadores!O10</f>
        <v xml:space="preserve">Punto medio </v>
      </c>
      <c r="J8" s="373"/>
    </row>
    <row r="9" spans="1:12" s="373" customFormat="1" ht="33.75" customHeight="1">
      <c r="B9" s="297" t="s">
        <v>420</v>
      </c>
      <c r="C9" s="404">
        <f>'TABLERO DE MANDO'!D11</f>
        <v>4</v>
      </c>
      <c r="D9" s="28" t="s">
        <v>499</v>
      </c>
      <c r="E9" s="182">
        <v>3.4</v>
      </c>
      <c r="F9" s="29" t="s">
        <v>500</v>
      </c>
      <c r="G9" s="182">
        <v>4</v>
      </c>
      <c r="H9" s="666"/>
      <c r="I9" s="578"/>
      <c r="L9"/>
    </row>
    <row r="10" spans="1:12" s="373" customFormat="1" ht="13.5" customHeight="1">
      <c r="B10" s="127"/>
      <c r="C10" s="127"/>
      <c r="D10" s="127"/>
      <c r="E10" s="127"/>
      <c r="F10" s="127"/>
      <c r="G10" s="127"/>
      <c r="H10" s="127"/>
      <c r="I10" s="127"/>
      <c r="L10"/>
    </row>
    <row r="11" spans="1:12" s="373" customFormat="1" ht="24" customHeight="1">
      <c r="B11" s="299" t="s">
        <v>452</v>
      </c>
      <c r="C11" s="394" t="s">
        <v>453</v>
      </c>
      <c r="D11" s="376" t="str">
        <f>D9</f>
        <v>LÍMITE INSATISFACTORIO</v>
      </c>
      <c r="E11" s="377" t="str">
        <f>F9</f>
        <v>LÍMITE SATISFACTORIO</v>
      </c>
      <c r="F11" s="48"/>
      <c r="G11" s="48"/>
      <c r="H11" s="48"/>
      <c r="I11" s="49"/>
    </row>
    <row r="12" spans="1:12" ht="13.5" customHeight="1">
      <c r="B12" s="405" t="s">
        <v>426</v>
      </c>
      <c r="C12" s="406"/>
      <c r="D12" s="378">
        <f t="shared" ref="D12:D23" si="0">+$E$9</f>
        <v>3.4</v>
      </c>
      <c r="E12" s="132">
        <f t="shared" ref="E12:E23" si="1">+$G$9</f>
        <v>4</v>
      </c>
      <c r="F12" s="127"/>
      <c r="G12" s="127"/>
      <c r="H12" s="127"/>
      <c r="I12" s="98"/>
      <c r="J12" s="373"/>
    </row>
    <row r="13" spans="1:12" ht="13.5" customHeight="1">
      <c r="B13" s="122" t="s">
        <v>427</v>
      </c>
      <c r="C13" s="137"/>
      <c r="D13" s="378">
        <f t="shared" si="0"/>
        <v>3.4</v>
      </c>
      <c r="E13" s="132">
        <f t="shared" si="1"/>
        <v>4</v>
      </c>
      <c r="F13" s="127"/>
      <c r="G13" s="127"/>
      <c r="H13" s="127"/>
      <c r="I13" s="98"/>
      <c r="J13" s="373"/>
    </row>
    <row r="14" spans="1:12" ht="13.5" customHeight="1">
      <c r="B14" s="122" t="s">
        <v>428</v>
      </c>
      <c r="C14" s="402">
        <v>4.13</v>
      </c>
      <c r="D14" s="378">
        <f t="shared" si="0"/>
        <v>3.4</v>
      </c>
      <c r="E14" s="132">
        <f t="shared" si="1"/>
        <v>4</v>
      </c>
      <c r="F14" s="127"/>
      <c r="G14" s="127"/>
      <c r="H14" s="127"/>
      <c r="I14" s="98"/>
      <c r="J14" s="373"/>
    </row>
    <row r="15" spans="1:12" ht="13.5" customHeight="1">
      <c r="B15" s="122" t="s">
        <v>429</v>
      </c>
      <c r="C15" s="137"/>
      <c r="D15" s="378">
        <f t="shared" si="0"/>
        <v>3.4</v>
      </c>
      <c r="E15" s="132">
        <f t="shared" si="1"/>
        <v>4</v>
      </c>
      <c r="F15" s="127"/>
      <c r="G15" s="127"/>
      <c r="H15" s="127"/>
      <c r="I15" s="98"/>
      <c r="J15" s="373"/>
    </row>
    <row r="16" spans="1:12" ht="13.5" customHeight="1">
      <c r="B16" s="122" t="s">
        <v>430</v>
      </c>
      <c r="C16" s="137"/>
      <c r="D16" s="378">
        <f t="shared" si="0"/>
        <v>3.4</v>
      </c>
      <c r="E16" s="132">
        <f t="shared" si="1"/>
        <v>4</v>
      </c>
      <c r="F16" s="127"/>
      <c r="G16" s="127"/>
      <c r="H16" s="127"/>
      <c r="I16" s="98"/>
      <c r="J16" s="373"/>
    </row>
    <row r="17" spans="1:10" ht="13.5" customHeight="1">
      <c r="B17" s="122" t="s">
        <v>431</v>
      </c>
      <c r="C17" s="403">
        <v>4.6900000000000004</v>
      </c>
      <c r="D17" s="378">
        <f t="shared" si="0"/>
        <v>3.4</v>
      </c>
      <c r="E17" s="132">
        <f t="shared" si="1"/>
        <v>4</v>
      </c>
      <c r="F17" s="127"/>
      <c r="G17" s="127"/>
      <c r="H17" s="127"/>
      <c r="I17" s="98"/>
      <c r="J17" s="373"/>
    </row>
    <row r="18" spans="1:10" ht="13.5" customHeight="1">
      <c r="B18" s="122" t="s">
        <v>432</v>
      </c>
      <c r="C18" s="373"/>
      <c r="D18" s="378">
        <f t="shared" si="0"/>
        <v>3.4</v>
      </c>
      <c r="E18" s="132">
        <f t="shared" si="1"/>
        <v>4</v>
      </c>
      <c r="F18" s="127"/>
      <c r="G18" s="127"/>
      <c r="H18" s="127"/>
      <c r="I18" s="98"/>
      <c r="J18" s="373"/>
    </row>
    <row r="19" spans="1:10" ht="13.5" customHeight="1">
      <c r="B19" s="122" t="s">
        <v>433</v>
      </c>
      <c r="C19" s="137"/>
      <c r="D19" s="378">
        <f t="shared" si="0"/>
        <v>3.4</v>
      </c>
      <c r="E19" s="132">
        <f t="shared" si="1"/>
        <v>4</v>
      </c>
      <c r="F19" s="127"/>
      <c r="G19" s="127"/>
      <c r="H19" s="127"/>
      <c r="I19" s="98"/>
      <c r="J19" s="373"/>
    </row>
    <row r="20" spans="1:10" ht="13.5" customHeight="1">
      <c r="B20" s="122" t="s">
        <v>434</v>
      </c>
      <c r="C20" s="155">
        <v>4.71</v>
      </c>
      <c r="D20" s="378">
        <f t="shared" si="0"/>
        <v>3.4</v>
      </c>
      <c r="E20" s="132">
        <f t="shared" si="1"/>
        <v>4</v>
      </c>
      <c r="F20" s="127"/>
      <c r="G20" s="127"/>
      <c r="H20" s="127"/>
      <c r="I20" s="98"/>
      <c r="J20" s="373"/>
    </row>
    <row r="21" spans="1:10" ht="13.5" customHeight="1">
      <c r="B21" s="122" t="s">
        <v>435</v>
      </c>
      <c r="C21" s="137"/>
      <c r="D21" s="378">
        <f t="shared" si="0"/>
        <v>3.4</v>
      </c>
      <c r="E21" s="132">
        <f t="shared" si="1"/>
        <v>4</v>
      </c>
      <c r="F21" s="127"/>
      <c r="G21" s="127"/>
      <c r="H21" s="127"/>
      <c r="I21" s="98"/>
      <c r="J21" s="373"/>
    </row>
    <row r="22" spans="1:10" ht="13.5" customHeight="1">
      <c r="B22" s="391" t="s">
        <v>436</v>
      </c>
      <c r="C22" s="392"/>
      <c r="D22" s="378">
        <f t="shared" si="0"/>
        <v>3.4</v>
      </c>
      <c r="E22" s="132">
        <f t="shared" si="1"/>
        <v>4</v>
      </c>
      <c r="F22" s="127"/>
      <c r="G22" s="127"/>
      <c r="H22" s="127"/>
      <c r="I22" s="98"/>
      <c r="J22" s="373"/>
    </row>
    <row r="23" spans="1:10" ht="13.5" customHeight="1">
      <c r="A23" s="373"/>
      <c r="B23" s="39" t="s">
        <v>437</v>
      </c>
      <c r="C23" s="155">
        <v>4.75</v>
      </c>
      <c r="D23" s="378">
        <f t="shared" si="0"/>
        <v>3.4</v>
      </c>
      <c r="E23" s="132">
        <f t="shared" si="1"/>
        <v>4</v>
      </c>
      <c r="F23" s="127"/>
      <c r="G23" s="127"/>
      <c r="H23" s="127"/>
      <c r="I23" s="98"/>
      <c r="J23" s="373"/>
    </row>
    <row r="24" spans="1:10" ht="13.5" customHeight="1">
      <c r="A24" s="373"/>
      <c r="B24" s="127"/>
      <c r="C24" s="127"/>
      <c r="D24" s="99"/>
      <c r="E24" s="127"/>
      <c r="F24" s="127"/>
      <c r="G24" s="127"/>
      <c r="H24" s="127"/>
      <c r="I24" s="98"/>
      <c r="J24" s="373"/>
    </row>
    <row r="25" spans="1:10" ht="13.5" customHeight="1">
      <c r="A25" s="373"/>
      <c r="B25" s="127"/>
      <c r="C25" s="127"/>
      <c r="D25" s="99"/>
      <c r="E25" s="127"/>
      <c r="F25" s="127"/>
      <c r="G25" s="127"/>
      <c r="H25" s="127"/>
      <c r="I25" s="98"/>
      <c r="J25" s="373"/>
    </row>
    <row r="26" spans="1:10" ht="13.5" customHeight="1">
      <c r="A26" s="373"/>
      <c r="B26" s="127"/>
      <c r="C26" s="127"/>
      <c r="D26" s="100"/>
      <c r="E26" s="101"/>
      <c r="F26" s="101"/>
      <c r="G26" s="101"/>
      <c r="H26" s="101"/>
      <c r="I26" s="102"/>
      <c r="J26" s="373"/>
    </row>
    <row r="27" spans="1:10" ht="13.5" customHeight="1">
      <c r="A27" s="373"/>
      <c r="B27" s="127"/>
      <c r="C27" s="127"/>
      <c r="D27" s="127"/>
      <c r="E27" s="127"/>
      <c r="F27" s="127"/>
      <c r="G27" s="127"/>
      <c r="H27" s="127"/>
      <c r="I27" s="127"/>
      <c r="J27" s="373"/>
    </row>
    <row r="28" spans="1:10" ht="13.5" customHeight="1">
      <c r="B28" s="668" t="s">
        <v>454</v>
      </c>
      <c r="C28" s="630"/>
      <c r="D28" s="630"/>
      <c r="E28" s="630"/>
      <c r="F28" s="630"/>
      <c r="G28" s="630"/>
      <c r="H28" s="630"/>
      <c r="I28" s="630"/>
    </row>
    <row r="29" spans="1:10" ht="7.5" customHeight="1">
      <c r="B29" s="669"/>
      <c r="C29" s="670"/>
      <c r="D29" s="670"/>
      <c r="E29" s="670"/>
      <c r="F29" s="670"/>
      <c r="G29" s="670"/>
      <c r="H29" s="670"/>
      <c r="I29" s="671"/>
    </row>
    <row r="30" spans="1:10" ht="13.5" customHeight="1">
      <c r="B30" s="631" t="s">
        <v>455</v>
      </c>
      <c r="C30" s="624"/>
      <c r="D30" s="624"/>
      <c r="E30" s="624"/>
      <c r="F30" s="631" t="s">
        <v>456</v>
      </c>
      <c r="G30" s="624"/>
      <c r="H30" s="624"/>
      <c r="I30" s="624"/>
    </row>
    <row r="31" spans="1:10" ht="13.5" customHeight="1">
      <c r="B31" s="662" t="s">
        <v>503</v>
      </c>
      <c r="C31" s="530"/>
      <c r="D31" s="530"/>
      <c r="E31" s="530"/>
      <c r="F31" s="545"/>
      <c r="G31" s="530"/>
      <c r="H31" s="530"/>
      <c r="I31" s="530"/>
    </row>
    <row r="32" spans="1:10" ht="15" customHeight="1">
      <c r="B32" s="530"/>
      <c r="C32" s="538"/>
      <c r="D32" s="538"/>
      <c r="E32" s="530"/>
      <c r="F32" s="530"/>
      <c r="G32" s="538"/>
      <c r="H32" s="538"/>
      <c r="I32" s="530"/>
    </row>
    <row r="33" spans="2:9" ht="15" customHeight="1">
      <c r="B33" s="530"/>
      <c r="C33" s="538"/>
      <c r="D33" s="538"/>
      <c r="E33" s="530"/>
      <c r="F33" s="530"/>
      <c r="G33" s="538"/>
      <c r="H33" s="538"/>
      <c r="I33" s="530"/>
    </row>
    <row r="34" spans="2:9" ht="15" customHeight="1">
      <c r="B34" s="530"/>
      <c r="C34" s="538"/>
      <c r="D34" s="538"/>
      <c r="E34" s="530"/>
      <c r="F34" s="530"/>
      <c r="G34" s="538"/>
      <c r="H34" s="538"/>
      <c r="I34" s="530"/>
    </row>
    <row r="35" spans="2:9" ht="15" customHeight="1">
      <c r="B35" s="530"/>
      <c r="C35" s="538"/>
      <c r="D35" s="538"/>
      <c r="E35" s="530"/>
      <c r="F35" s="530"/>
      <c r="G35" s="538"/>
      <c r="H35" s="538"/>
      <c r="I35" s="530"/>
    </row>
    <row r="36" spans="2:9" ht="15" customHeight="1">
      <c r="B36" s="530"/>
      <c r="C36" s="538"/>
      <c r="D36" s="538"/>
      <c r="E36" s="530"/>
      <c r="F36" s="530"/>
      <c r="G36" s="538"/>
      <c r="H36" s="538"/>
      <c r="I36" s="530"/>
    </row>
    <row r="37" spans="2:9" ht="15" customHeight="1">
      <c r="B37" s="530"/>
      <c r="C37" s="538"/>
      <c r="D37" s="538"/>
      <c r="E37" s="530"/>
      <c r="F37" s="530"/>
      <c r="G37" s="538"/>
      <c r="H37" s="538"/>
      <c r="I37" s="530"/>
    </row>
    <row r="38" spans="2:9" ht="13.5" customHeight="1">
      <c r="B38" s="530"/>
      <c r="C38" s="538"/>
      <c r="D38" s="538"/>
      <c r="E38" s="530"/>
      <c r="F38" s="530"/>
      <c r="G38" s="538"/>
      <c r="H38" s="538"/>
      <c r="I38" s="530"/>
    </row>
    <row r="39" spans="2:9" ht="13.5" customHeight="1">
      <c r="B39" s="530"/>
      <c r="C39" s="538"/>
      <c r="D39" s="538"/>
      <c r="E39" s="530"/>
      <c r="F39" s="530"/>
      <c r="G39" s="538"/>
      <c r="H39" s="538"/>
      <c r="I39" s="530"/>
    </row>
    <row r="40" spans="2:9" ht="48.75" customHeight="1">
      <c r="B40" s="530"/>
      <c r="C40" s="538"/>
      <c r="D40" s="538"/>
      <c r="E40" s="530"/>
      <c r="F40" s="530"/>
      <c r="G40" s="538"/>
      <c r="H40" s="538"/>
      <c r="I40" s="530"/>
    </row>
    <row r="41" spans="2:9" ht="21" customHeight="1">
      <c r="B41" s="530"/>
      <c r="C41" s="530"/>
      <c r="D41" s="530"/>
      <c r="E41" s="530"/>
      <c r="F41" s="530"/>
      <c r="G41" s="538"/>
      <c r="H41" s="538"/>
      <c r="I41" s="530"/>
    </row>
    <row r="42" spans="2:9" ht="13.5" customHeight="1">
      <c r="B42" s="662" t="s">
        <v>504</v>
      </c>
      <c r="C42" s="530"/>
      <c r="D42" s="530"/>
      <c r="E42" s="530"/>
      <c r="F42" s="545"/>
      <c r="G42" s="530"/>
      <c r="H42" s="530"/>
      <c r="I42" s="530"/>
    </row>
    <row r="43" spans="2:9" ht="13.5" customHeight="1">
      <c r="B43" s="530"/>
      <c r="C43" s="538"/>
      <c r="D43" s="538"/>
      <c r="E43" s="530"/>
      <c r="F43" s="530"/>
      <c r="G43" s="538"/>
      <c r="H43" s="538"/>
      <c r="I43" s="530"/>
    </row>
    <row r="44" spans="2:9" ht="13.5" customHeight="1">
      <c r="B44" s="530" t="s">
        <v>505</v>
      </c>
      <c r="C44" s="538"/>
      <c r="D44" s="538"/>
      <c r="E44" s="530"/>
      <c r="F44" s="530"/>
      <c r="G44" s="538"/>
      <c r="H44" s="538"/>
      <c r="I44" s="530"/>
    </row>
    <row r="45" spans="2:9" ht="13.5" customHeight="1">
      <c r="B45" s="530" t="s">
        <v>506</v>
      </c>
      <c r="C45" s="538"/>
      <c r="D45" s="538"/>
      <c r="E45" s="530"/>
      <c r="F45" s="530"/>
      <c r="G45" s="538"/>
      <c r="H45" s="538"/>
      <c r="I45" s="530"/>
    </row>
    <row r="46" spans="2:9" ht="13.5" customHeight="1">
      <c r="B46" s="530"/>
      <c r="C46" s="538"/>
      <c r="D46" s="538"/>
      <c r="E46" s="530"/>
      <c r="F46" s="530"/>
      <c r="G46" s="538"/>
      <c r="H46" s="538"/>
      <c r="I46" s="530"/>
    </row>
    <row r="47" spans="2:9" ht="13.5" customHeight="1">
      <c r="B47" s="530" t="s">
        <v>507</v>
      </c>
      <c r="C47" s="538"/>
      <c r="D47" s="538"/>
      <c r="E47" s="530"/>
      <c r="F47" s="530"/>
      <c r="G47" s="538"/>
      <c r="H47" s="538"/>
      <c r="I47" s="530"/>
    </row>
    <row r="48" spans="2:9" ht="13.5" customHeight="1">
      <c r="B48" s="530"/>
      <c r="C48" s="538"/>
      <c r="D48" s="538"/>
      <c r="E48" s="530"/>
      <c r="F48" s="530"/>
      <c r="G48" s="538"/>
      <c r="H48" s="538"/>
      <c r="I48" s="530"/>
    </row>
    <row r="49" spans="1:10" ht="13.5" customHeight="1">
      <c r="B49" s="530"/>
      <c r="C49" s="538"/>
      <c r="D49" s="538"/>
      <c r="E49" s="530"/>
      <c r="F49" s="530"/>
      <c r="G49" s="538"/>
      <c r="H49" s="538"/>
      <c r="I49" s="530"/>
    </row>
    <row r="50" spans="1:10" ht="13.5" customHeight="1">
      <c r="B50" s="530" t="s">
        <v>508</v>
      </c>
      <c r="C50" s="538"/>
      <c r="D50" s="538"/>
      <c r="E50" s="530"/>
      <c r="F50" s="530"/>
      <c r="G50" s="538"/>
      <c r="H50" s="538"/>
      <c r="I50" s="530"/>
    </row>
    <row r="51" spans="1:10" ht="13.5" customHeight="1">
      <c r="B51" s="530" t="s">
        <v>509</v>
      </c>
      <c r="C51" s="538"/>
      <c r="D51" s="538"/>
      <c r="E51" s="530"/>
      <c r="F51" s="530"/>
      <c r="G51" s="538"/>
      <c r="H51" s="538"/>
      <c r="I51" s="530"/>
    </row>
    <row r="52" spans="1:10" ht="100.5" customHeight="1">
      <c r="B52" s="547" t="s">
        <v>510</v>
      </c>
      <c r="C52" s="547"/>
      <c r="D52" s="547"/>
      <c r="E52" s="547"/>
      <c r="F52" s="547"/>
      <c r="G52" s="575"/>
      <c r="H52" s="575"/>
      <c r="I52" s="547"/>
    </row>
    <row r="53" spans="1:10" ht="13.5" customHeight="1">
      <c r="A53" s="373"/>
      <c r="B53" s="648" t="s">
        <v>511</v>
      </c>
      <c r="C53" s="480"/>
      <c r="D53" s="480"/>
      <c r="E53" s="481"/>
      <c r="F53" s="649"/>
      <c r="G53" s="649"/>
      <c r="H53" s="649"/>
      <c r="I53" s="650"/>
      <c r="J53" s="373"/>
    </row>
    <row r="54" spans="1:10" ht="13.5" customHeight="1">
      <c r="A54" s="373"/>
      <c r="B54" s="646"/>
      <c r="C54" s="483"/>
      <c r="D54" s="483"/>
      <c r="E54" s="484"/>
      <c r="F54" s="651"/>
      <c r="G54" s="651"/>
      <c r="H54" s="651"/>
      <c r="I54" s="652"/>
      <c r="J54" s="373"/>
    </row>
    <row r="55" spans="1:10" ht="13.5" customHeight="1">
      <c r="A55" s="373"/>
      <c r="B55" s="646"/>
      <c r="C55" s="483"/>
      <c r="D55" s="483"/>
      <c r="E55" s="484"/>
      <c r="F55" s="651"/>
      <c r="G55" s="651"/>
      <c r="H55" s="651"/>
      <c r="I55" s="652"/>
      <c r="J55" s="373"/>
    </row>
    <row r="56" spans="1:10" ht="13.5" customHeight="1">
      <c r="A56" s="373"/>
      <c r="B56" s="646"/>
      <c r="C56" s="483"/>
      <c r="D56" s="483"/>
      <c r="E56" s="484"/>
      <c r="F56" s="651"/>
      <c r="G56" s="651"/>
      <c r="H56" s="651"/>
      <c r="I56" s="652"/>
      <c r="J56" s="373"/>
    </row>
    <row r="57" spans="1:10" ht="15" customHeight="1">
      <c r="A57" s="373"/>
      <c r="B57" s="646"/>
      <c r="C57" s="483"/>
      <c r="D57" s="483"/>
      <c r="E57" s="484"/>
      <c r="F57" s="651"/>
      <c r="G57" s="651"/>
      <c r="H57" s="651"/>
      <c r="I57" s="652"/>
      <c r="J57" s="373"/>
    </row>
    <row r="58" spans="1:10" ht="15" customHeight="1">
      <c r="A58" s="373"/>
      <c r="B58" s="646"/>
      <c r="C58" s="483"/>
      <c r="D58" s="483"/>
      <c r="E58" s="484"/>
      <c r="F58" s="651"/>
      <c r="G58" s="651"/>
      <c r="H58" s="651"/>
      <c r="I58" s="652"/>
      <c r="J58" s="373"/>
    </row>
    <row r="59" spans="1:10" ht="15" customHeight="1">
      <c r="A59" s="373"/>
      <c r="B59" s="646"/>
      <c r="C59" s="483"/>
      <c r="D59" s="483"/>
      <c r="E59" s="484"/>
      <c r="F59" s="651"/>
      <c r="G59" s="651"/>
      <c r="H59" s="651"/>
      <c r="I59" s="652"/>
      <c r="J59" s="373"/>
    </row>
    <row r="60" spans="1:10" ht="15" customHeight="1">
      <c r="A60" s="373"/>
      <c r="B60" s="646"/>
      <c r="C60" s="483"/>
      <c r="D60" s="483"/>
      <c r="E60" s="484"/>
      <c r="F60" s="651"/>
      <c r="G60" s="651"/>
      <c r="H60" s="651"/>
      <c r="I60" s="652"/>
      <c r="J60" s="373"/>
    </row>
    <row r="61" spans="1:10" ht="25.5" customHeight="1">
      <c r="A61" s="373"/>
      <c r="B61" s="646"/>
      <c r="C61" s="483"/>
      <c r="D61" s="483"/>
      <c r="E61" s="484"/>
      <c r="F61" s="651"/>
      <c r="G61" s="651"/>
      <c r="H61" s="651"/>
      <c r="I61" s="652"/>
      <c r="J61" s="373"/>
    </row>
    <row r="62" spans="1:10" ht="15" customHeight="1">
      <c r="A62" s="373"/>
      <c r="B62" s="646"/>
      <c r="C62" s="483"/>
      <c r="D62" s="483"/>
      <c r="E62" s="484"/>
      <c r="F62" s="651"/>
      <c r="G62" s="651"/>
      <c r="H62" s="651"/>
      <c r="I62" s="652"/>
      <c r="J62" s="373"/>
    </row>
    <row r="63" spans="1:10" ht="35.25" customHeight="1">
      <c r="A63" s="373"/>
      <c r="B63" s="646"/>
      <c r="C63" s="483"/>
      <c r="D63" s="483"/>
      <c r="E63" s="484"/>
      <c r="F63" s="651"/>
      <c r="G63" s="651"/>
      <c r="H63" s="651"/>
      <c r="I63" s="652"/>
      <c r="J63" s="373"/>
    </row>
    <row r="64" spans="1:10" ht="27" customHeight="1">
      <c r="A64" s="373"/>
      <c r="B64" s="503"/>
      <c r="C64" s="504"/>
      <c r="D64" s="504"/>
      <c r="E64" s="472"/>
      <c r="F64" s="651"/>
      <c r="G64" s="651"/>
      <c r="H64" s="651"/>
      <c r="I64" s="652"/>
      <c r="J64" s="373"/>
    </row>
    <row r="65" spans="2:10" ht="15" customHeight="1">
      <c r="B65" s="653" t="s">
        <v>512</v>
      </c>
      <c r="C65" s="480"/>
      <c r="D65" s="480"/>
      <c r="E65" s="480"/>
      <c r="F65" s="508"/>
      <c r="G65" s="654"/>
      <c r="H65" s="654"/>
      <c r="I65" s="655"/>
      <c r="J65" s="373"/>
    </row>
    <row r="66" spans="2:10" ht="15" customHeight="1">
      <c r="B66" s="646"/>
      <c r="C66" s="647"/>
      <c r="D66" s="647"/>
      <c r="E66" s="462"/>
      <c r="F66" s="656"/>
      <c r="G66" s="657"/>
      <c r="H66" s="657"/>
      <c r="I66" s="658"/>
      <c r="J66" s="373"/>
    </row>
    <row r="67" spans="2:10" ht="15" customHeight="1">
      <c r="B67" s="646"/>
      <c r="C67" s="647"/>
      <c r="D67" s="647"/>
      <c r="E67" s="462"/>
      <c r="F67" s="656"/>
      <c r="G67" s="657"/>
      <c r="H67" s="657"/>
      <c r="I67" s="658"/>
      <c r="J67" s="373"/>
    </row>
    <row r="68" spans="2:10" ht="15" customHeight="1">
      <c r="B68" s="646"/>
      <c r="C68" s="647"/>
      <c r="D68" s="647"/>
      <c r="E68" s="462"/>
      <c r="F68" s="656"/>
      <c r="G68" s="657"/>
      <c r="H68" s="657"/>
      <c r="I68" s="658"/>
      <c r="J68" s="373"/>
    </row>
    <row r="69" spans="2:10" ht="15" customHeight="1">
      <c r="B69" s="646"/>
      <c r="C69" s="647"/>
      <c r="D69" s="647"/>
      <c r="E69" s="462"/>
      <c r="F69" s="656"/>
      <c r="G69" s="657"/>
      <c r="H69" s="657"/>
      <c r="I69" s="658"/>
      <c r="J69" s="373"/>
    </row>
    <row r="70" spans="2:10" ht="15" customHeight="1">
      <c r="B70" s="646"/>
      <c r="C70" s="647"/>
      <c r="D70" s="647"/>
      <c r="E70" s="462"/>
      <c r="F70" s="656"/>
      <c r="G70" s="657"/>
      <c r="H70" s="657"/>
      <c r="I70" s="658"/>
      <c r="J70" s="373"/>
    </row>
    <row r="71" spans="2:10" ht="15" customHeight="1">
      <c r="B71" s="646"/>
      <c r="C71" s="647"/>
      <c r="D71" s="647"/>
      <c r="E71" s="462"/>
      <c r="F71" s="656"/>
      <c r="G71" s="657"/>
      <c r="H71" s="657"/>
      <c r="I71" s="658"/>
      <c r="J71" s="373"/>
    </row>
    <row r="72" spans="2:10" ht="28.5" customHeight="1">
      <c r="B72" s="646"/>
      <c r="C72" s="647"/>
      <c r="D72" s="647"/>
      <c r="E72" s="462"/>
      <c r="F72" s="656"/>
      <c r="G72" s="657"/>
      <c r="H72" s="657"/>
      <c r="I72" s="658"/>
      <c r="J72" s="373"/>
    </row>
    <row r="73" spans="2:10" ht="31.5" customHeight="1">
      <c r="B73" s="646"/>
      <c r="C73" s="647"/>
      <c r="D73" s="647"/>
      <c r="E73" s="462"/>
      <c r="F73" s="656"/>
      <c r="G73" s="657"/>
      <c r="H73" s="657"/>
      <c r="I73" s="658"/>
      <c r="J73" s="373"/>
    </row>
    <row r="74" spans="2:10" ht="26.25" customHeight="1">
      <c r="B74" s="646"/>
      <c r="C74" s="647"/>
      <c r="D74" s="647"/>
      <c r="E74" s="462"/>
      <c r="F74" s="656"/>
      <c r="G74" s="657"/>
      <c r="H74" s="657"/>
      <c r="I74" s="658"/>
      <c r="J74" s="373"/>
    </row>
    <row r="75" spans="2:10" ht="33.75" customHeight="1">
      <c r="B75" s="646"/>
      <c r="C75" s="647"/>
      <c r="D75" s="647"/>
      <c r="E75" s="462"/>
      <c r="F75" s="656"/>
      <c r="G75" s="657"/>
      <c r="H75" s="657"/>
      <c r="I75" s="658"/>
      <c r="J75" s="373"/>
    </row>
    <row r="76" spans="2:10" ht="53.25" customHeight="1">
      <c r="B76" s="503"/>
      <c r="C76" s="504"/>
      <c r="D76" s="504"/>
      <c r="E76" s="504"/>
      <c r="F76" s="659"/>
      <c r="G76" s="660"/>
      <c r="H76" s="660"/>
      <c r="I76" s="661"/>
      <c r="J76" s="373"/>
    </row>
    <row r="77" spans="2:10" ht="15" customHeight="1">
      <c r="F77" s="373"/>
      <c r="G77" s="373"/>
      <c r="H77" s="373"/>
      <c r="I77" s="373"/>
    </row>
  </sheetData>
  <mergeCells count="31">
    <mergeCell ref="B7:C7"/>
    <mergeCell ref="H7:I7"/>
    <mergeCell ref="B31:E41"/>
    <mergeCell ref="F31:I41"/>
    <mergeCell ref="D7:E7"/>
    <mergeCell ref="F7:G7"/>
    <mergeCell ref="H8:H9"/>
    <mergeCell ref="I8:I9"/>
    <mergeCell ref="B28:I28"/>
    <mergeCell ref="B30:E30"/>
    <mergeCell ref="F30:I30"/>
    <mergeCell ref="B29:I29"/>
    <mergeCell ref="B4:I4"/>
    <mergeCell ref="B5:C5"/>
    <mergeCell ref="D5:I5"/>
    <mergeCell ref="B6:C6"/>
    <mergeCell ref="D6:E6"/>
    <mergeCell ref="F6:G6"/>
    <mergeCell ref="H6:I6"/>
    <mergeCell ref="B1:C2"/>
    <mergeCell ref="D1:H1"/>
    <mergeCell ref="I1:I2"/>
    <mergeCell ref="D2:H2"/>
    <mergeCell ref="B3:C3"/>
    <mergeCell ref="D3:H3"/>
    <mergeCell ref="B53:E64"/>
    <mergeCell ref="F53:I64"/>
    <mergeCell ref="B65:E76"/>
    <mergeCell ref="F65:I76"/>
    <mergeCell ref="B42:E52"/>
    <mergeCell ref="F42:I52"/>
  </mergeCells>
  <pageMargins left="0.7" right="0.7" top="0.75" bottom="0.75" header="0" footer="0"/>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79">
    <tabColor rgb="FFC5E0B3"/>
  </sheetPr>
  <dimension ref="A1:G13"/>
  <sheetViews>
    <sheetView showGridLines="0" workbookViewId="0">
      <selection activeCell="F9" sqref="F9"/>
    </sheetView>
  </sheetViews>
  <sheetFormatPr baseColWidth="10" defaultColWidth="11.21875" defaultRowHeight="15" customHeight="1"/>
  <cols>
    <col min="1" max="1" width="11.5546875" customWidth="1"/>
    <col min="2" max="2" width="2.33203125" customWidth="1"/>
    <col min="3" max="3" width="31.6640625" customWidth="1"/>
    <col min="4" max="4" width="9.5546875" customWidth="1"/>
    <col min="5" max="5" width="10.33203125" customWidth="1"/>
    <col min="6" max="6" width="11.88671875" customWidth="1"/>
    <col min="7" max="7" width="41" customWidth="1"/>
    <col min="8" max="26" width="10.5546875" customWidth="1"/>
  </cols>
  <sheetData>
    <row r="1" spans="1:7" ht="15.75">
      <c r="A1" s="61" t="s">
        <v>85</v>
      </c>
      <c r="B1" s="61"/>
      <c r="C1" s="61"/>
      <c r="D1" s="61"/>
      <c r="E1" s="61"/>
      <c r="F1" s="61"/>
      <c r="G1" s="61"/>
    </row>
    <row r="2" spans="1:7" ht="39.75" customHeight="1">
      <c r="A2" s="61"/>
      <c r="B2" s="61"/>
      <c r="C2" s="61"/>
      <c r="D2" s="61"/>
      <c r="E2" s="61"/>
      <c r="F2" s="61"/>
      <c r="G2" s="61"/>
    </row>
    <row r="3" spans="1:7" ht="15.75">
      <c r="A3" s="61"/>
      <c r="B3" s="61"/>
      <c r="C3" s="61"/>
      <c r="D3" s="61"/>
      <c r="E3" s="61"/>
      <c r="F3" s="61"/>
      <c r="G3" s="61"/>
    </row>
    <row r="4" spans="1:7" ht="54" customHeight="1">
      <c r="A4" s="61"/>
      <c r="B4" s="1226" t="s">
        <v>741</v>
      </c>
      <c r="C4" s="1226"/>
      <c r="D4" s="361" t="s">
        <v>769</v>
      </c>
      <c r="E4" s="362" t="s">
        <v>420</v>
      </c>
      <c r="F4" s="361" t="s">
        <v>775</v>
      </c>
      <c r="G4" s="363" t="s">
        <v>771</v>
      </c>
    </row>
    <row r="5" spans="1:7" ht="28.5" customHeight="1">
      <c r="A5" s="61"/>
      <c r="B5" s="1227" t="str">
        <f>Indicadores!A35</f>
        <v>Porcentaje de disminución de consumo agua</v>
      </c>
      <c r="C5" s="530"/>
      <c r="D5" s="257" t="e">
        <f>'TABLERO DE MANDO'!#REF!</f>
        <v>#REF!</v>
      </c>
      <c r="E5" s="257">
        <v>-0.25</v>
      </c>
      <c r="F5" s="265" t="e">
        <f>D5/E5</f>
        <v>#REF!</v>
      </c>
      <c r="G5" s="198"/>
    </row>
    <row r="6" spans="1:7" ht="28.5" customHeight="1">
      <c r="A6" s="61"/>
      <c r="B6" s="1227" t="str">
        <f>Indicadores!A36</f>
        <v>Porcentaje de disminución de consumo de energía</v>
      </c>
      <c r="C6" s="530"/>
      <c r="D6" s="257" t="e">
        <f>'TABLERO DE MANDO'!#REF!</f>
        <v>#REF!</v>
      </c>
      <c r="E6" s="257">
        <v>-0.25</v>
      </c>
      <c r="F6" s="265" t="e">
        <f>D6/E6</f>
        <v>#REF!</v>
      </c>
      <c r="G6" s="198"/>
    </row>
    <row r="7" spans="1:7" ht="28.5" customHeight="1">
      <c r="A7" s="61"/>
      <c r="B7" s="1227" t="str">
        <f>Indicadores!A37</f>
        <v xml:space="preserve">Consumo de papel en resmas </v>
      </c>
      <c r="C7" s="530"/>
      <c r="D7" s="258" t="e">
        <f>'TABLERO DE MANDO'!#REF!</f>
        <v>#REF!</v>
      </c>
      <c r="E7" s="257">
        <v>-0.25</v>
      </c>
      <c r="F7" s="265" t="e">
        <f>D7/E7</f>
        <v>#REF!</v>
      </c>
      <c r="G7" s="198"/>
    </row>
    <row r="8" spans="1:7" ht="28.5" customHeight="1">
      <c r="A8" s="61"/>
      <c r="B8" s="1227" t="str">
        <f>Indicadores!A38</f>
        <v>Porcentaje de Residuos Aprovechados</v>
      </c>
      <c r="C8" s="530"/>
      <c r="D8" s="257" t="e">
        <f>'TABLERO DE MANDO'!#REF!</f>
        <v>#REF!</v>
      </c>
      <c r="E8" s="257">
        <f>'TABLERO DE MANDO'!D39</f>
        <v>0.25</v>
      </c>
      <c r="F8" s="265" t="e">
        <f t="shared" ref="F8:F10" si="0">D8/E8</f>
        <v>#REF!</v>
      </c>
      <c r="G8" s="198"/>
    </row>
    <row r="9" spans="1:7" ht="28.5" customHeight="1">
      <c r="A9" s="61"/>
      <c r="B9" s="1227" t="str">
        <f>Indicadores!A61</f>
        <v>Consumo de papel impresiones por usuario</v>
      </c>
      <c r="C9" s="530"/>
      <c r="D9" s="257" t="e">
        <f>'TABLERO DE MANDO'!#REF!</f>
        <v>#REF!</v>
      </c>
      <c r="E9" s="257">
        <v>-0.03</v>
      </c>
      <c r="F9" s="265" t="e">
        <f t="shared" si="0"/>
        <v>#REF!</v>
      </c>
      <c r="G9" s="198"/>
    </row>
    <row r="10" spans="1:7" ht="28.5" customHeight="1">
      <c r="A10" s="61"/>
      <c r="B10" s="1227" t="str">
        <f>Indicadores!A52</f>
        <v>Implementación de criterios ambientales a los contratos aplicables</v>
      </c>
      <c r="C10" s="530"/>
      <c r="D10" s="257" t="e">
        <f>'TABLERO DE MANDO'!#REF!</f>
        <v>#REF!</v>
      </c>
      <c r="E10" s="257">
        <f>'TABLERO DE MANDO'!D53</f>
        <v>0.9</v>
      </c>
      <c r="F10" s="265" t="e">
        <f t="shared" si="0"/>
        <v>#REF!</v>
      </c>
      <c r="G10" s="198"/>
    </row>
    <row r="11" spans="1:7" ht="15.75">
      <c r="A11" s="61"/>
      <c r="B11" s="1223" t="s">
        <v>778</v>
      </c>
      <c r="C11" s="1224"/>
      <c r="D11" s="1224"/>
      <c r="E11" s="1225"/>
      <c r="F11" s="189" t="e">
        <f>AVERAGE(F4:F10)</f>
        <v>#REF!</v>
      </c>
      <c r="G11" s="198"/>
    </row>
    <row r="12" spans="1:7" ht="15.75">
      <c r="A12" s="61"/>
      <c r="B12" s="1186" t="s">
        <v>773</v>
      </c>
      <c r="C12" s="1187"/>
      <c r="D12" s="1187"/>
      <c r="E12" s="1187"/>
      <c r="F12" s="1187"/>
      <c r="G12" s="1188"/>
    </row>
    <row r="13" spans="1:7" ht="15.75">
      <c r="A13" s="61"/>
      <c r="B13" s="1189"/>
      <c r="C13" s="1190"/>
      <c r="D13" s="1190"/>
      <c r="E13" s="1190"/>
      <c r="F13" s="1190"/>
      <c r="G13" s="1191"/>
    </row>
  </sheetData>
  <mergeCells count="9">
    <mergeCell ref="B11:E11"/>
    <mergeCell ref="B12:G13"/>
    <mergeCell ref="B4:C4"/>
    <mergeCell ref="B10:C10"/>
    <mergeCell ref="B5:C5"/>
    <mergeCell ref="B6:C6"/>
    <mergeCell ref="B7:C7"/>
    <mergeCell ref="B8:C8"/>
    <mergeCell ref="B9:C9"/>
  </mergeCells>
  <conditionalFormatting sqref="F5:F10">
    <cfRule type="cellIs" dxfId="74" priority="6" operator="greaterThan">
      <formula>85%</formula>
    </cfRule>
  </conditionalFormatting>
  <conditionalFormatting sqref="F5:F11">
    <cfRule type="cellIs" dxfId="73" priority="1" operator="equal">
      <formula>0</formula>
    </cfRule>
    <cfRule type="cellIs" dxfId="72" priority="3" operator="between">
      <formula>0.7</formula>
      <formula>0.85</formula>
    </cfRule>
    <cfRule type="cellIs" dxfId="71" priority="4" operator="lessThan">
      <formula>0.7</formula>
    </cfRule>
  </conditionalFormatting>
  <conditionalFormatting sqref="F11">
    <cfRule type="cellIs" dxfId="70" priority="2" operator="greaterThan">
      <formula>0.85</formula>
    </cfRule>
  </conditionalFormatting>
  <hyperlinks>
    <hyperlink ref="B4" location="Objetivo 6!A1" display="6. Implementar y mejorar los subsistemas de gestión ambiental y de seguridad y salud en el trabajo del MADS" xr:uid="{00000000-0004-0000-4E00-000000000000}"/>
  </hyperlinks>
  <pageMargins left="0.7" right="0.7" top="0.75" bottom="0.75" header="0" footer="0"/>
  <pageSetup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80">
    <tabColor rgb="FFC5E0B3"/>
  </sheetPr>
  <dimension ref="B4:G18"/>
  <sheetViews>
    <sheetView showGridLines="0" topLeftCell="A4" workbookViewId="0">
      <selection activeCell="B13" sqref="B13:C13"/>
    </sheetView>
  </sheetViews>
  <sheetFormatPr baseColWidth="10" defaultColWidth="11.21875" defaultRowHeight="15" customHeight="1"/>
  <cols>
    <col min="1" max="1" width="11.5546875" customWidth="1"/>
    <col min="2" max="2" width="2.33203125" customWidth="1"/>
    <col min="3" max="3" width="31.6640625" customWidth="1"/>
    <col min="4" max="4" width="8.44140625" customWidth="1"/>
    <col min="5" max="5" width="8.33203125" customWidth="1"/>
    <col min="6" max="6" width="10.5546875" customWidth="1"/>
    <col min="7" max="7" width="63.21875" customWidth="1"/>
    <col min="8" max="26" width="10.5546875" customWidth="1"/>
  </cols>
  <sheetData>
    <row r="4" spans="2:7" ht="54" customHeight="1">
      <c r="B4" s="1228" t="s">
        <v>743</v>
      </c>
      <c r="C4" s="1228"/>
      <c r="D4" s="364"/>
      <c r="E4" s="362" t="s">
        <v>420</v>
      </c>
      <c r="F4" s="361" t="s">
        <v>775</v>
      </c>
      <c r="G4" s="363" t="s">
        <v>771</v>
      </c>
    </row>
    <row r="5" spans="2:7" ht="54" customHeight="1">
      <c r="B5" s="1229" t="str">
        <f>Indicadores!A30</f>
        <v xml:space="preserve">Pagos realizados de las obligaciones tramite </v>
      </c>
      <c r="C5" s="530"/>
      <c r="D5" s="257" t="e">
        <f>'TABLERO DE MANDO'!#REF!</f>
        <v>#REF!</v>
      </c>
      <c r="E5" s="257">
        <f>'TABLERO DE MANDO'!D31</f>
        <v>0.8</v>
      </c>
      <c r="F5" s="265" t="e">
        <f t="shared" ref="F5:F11" si="0">D5/E5</f>
        <v>#REF!</v>
      </c>
      <c r="G5" s="269"/>
    </row>
    <row r="6" spans="2:7" ht="25.5" customHeight="1">
      <c r="B6" s="1229" t="str">
        <f>Indicadores!A31</f>
        <v>Tramites presupuestales gestionados por vigencia.</v>
      </c>
      <c r="C6" s="530"/>
      <c r="D6" s="257" t="e">
        <f>'TABLERO DE MANDO'!#REF!</f>
        <v>#REF!</v>
      </c>
      <c r="E6" s="257">
        <f>'TABLERO DE MANDO'!D32</f>
        <v>0.9</v>
      </c>
      <c r="F6" s="265" t="e">
        <f t="shared" si="0"/>
        <v>#REF!</v>
      </c>
      <c r="G6" s="198"/>
    </row>
    <row r="7" spans="2:7" ht="25.5" customHeight="1">
      <c r="B7" s="1229" t="str">
        <f>Indicadores!A32</f>
        <v>Seguimiento al flujo de cuentas tramitadas</v>
      </c>
      <c r="C7" s="530"/>
      <c r="D7" s="257" t="e">
        <f>'TABLERO DE MANDO'!#REF!</f>
        <v>#REF!</v>
      </c>
      <c r="E7" s="257">
        <f>'TABLERO DE MANDO'!D33</f>
        <v>0.9</v>
      </c>
      <c r="F7" s="265" t="e">
        <f t="shared" si="0"/>
        <v>#REF!</v>
      </c>
      <c r="G7" s="198"/>
    </row>
    <row r="8" spans="2:7" ht="25.5" customHeight="1">
      <c r="B8" s="1229" t="str">
        <f>Indicadores!A33</f>
        <v>Cumplimiento del Plan de Mantenimiento Preventivo</v>
      </c>
      <c r="C8" s="530"/>
      <c r="D8" s="257" t="e">
        <f>'TABLERO DE MANDO'!#REF!</f>
        <v>#REF!</v>
      </c>
      <c r="E8" s="257">
        <f>'TABLERO DE MANDO'!D34</f>
        <v>1</v>
      </c>
      <c r="F8" s="265" t="e">
        <f t="shared" si="0"/>
        <v>#REF!</v>
      </c>
      <c r="G8" s="198"/>
    </row>
    <row r="9" spans="2:7" ht="25.5" customHeight="1">
      <c r="B9" s="1229" t="str">
        <f>Indicadores!A34</f>
        <v>Efectividad en la atención de las solicitudes</v>
      </c>
      <c r="C9" s="530"/>
      <c r="D9" s="257" t="e">
        <f>'TABLERO DE MANDO'!#REF!</f>
        <v>#REF!</v>
      </c>
      <c r="E9" s="257">
        <f>'TABLERO DE MANDO'!D35</f>
        <v>0.95</v>
      </c>
      <c r="F9" s="265" t="e">
        <f t="shared" si="0"/>
        <v>#REF!</v>
      </c>
      <c r="G9" s="198"/>
    </row>
    <row r="10" spans="2:7" ht="25.5" customHeight="1">
      <c r="B10" s="1229" t="str">
        <f>Indicadores!A50</f>
        <v>Revisión de proyectos de actas de liquidación</v>
      </c>
      <c r="C10" s="530"/>
      <c r="D10" s="257" t="e">
        <f>'TABLERO DE MANDO'!#REF!</f>
        <v>#REF!</v>
      </c>
      <c r="E10" s="257">
        <f>'TABLERO DE MANDO'!D51</f>
        <v>0.8</v>
      </c>
      <c r="F10" s="265" t="e">
        <f t="shared" si="0"/>
        <v>#REF!</v>
      </c>
      <c r="G10" s="198"/>
    </row>
    <row r="11" spans="2:7" ht="25.5" customHeight="1">
      <c r="B11" s="1227" t="str">
        <f>Indicadores!A53</f>
        <v>Cumplimiento del Plan de Mantenimiento preventivo de la infraestructura tecnológica</v>
      </c>
      <c r="C11" s="530"/>
      <c r="D11" s="257" t="e">
        <f>'TABLERO DE MANDO'!#REF!</f>
        <v>#REF!</v>
      </c>
      <c r="E11" s="257">
        <f>'TABLERO DE MANDO'!D54</f>
        <v>1</v>
      </c>
      <c r="F11" s="265" t="e">
        <f t="shared" si="0"/>
        <v>#REF!</v>
      </c>
      <c r="G11" s="198"/>
    </row>
    <row r="12" spans="2:7" ht="25.5" customHeight="1">
      <c r="B12" s="1230" t="str">
        <f>Indicadores!A5</f>
        <v>Numero de dependencias con avance en plan de accion acorde a lo programado</v>
      </c>
      <c r="C12" s="530"/>
      <c r="D12" s="257" t="e">
        <f>'TABLERO DE MANDO'!#REF!</f>
        <v>#REF!</v>
      </c>
      <c r="E12" s="257">
        <f>'TABLERO DE MANDO'!D6</f>
        <v>1</v>
      </c>
      <c r="F12" s="265" t="e">
        <f>D12/E12</f>
        <v>#REF!</v>
      </c>
      <c r="G12" s="198"/>
    </row>
    <row r="13" spans="2:7" ht="45" customHeight="1">
      <c r="B13" s="1230" t="str">
        <f>Indicadores!A6</f>
        <v>Gestión de solicitudes presupuestales</v>
      </c>
      <c r="C13" s="530"/>
      <c r="D13" s="257" t="e">
        <f>'TABLERO DE MANDO'!#REF!</f>
        <v>#REF!</v>
      </c>
      <c r="E13" s="257">
        <f>'TABLERO DE MANDO'!D7</f>
        <v>0.9</v>
      </c>
      <c r="F13" s="265" t="e">
        <f>D13/E13</f>
        <v>#REF!</v>
      </c>
      <c r="G13" s="198"/>
    </row>
    <row r="14" spans="2:7" ht="39.75" customHeight="1">
      <c r="B14" s="1230" t="str">
        <f>Indicadores!A7</f>
        <v xml:space="preserve">Pronunciamientos técnicos  emitidos con opotunidad de a cuerdo a la normatividad vigente </v>
      </c>
      <c r="C14" s="530"/>
      <c r="D14" s="257" t="e">
        <f>'TABLERO DE MANDO'!#REF!</f>
        <v>#REF!</v>
      </c>
      <c r="E14" s="257">
        <f>'TABLERO DE MANDO'!D8</f>
        <v>0.9</v>
      </c>
      <c r="F14" s="265" t="e">
        <f>D14/E14</f>
        <v>#REF!</v>
      </c>
      <c r="G14" s="198"/>
    </row>
    <row r="15" spans="2:7" ht="25.5" customHeight="1">
      <c r="B15" s="1230" t="str">
        <f>Indicadores!A8</f>
        <v>Nivel mensual de proyectos de inversión con concepto favorable del DNP para distribución</v>
      </c>
      <c r="C15" s="530"/>
      <c r="D15" s="257" t="e">
        <f>'TABLERO DE MANDO'!#REF!</f>
        <v>#REF!</v>
      </c>
      <c r="E15" s="257">
        <f>'TABLERO DE MANDO'!D9</f>
        <v>0.92</v>
      </c>
      <c r="F15" s="265" t="e">
        <f>D15/E15</f>
        <v>#REF!</v>
      </c>
      <c r="G15" s="198"/>
    </row>
    <row r="16" spans="2:7" ht="15.75" customHeight="1">
      <c r="B16" s="1223" t="s">
        <v>778</v>
      </c>
      <c r="C16" s="1224"/>
      <c r="D16" s="1224"/>
      <c r="E16" s="1225"/>
      <c r="F16" s="265" t="e">
        <f>AVERAGE(F5:F15)</f>
        <v>#REF!</v>
      </c>
      <c r="G16" s="198"/>
    </row>
    <row r="17" spans="2:7">
      <c r="B17" s="1186" t="s">
        <v>773</v>
      </c>
      <c r="C17" s="1187"/>
      <c r="D17" s="1187"/>
      <c r="E17" s="1187"/>
      <c r="F17" s="1187"/>
      <c r="G17" s="1188"/>
    </row>
    <row r="18" spans="2:7">
      <c r="B18" s="1189"/>
      <c r="C18" s="1190"/>
      <c r="D18" s="1190"/>
      <c r="E18" s="1190"/>
      <c r="F18" s="1190"/>
      <c r="G18" s="1191"/>
    </row>
  </sheetData>
  <mergeCells count="14">
    <mergeCell ref="B16:E16"/>
    <mergeCell ref="B17:G18"/>
    <mergeCell ref="B4:C4"/>
    <mergeCell ref="B5:C5"/>
    <mergeCell ref="B12:C12"/>
    <mergeCell ref="B13:C13"/>
    <mergeCell ref="B14:C14"/>
    <mergeCell ref="B15:C15"/>
    <mergeCell ref="B10:C10"/>
    <mergeCell ref="B11:C11"/>
    <mergeCell ref="B6:C6"/>
    <mergeCell ref="B7:C7"/>
    <mergeCell ref="B8:C8"/>
    <mergeCell ref="B9:C9"/>
  </mergeCells>
  <conditionalFormatting sqref="F5:F6">
    <cfRule type="cellIs" dxfId="69" priority="8" operator="lessThan">
      <formula>0.7</formula>
    </cfRule>
  </conditionalFormatting>
  <conditionalFormatting sqref="F5:F16">
    <cfRule type="cellIs" dxfId="68" priority="1" operator="equal">
      <formula>0</formula>
    </cfRule>
    <cfRule type="cellIs" dxfId="67" priority="2" operator="greaterThan">
      <formula>0.85</formula>
    </cfRule>
    <cfRule type="cellIs" dxfId="66" priority="3" operator="between">
      <formula>0.7</formula>
      <formula>0.85</formula>
    </cfRule>
  </conditionalFormatting>
  <conditionalFormatting sqref="F7:F16">
    <cfRule type="cellIs" dxfId="65" priority="4" stopIfTrue="1" operator="lessThan">
      <formula>0.7</formula>
    </cfRule>
  </conditionalFormatting>
  <hyperlinks>
    <hyperlink ref="B4" location="Objetivo 8!A1" display="8. Obtener y ejecutar eficientemente los recursos requeridos para el cumplimiento de los fines institucionales" xr:uid="{00000000-0004-0000-4F00-000000000000}"/>
  </hyperlinks>
  <pageMargins left="0.7" right="0.7" top="0.75" bottom="0.75" header="0" footer="0"/>
  <pageSetup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81"/>
  <dimension ref="B2:X18"/>
  <sheetViews>
    <sheetView workbookViewId="0">
      <selection activeCell="A23" sqref="A23"/>
    </sheetView>
  </sheetViews>
  <sheetFormatPr baseColWidth="10" defaultColWidth="11.21875" defaultRowHeight="15" customHeight="1"/>
  <cols>
    <col min="1" max="1" width="1.5546875" customWidth="1"/>
    <col min="2" max="2" width="11.5546875" customWidth="1"/>
    <col min="3" max="3" width="7.109375" customWidth="1"/>
    <col min="4" max="4" width="3.6640625" customWidth="1"/>
    <col min="5" max="5" width="11.5546875" customWidth="1"/>
    <col min="6" max="6" width="7.109375" customWidth="1"/>
    <col min="7" max="7" width="3.6640625" customWidth="1"/>
    <col min="8" max="8" width="11.5546875" customWidth="1"/>
    <col min="9" max="9" width="7.109375" customWidth="1"/>
    <col min="10" max="10" width="3.6640625" customWidth="1"/>
    <col min="11" max="11" width="11.5546875" customWidth="1"/>
    <col min="12" max="12" width="7.109375" customWidth="1"/>
    <col min="13" max="13" width="3.6640625" customWidth="1"/>
    <col min="14" max="14" width="11.5546875" customWidth="1"/>
    <col min="15" max="15" width="7.109375" customWidth="1"/>
    <col min="16" max="16" width="3.6640625" customWidth="1"/>
    <col min="17" max="17" width="11.5546875" customWidth="1"/>
    <col min="18" max="18" width="7.109375" customWidth="1"/>
    <col min="19" max="19" width="3.6640625" customWidth="1"/>
    <col min="20" max="20" width="11.5546875" customWidth="1"/>
    <col min="21" max="21" width="7.109375" customWidth="1"/>
    <col min="22" max="22" width="3.6640625" customWidth="1"/>
    <col min="23" max="23" width="11.5546875" customWidth="1"/>
    <col min="24" max="24" width="7.109375" customWidth="1"/>
    <col min="25" max="26" width="10.5546875" customWidth="1"/>
  </cols>
  <sheetData>
    <row r="2" spans="2:24" ht="15.75">
      <c r="B2" s="1164" t="s">
        <v>779</v>
      </c>
      <c r="C2" s="829"/>
      <c r="D2" s="61"/>
      <c r="E2" s="1164" t="s">
        <v>780</v>
      </c>
      <c r="F2" s="829"/>
      <c r="G2" s="61"/>
      <c r="H2" s="1164" t="s">
        <v>781</v>
      </c>
      <c r="I2" s="829"/>
      <c r="J2" s="61"/>
      <c r="K2" s="1164" t="s">
        <v>782</v>
      </c>
      <c r="L2" s="829"/>
      <c r="M2" s="61"/>
      <c r="N2" s="1164" t="s">
        <v>783</v>
      </c>
      <c r="O2" s="829"/>
      <c r="P2" s="61"/>
      <c r="Q2" s="1164" t="s">
        <v>784</v>
      </c>
      <c r="R2" s="829"/>
      <c r="S2" s="61"/>
      <c r="T2" s="1164" t="s">
        <v>785</v>
      </c>
      <c r="U2" s="829"/>
      <c r="V2" s="61"/>
      <c r="W2" s="1164" t="s">
        <v>786</v>
      </c>
      <c r="X2" s="829"/>
    </row>
    <row r="3" spans="2:24" ht="15.75">
      <c r="B3" s="1154"/>
      <c r="C3" s="849"/>
      <c r="D3" s="61"/>
      <c r="E3" s="1154"/>
      <c r="F3" s="849"/>
      <c r="G3" s="61"/>
      <c r="H3" s="1154"/>
      <c r="I3" s="849"/>
      <c r="J3" s="61"/>
      <c r="K3" s="1154"/>
      <c r="L3" s="849"/>
      <c r="M3" s="61"/>
      <c r="N3" s="1154"/>
      <c r="O3" s="849"/>
      <c r="P3" s="61"/>
      <c r="Q3" s="1154"/>
      <c r="R3" s="849"/>
      <c r="S3" s="61"/>
      <c r="T3" s="1154"/>
      <c r="U3" s="849"/>
      <c r="V3" s="61"/>
      <c r="W3" s="1154"/>
      <c r="X3" s="849"/>
    </row>
    <row r="4" spans="2:24" ht="30">
      <c r="B4" s="72" t="s">
        <v>787</v>
      </c>
      <c r="C4" s="73" t="s">
        <v>788</v>
      </c>
      <c r="D4" s="61"/>
      <c r="E4" s="72" t="s">
        <v>787</v>
      </c>
      <c r="F4" s="73" t="s">
        <v>788</v>
      </c>
      <c r="G4" s="61"/>
      <c r="H4" s="72" t="s">
        <v>787</v>
      </c>
      <c r="I4" s="73" t="s">
        <v>788</v>
      </c>
      <c r="J4" s="61"/>
      <c r="K4" s="72" t="s">
        <v>787</v>
      </c>
      <c r="L4" s="73" t="s">
        <v>788</v>
      </c>
      <c r="M4" s="61"/>
      <c r="N4" s="72" t="s">
        <v>787</v>
      </c>
      <c r="O4" s="73" t="s">
        <v>788</v>
      </c>
      <c r="P4" s="61"/>
      <c r="Q4" s="72" t="s">
        <v>787</v>
      </c>
      <c r="R4" s="73" t="s">
        <v>788</v>
      </c>
      <c r="S4" s="61"/>
      <c r="T4" s="74" t="s">
        <v>787</v>
      </c>
      <c r="U4" s="75" t="s">
        <v>788</v>
      </c>
      <c r="V4" s="61"/>
      <c r="W4" s="72" t="s">
        <v>787</v>
      </c>
      <c r="X4" s="73" t="s">
        <v>788</v>
      </c>
    </row>
    <row r="5" spans="2:24" ht="15.75">
      <c r="B5" s="76" t="e">
        <f>'Objetivo 1'!$F$10</f>
        <v>#REF!</v>
      </c>
      <c r="C5" s="77">
        <v>0.8</v>
      </c>
      <c r="D5" s="61"/>
      <c r="E5" s="78" t="e">
        <f>'Objetivo 2'!$F$20</f>
        <v>#REF!</v>
      </c>
      <c r="F5" s="70">
        <v>0.8</v>
      </c>
      <c r="G5" s="61"/>
      <c r="H5" s="78" t="e">
        <f>'Objetivo 3'!$F$7</f>
        <v>#REF!</v>
      </c>
      <c r="I5" s="68">
        <v>0.8</v>
      </c>
      <c r="J5" s="61"/>
      <c r="K5" s="79" t="e">
        <f>'Objetivo 5'!$F$13</f>
        <v>#REF!</v>
      </c>
      <c r="L5" s="68">
        <v>0.8</v>
      </c>
      <c r="M5" s="61"/>
      <c r="N5" s="76" t="e">
        <f>'Objetivo 6'!$F$13</f>
        <v>#REF!</v>
      </c>
      <c r="O5" s="77">
        <v>0.8</v>
      </c>
      <c r="P5" s="61"/>
      <c r="Q5" s="79" t="e">
        <f>'Objetivo 7'!$F$11</f>
        <v>#REF!</v>
      </c>
      <c r="R5" s="68">
        <v>0.75</v>
      </c>
      <c r="S5" s="61"/>
      <c r="T5" s="80" t="e">
        <f>'Objetivo 4'!F9</f>
        <v>#REF!</v>
      </c>
      <c r="U5" s="68">
        <v>0.8</v>
      </c>
      <c r="V5" s="61"/>
      <c r="W5" s="76" t="e">
        <f>'Objetivo 8'!$F$16</f>
        <v>#REF!</v>
      </c>
      <c r="X5" s="68">
        <v>0.7</v>
      </c>
    </row>
    <row r="6" spans="2:24" ht="15.75">
      <c r="B6" s="76" t="e">
        <f>'Objetivo 1'!$F$10</f>
        <v>#REF!</v>
      </c>
      <c r="C6" s="77">
        <v>0.8</v>
      </c>
      <c r="D6" s="61"/>
      <c r="E6" s="78" t="e">
        <f>'Objetivo 2'!$F$20</f>
        <v>#REF!</v>
      </c>
      <c r="F6" s="70">
        <v>0.8</v>
      </c>
      <c r="G6" s="61"/>
      <c r="H6" s="78" t="e">
        <f>'Objetivo 3'!$F$7</f>
        <v>#REF!</v>
      </c>
      <c r="I6" s="68">
        <v>0.8</v>
      </c>
      <c r="J6" s="61"/>
      <c r="K6" s="79" t="e">
        <f>'Objetivo 5'!$F$13</f>
        <v>#REF!</v>
      </c>
      <c r="L6" s="68">
        <v>0.8</v>
      </c>
      <c r="M6" s="61"/>
      <c r="N6" s="76" t="e">
        <f>'Objetivo 6'!$F$13</f>
        <v>#REF!</v>
      </c>
      <c r="O6" s="77">
        <v>0.8</v>
      </c>
      <c r="P6" s="61"/>
      <c r="Q6" s="79" t="e">
        <f>'Objetivo 7'!$F$11</f>
        <v>#REF!</v>
      </c>
      <c r="R6" s="68">
        <v>0.75</v>
      </c>
      <c r="S6" s="61"/>
      <c r="T6" s="80" t="e">
        <f>'Objetivo 4'!F9</f>
        <v>#REF!</v>
      </c>
      <c r="U6" s="68">
        <v>0.8</v>
      </c>
      <c r="V6" s="61"/>
      <c r="W6" s="76" t="e">
        <f>'Objetivo 8'!$F$16</f>
        <v>#REF!</v>
      </c>
      <c r="X6" s="68">
        <v>0.7</v>
      </c>
    </row>
    <row r="7" spans="2:24" ht="15.75">
      <c r="B7" s="76" t="e">
        <f>'Objetivo 1'!$F$10</f>
        <v>#REF!</v>
      </c>
      <c r="C7" s="77">
        <v>0.8</v>
      </c>
      <c r="D7" s="61"/>
      <c r="E7" s="78" t="e">
        <f>'Objetivo 2'!$F$20</f>
        <v>#REF!</v>
      </c>
      <c r="F7" s="70">
        <v>0.8</v>
      </c>
      <c r="G7" s="61"/>
      <c r="H7" s="78" t="e">
        <f>'Objetivo 3'!$F$7</f>
        <v>#REF!</v>
      </c>
      <c r="I7" s="68">
        <v>0.8</v>
      </c>
      <c r="J7" s="61"/>
      <c r="K7" s="79" t="e">
        <f>'Objetivo 5'!$F$13</f>
        <v>#REF!</v>
      </c>
      <c r="L7" s="68">
        <v>0.8</v>
      </c>
      <c r="M7" s="61"/>
      <c r="N7" s="76" t="e">
        <f>'Objetivo 6'!$F$13</f>
        <v>#REF!</v>
      </c>
      <c r="O7" s="77">
        <v>0.8</v>
      </c>
      <c r="P7" s="61"/>
      <c r="Q7" s="79" t="e">
        <f>'Objetivo 7'!$F$11</f>
        <v>#REF!</v>
      </c>
      <c r="R7" s="68">
        <v>0.75</v>
      </c>
      <c r="S7" s="61"/>
      <c r="T7" s="80" t="e">
        <f>'Objetivo 4'!F9</f>
        <v>#REF!</v>
      </c>
      <c r="U7" s="68">
        <v>0.8</v>
      </c>
      <c r="V7" s="61"/>
      <c r="W7" s="76" t="e">
        <f>'Objetivo 8'!$F$16</f>
        <v>#REF!</v>
      </c>
      <c r="X7" s="68">
        <v>0.7</v>
      </c>
    </row>
    <row r="8" spans="2:24" ht="15.75">
      <c r="B8" s="81" t="e">
        <f>'Objetivo 1'!$F$10</f>
        <v>#REF!</v>
      </c>
      <c r="C8" s="82">
        <v>0.8</v>
      </c>
      <c r="D8" s="61"/>
      <c r="E8" s="78" t="e">
        <f>'Objetivo 2'!$F$20</f>
        <v>#REF!</v>
      </c>
      <c r="F8" s="70">
        <v>0.8</v>
      </c>
      <c r="G8" s="61"/>
      <c r="H8" s="83" t="e">
        <f>'Objetivo 3'!$F$7</f>
        <v>#REF!</v>
      </c>
      <c r="I8" s="84">
        <v>0.8</v>
      </c>
      <c r="J8" s="61"/>
      <c r="K8" s="79" t="e">
        <f>'Objetivo 5'!$F$13</f>
        <v>#REF!</v>
      </c>
      <c r="L8" s="68">
        <v>0.8</v>
      </c>
      <c r="M8" s="61"/>
      <c r="N8" s="76" t="e">
        <f>'Objetivo 6'!$F$13</f>
        <v>#REF!</v>
      </c>
      <c r="O8" s="77">
        <v>0.8</v>
      </c>
      <c r="P8" s="61"/>
      <c r="Q8" s="79" t="e">
        <f>'Objetivo 7'!$F$11</f>
        <v>#REF!</v>
      </c>
      <c r="R8" s="68">
        <v>0.75</v>
      </c>
      <c r="S8" s="61"/>
      <c r="T8" s="80" t="e">
        <f>'Objetivo 4'!F9</f>
        <v>#REF!</v>
      </c>
      <c r="U8" s="68">
        <v>0.8</v>
      </c>
      <c r="V8" s="61"/>
      <c r="W8" s="76" t="e">
        <f>'Objetivo 8'!$F$16</f>
        <v>#REF!</v>
      </c>
      <c r="X8" s="68">
        <v>0.7</v>
      </c>
    </row>
    <row r="9" spans="2:24" ht="15.75">
      <c r="B9" s="61"/>
      <c r="C9" s="61"/>
      <c r="D9" s="61"/>
      <c r="E9" s="78" t="e">
        <f>'Objetivo 2'!$F$20</f>
        <v>#REF!</v>
      </c>
      <c r="F9" s="70">
        <v>0.8</v>
      </c>
      <c r="G9" s="61"/>
      <c r="H9" s="61"/>
      <c r="I9" s="61"/>
      <c r="J9" s="61"/>
      <c r="K9" s="79" t="e">
        <f>'Objetivo 5'!$F$13</f>
        <v>#REF!</v>
      </c>
      <c r="L9" s="68">
        <v>0.8</v>
      </c>
      <c r="M9" s="61"/>
      <c r="N9" s="76" t="e">
        <f>'Objetivo 6'!$F$13</f>
        <v>#REF!</v>
      </c>
      <c r="O9" s="77">
        <v>0.8</v>
      </c>
      <c r="P9" s="61"/>
      <c r="Q9" s="79" t="e">
        <f>'Objetivo 7'!$F$11</f>
        <v>#REF!</v>
      </c>
      <c r="R9" s="68">
        <v>0.75</v>
      </c>
      <c r="S9" s="61"/>
      <c r="T9" s="80" t="e">
        <f>'Objetivo 4'!F9</f>
        <v>#REF!</v>
      </c>
      <c r="U9" s="84">
        <v>0.8</v>
      </c>
      <c r="V9" s="61"/>
      <c r="W9" s="76" t="e">
        <f>'Objetivo 8'!$F$16</f>
        <v>#REF!</v>
      </c>
      <c r="X9" s="68">
        <v>0.7</v>
      </c>
    </row>
    <row r="10" spans="2:24" ht="15.75">
      <c r="B10" s="61"/>
      <c r="C10" s="61"/>
      <c r="D10" s="61"/>
      <c r="E10" s="78" t="e">
        <f>'Objetivo 2'!$F$20</f>
        <v>#REF!</v>
      </c>
      <c r="F10" s="70">
        <v>0.8</v>
      </c>
      <c r="G10" s="61"/>
      <c r="H10" s="61"/>
      <c r="I10" s="61"/>
      <c r="J10" s="61"/>
      <c r="K10" s="79" t="e">
        <f>'Objetivo 5'!$F$13</f>
        <v>#REF!</v>
      </c>
      <c r="L10" s="68">
        <v>0.8</v>
      </c>
      <c r="M10" s="61"/>
      <c r="N10" s="76" t="e">
        <f>'Objetivo 6'!$F$13</f>
        <v>#REF!</v>
      </c>
      <c r="O10" s="77">
        <v>0.8</v>
      </c>
      <c r="P10" s="61"/>
      <c r="Q10" s="79" t="e">
        <f>'Objetivo 7'!$F$11</f>
        <v>#REF!</v>
      </c>
      <c r="R10" s="68">
        <v>0.75</v>
      </c>
      <c r="S10" s="61"/>
      <c r="T10" s="61"/>
      <c r="U10" s="61"/>
      <c r="V10" s="61"/>
      <c r="W10" s="76" t="e">
        <f>'Objetivo 8'!$F$16</f>
        <v>#REF!</v>
      </c>
      <c r="X10" s="68">
        <v>0.7</v>
      </c>
    </row>
    <row r="11" spans="2:24" ht="15.75">
      <c r="B11" s="61"/>
      <c r="C11" s="61"/>
      <c r="D11" s="61"/>
      <c r="E11" s="78" t="e">
        <f>'Objetivo 2'!$F$20</f>
        <v>#REF!</v>
      </c>
      <c r="F11" s="70">
        <v>0.8</v>
      </c>
      <c r="G11" s="61"/>
      <c r="H11" s="61"/>
      <c r="I11" s="61"/>
      <c r="J11" s="61"/>
      <c r="K11" s="79" t="e">
        <f>'Objetivo 5'!$F$13</f>
        <v>#REF!</v>
      </c>
      <c r="L11" s="68">
        <v>0.8</v>
      </c>
      <c r="M11" s="61"/>
      <c r="N11" s="76" t="e">
        <f>'Objetivo 6'!$F$13</f>
        <v>#REF!</v>
      </c>
      <c r="O11" s="77">
        <v>0.8</v>
      </c>
      <c r="P11" s="61"/>
      <c r="Q11" s="79" t="e">
        <f>'Objetivo 7'!$F$11</f>
        <v>#REF!</v>
      </c>
      <c r="R11" s="68">
        <v>0.75</v>
      </c>
      <c r="S11" s="61"/>
      <c r="T11" s="61"/>
      <c r="U11" s="61"/>
      <c r="V11" s="61"/>
      <c r="W11" s="76" t="e">
        <f>'Objetivo 8'!$F$16</f>
        <v>#REF!</v>
      </c>
      <c r="X11" s="68">
        <v>0.7</v>
      </c>
    </row>
    <row r="12" spans="2:24" ht="15.75">
      <c r="B12" s="61"/>
      <c r="C12" s="61"/>
      <c r="D12" s="61"/>
      <c r="E12" s="83" t="e">
        <f>'Objetivo 2'!$F$20</f>
        <v>#REF!</v>
      </c>
      <c r="F12" s="85">
        <v>0.8</v>
      </c>
      <c r="G12" s="61"/>
      <c r="H12" s="61"/>
      <c r="I12" s="61"/>
      <c r="J12" s="61"/>
      <c r="K12" s="79" t="e">
        <f>'Objetivo 5'!$F$13</f>
        <v>#REF!</v>
      </c>
      <c r="L12" s="68">
        <v>0.8</v>
      </c>
      <c r="M12" s="61"/>
      <c r="N12" s="76" t="e">
        <f>'Objetivo 6'!$F$13</f>
        <v>#REF!</v>
      </c>
      <c r="O12" s="77">
        <v>0.8</v>
      </c>
      <c r="P12" s="61"/>
      <c r="Q12" s="86" t="e">
        <f>'Objetivo 7'!$F$11</f>
        <v>#REF!</v>
      </c>
      <c r="R12" s="84">
        <v>0.75</v>
      </c>
      <c r="S12" s="61"/>
      <c r="T12" s="61"/>
      <c r="U12" s="61"/>
      <c r="V12" s="61"/>
      <c r="W12" s="76" t="e">
        <f>'Objetivo 8'!$F$16</f>
        <v>#REF!</v>
      </c>
      <c r="X12" s="68">
        <v>0.7</v>
      </c>
    </row>
    <row r="13" spans="2:24" ht="15.75">
      <c r="B13" s="61"/>
      <c r="C13" s="61"/>
      <c r="D13" s="61"/>
      <c r="E13" s="83" t="e">
        <f>'Objetivo 2'!$F$20</f>
        <v>#REF!</v>
      </c>
      <c r="F13" s="85">
        <v>0.8</v>
      </c>
      <c r="G13" s="61"/>
      <c r="H13" s="61"/>
      <c r="I13" s="61"/>
      <c r="J13" s="61"/>
      <c r="K13" s="79" t="e">
        <f>'Objetivo 5'!$F$13</f>
        <v>#REF!</v>
      </c>
      <c r="L13" s="68">
        <v>0.8</v>
      </c>
      <c r="M13" s="61"/>
      <c r="N13" s="76"/>
      <c r="O13" s="61"/>
      <c r="P13" s="61"/>
      <c r="Q13" s="61"/>
      <c r="R13" s="61"/>
      <c r="S13" s="61"/>
      <c r="T13" s="61"/>
      <c r="U13" s="61"/>
      <c r="V13" s="61"/>
      <c r="W13" s="76" t="e">
        <f>'Objetivo 8'!$F$16</f>
        <v>#REF!</v>
      </c>
      <c r="X13" s="68">
        <v>0.7</v>
      </c>
    </row>
    <row r="14" spans="2:24" ht="15.75">
      <c r="B14" s="61"/>
      <c r="C14" s="61"/>
      <c r="D14" s="61"/>
      <c r="E14" s="83" t="e">
        <f>'Objetivo 2'!$F$20</f>
        <v>#REF!</v>
      </c>
      <c r="F14" s="85">
        <v>0.8</v>
      </c>
      <c r="G14" s="61"/>
      <c r="H14" s="61"/>
      <c r="I14" s="61"/>
      <c r="J14" s="61"/>
      <c r="K14" s="79" t="e">
        <f>'Objetivo 5'!$F$13</f>
        <v>#REF!</v>
      </c>
      <c r="L14" s="68">
        <v>0.8</v>
      </c>
      <c r="M14" s="61"/>
      <c r="N14" s="61"/>
      <c r="O14" s="61"/>
      <c r="P14" s="61"/>
      <c r="Q14" s="61"/>
      <c r="R14" s="61"/>
      <c r="S14" s="61"/>
      <c r="T14" s="61"/>
      <c r="U14" s="61"/>
      <c r="V14" s="61"/>
      <c r="W14" s="76" t="e">
        <f>'Objetivo 8'!$F$16</f>
        <v>#REF!</v>
      </c>
      <c r="X14" s="68">
        <v>0.7</v>
      </c>
    </row>
    <row r="15" spans="2:24" ht="15.75">
      <c r="B15" s="61"/>
      <c r="C15" s="61"/>
      <c r="D15" s="61"/>
      <c r="E15" s="83" t="e">
        <f>'Objetivo 2'!$F$20</f>
        <v>#REF!</v>
      </c>
      <c r="F15" s="85">
        <v>0.8</v>
      </c>
      <c r="G15" s="61"/>
      <c r="H15" s="61"/>
      <c r="I15" s="61"/>
      <c r="J15" s="61"/>
      <c r="K15" s="79" t="e">
        <f>'Objetivo 5'!$F$13</f>
        <v>#REF!</v>
      </c>
      <c r="L15" s="68">
        <v>0.8</v>
      </c>
      <c r="M15" s="61"/>
      <c r="N15" s="61"/>
      <c r="O15" s="61"/>
      <c r="P15" s="61"/>
      <c r="Q15" s="61"/>
      <c r="R15" s="61"/>
      <c r="S15" s="61"/>
      <c r="T15" s="61"/>
      <c r="U15" s="61"/>
      <c r="V15" s="61"/>
      <c r="W15" s="76" t="e">
        <f>'Objetivo 8'!$F$16</f>
        <v>#REF!</v>
      </c>
      <c r="X15" s="68">
        <v>0.7</v>
      </c>
    </row>
    <row r="16" spans="2:24" ht="15.75">
      <c r="B16" s="61"/>
      <c r="C16" s="61"/>
      <c r="D16" s="61"/>
      <c r="E16" s="83" t="e">
        <f>'Objetivo 2'!$F$20</f>
        <v>#REF!</v>
      </c>
      <c r="F16" s="85">
        <v>0.8</v>
      </c>
      <c r="G16" s="61"/>
      <c r="H16" s="61"/>
      <c r="I16" s="61"/>
      <c r="J16" s="61"/>
      <c r="K16" s="79" t="e">
        <f>'Objetivo 5'!$F$13</f>
        <v>#REF!</v>
      </c>
      <c r="L16" s="68">
        <v>0.8</v>
      </c>
      <c r="M16" s="61"/>
      <c r="N16" s="61"/>
      <c r="O16" s="61"/>
      <c r="P16" s="61"/>
      <c r="Q16" s="61"/>
      <c r="R16" s="61"/>
      <c r="S16" s="61"/>
      <c r="T16" s="61"/>
      <c r="U16" s="61"/>
      <c r="V16" s="61"/>
      <c r="W16" s="76" t="e">
        <f>'Objetivo 8'!$F$16</f>
        <v>#REF!</v>
      </c>
      <c r="X16" s="84">
        <v>0.7</v>
      </c>
    </row>
    <row r="17" spans="5:12" ht="15.75">
      <c r="E17" s="83" t="e">
        <f>'Objetivo 2'!$F$20</f>
        <v>#REF!</v>
      </c>
      <c r="F17" s="85">
        <v>0.8</v>
      </c>
      <c r="G17" s="61"/>
      <c r="H17" s="61"/>
      <c r="I17" s="61"/>
      <c r="J17" s="61"/>
      <c r="K17" s="79" t="e">
        <f>'Objetivo 5'!$F$13</f>
        <v>#REF!</v>
      </c>
      <c r="L17" s="68">
        <v>0.8</v>
      </c>
    </row>
    <row r="18" spans="5:12" ht="15.75">
      <c r="E18" s="83" t="e">
        <f>'Objetivo 2'!$F$20</f>
        <v>#REF!</v>
      </c>
      <c r="F18" s="85">
        <v>0.8</v>
      </c>
      <c r="G18" s="61"/>
      <c r="H18" s="61"/>
      <c r="I18" s="61"/>
      <c r="J18" s="61"/>
      <c r="K18" s="86" t="e">
        <f>'Objetivo 5'!$F$13</f>
        <v>#REF!</v>
      </c>
      <c r="L18" s="84">
        <v>0.8</v>
      </c>
    </row>
  </sheetData>
  <mergeCells count="8">
    <mergeCell ref="Q2:R3"/>
    <mergeCell ref="T2:U3"/>
    <mergeCell ref="W2:X3"/>
    <mergeCell ref="B2:C3"/>
    <mergeCell ref="E2:F3"/>
    <mergeCell ref="H2:I3"/>
    <mergeCell ref="K2:L3"/>
    <mergeCell ref="N2:O3"/>
  </mergeCells>
  <conditionalFormatting sqref="B4:B8">
    <cfRule type="cellIs" dxfId="64" priority="1" operator="equal">
      <formula>0</formula>
    </cfRule>
    <cfRule type="cellIs" dxfId="63" priority="2" operator="between">
      <formula>0.9</formula>
      <formula>1</formula>
    </cfRule>
    <cfRule type="cellIs" dxfId="62" priority="3" operator="between">
      <formula>85%</formula>
      <formula>90%</formula>
    </cfRule>
    <cfRule type="cellIs" dxfId="61" priority="4" operator="lessThan">
      <formula>85%</formula>
    </cfRule>
  </conditionalFormatting>
  <conditionalFormatting sqref="E4:E18">
    <cfRule type="cellIs" dxfId="60" priority="5" operator="equal">
      <formula>0</formula>
    </cfRule>
    <cfRule type="cellIs" dxfId="59" priority="6" operator="between">
      <formula>0.9</formula>
      <formula>1</formula>
    </cfRule>
    <cfRule type="cellIs" dxfId="58" priority="7" operator="between">
      <formula>85%</formula>
      <formula>90%</formula>
    </cfRule>
    <cfRule type="cellIs" dxfId="57" priority="8" operator="lessThan">
      <formula>85%</formula>
    </cfRule>
  </conditionalFormatting>
  <conditionalFormatting sqref="E5:E18">
    <cfRule type="cellIs" dxfId="56" priority="21" operator="equal">
      <formula>0</formula>
    </cfRule>
    <cfRule type="cellIs" dxfId="55" priority="22" operator="between">
      <formula>0.9</formula>
      <formula>1</formula>
    </cfRule>
    <cfRule type="cellIs" dxfId="54" priority="23" operator="between">
      <formula>85%</formula>
      <formula>90%</formula>
    </cfRule>
    <cfRule type="cellIs" dxfId="53" priority="24" operator="lessThan">
      <formula>85%</formula>
    </cfRule>
    <cfRule type="cellIs" dxfId="52" priority="25" operator="equal">
      <formula>0</formula>
    </cfRule>
    <cfRule type="cellIs" dxfId="51" priority="26" operator="between">
      <formula>0.9</formula>
      <formula>1</formula>
    </cfRule>
    <cfRule type="cellIs" dxfId="50" priority="27" operator="between">
      <formula>85%</formula>
      <formula>90%</formula>
    </cfRule>
    <cfRule type="cellIs" dxfId="49" priority="28" operator="lessThan">
      <formula>85%</formula>
    </cfRule>
    <cfRule type="cellIs" dxfId="48" priority="29" operator="equal">
      <formula>0</formula>
    </cfRule>
    <cfRule type="cellIs" dxfId="47" priority="30" operator="between">
      <formula>0.9</formula>
      <formula>1</formula>
    </cfRule>
    <cfRule type="cellIs" dxfId="46" priority="31" operator="between">
      <formula>85%</formula>
      <formula>90%</formula>
    </cfRule>
    <cfRule type="cellIs" dxfId="45" priority="32" operator="lessThan">
      <formula>85%</formula>
    </cfRule>
  </conditionalFormatting>
  <conditionalFormatting sqref="E7:E18">
    <cfRule type="cellIs" dxfId="44" priority="9" operator="equal">
      <formula>0</formula>
    </cfRule>
    <cfRule type="cellIs" dxfId="43" priority="10" operator="between">
      <formula>0.9</formula>
      <formula>1</formula>
    </cfRule>
    <cfRule type="cellIs" dxfId="42" priority="11" operator="between">
      <formula>85%</formula>
      <formula>90%</formula>
    </cfRule>
    <cfRule type="cellIs" dxfId="41" priority="12" operator="lessThan">
      <formula>85%</formula>
    </cfRule>
    <cfRule type="cellIs" dxfId="40" priority="13" operator="equal">
      <formula>0</formula>
    </cfRule>
    <cfRule type="cellIs" dxfId="39" priority="14" operator="between">
      <formula>0.9</formula>
      <formula>1</formula>
    </cfRule>
    <cfRule type="cellIs" dxfId="38" priority="15" operator="between">
      <formula>85%</formula>
      <formula>90%</formula>
    </cfRule>
    <cfRule type="cellIs" dxfId="37" priority="16" operator="lessThan">
      <formula>85%</formula>
    </cfRule>
    <cfRule type="cellIs" dxfId="36" priority="17" operator="equal">
      <formula>0</formula>
    </cfRule>
    <cfRule type="cellIs" dxfId="35" priority="18" operator="between">
      <formula>0.9</formula>
      <formula>1</formula>
    </cfRule>
    <cfRule type="cellIs" dxfId="34" priority="19" operator="between">
      <formula>85%</formula>
      <formula>90%</formula>
    </cfRule>
    <cfRule type="cellIs" dxfId="33" priority="20" operator="lessThan">
      <formula>85%</formula>
    </cfRule>
  </conditionalFormatting>
  <conditionalFormatting sqref="H4:H8">
    <cfRule type="cellIs" dxfId="32" priority="33" operator="equal">
      <formula>0</formula>
    </cfRule>
    <cfRule type="cellIs" dxfId="31" priority="34" operator="between">
      <formula>0.9</formula>
      <formula>1</formula>
    </cfRule>
    <cfRule type="cellIs" dxfId="30" priority="35" operator="between">
      <formula>85%</formula>
      <formula>90%</formula>
    </cfRule>
    <cfRule type="cellIs" dxfId="29" priority="36" operator="lessThan">
      <formula>85%</formula>
    </cfRule>
  </conditionalFormatting>
  <conditionalFormatting sqref="K4:K18">
    <cfRule type="cellIs" dxfId="28" priority="41" operator="equal">
      <formula>0</formula>
    </cfRule>
    <cfRule type="cellIs" dxfId="27" priority="42" operator="between">
      <formula>0.9</formula>
      <formula>1</formula>
    </cfRule>
    <cfRule type="cellIs" dxfId="26" priority="43" operator="between">
      <formula>85%</formula>
      <formula>90%</formula>
    </cfRule>
    <cfRule type="cellIs" dxfId="25" priority="44" operator="lessThan">
      <formula>85%</formula>
    </cfRule>
  </conditionalFormatting>
  <conditionalFormatting sqref="N4:N13">
    <cfRule type="cellIs" dxfId="24" priority="49" operator="equal">
      <formula>0</formula>
    </cfRule>
    <cfRule type="cellIs" dxfId="23" priority="50" operator="between">
      <formula>0.9</formula>
      <formula>1</formula>
    </cfRule>
    <cfRule type="cellIs" dxfId="22" priority="51" operator="between">
      <formula>85%</formula>
      <formula>90%</formula>
    </cfRule>
    <cfRule type="cellIs" dxfId="21" priority="52" operator="lessThan">
      <formula>85%</formula>
    </cfRule>
  </conditionalFormatting>
  <conditionalFormatting sqref="Q4:Q12">
    <cfRule type="cellIs" dxfId="20" priority="57" operator="equal">
      <formula>0</formula>
    </cfRule>
    <cfRule type="cellIs" dxfId="19" priority="58" operator="between">
      <formula>0.9</formula>
      <formula>1</formula>
    </cfRule>
    <cfRule type="cellIs" dxfId="18" priority="59" operator="between">
      <formula>85%</formula>
      <formula>90%</formula>
    </cfRule>
    <cfRule type="cellIs" dxfId="17" priority="60" operator="lessThan">
      <formula>85%</formula>
    </cfRule>
  </conditionalFormatting>
  <conditionalFormatting sqref="Q11:Q12">
    <cfRule type="cellIs" dxfId="16" priority="65" operator="equal">
      <formula>0</formula>
    </cfRule>
    <cfRule type="cellIs" dxfId="15" priority="66" operator="between">
      <formula>0.9</formula>
      <formula>1</formula>
    </cfRule>
    <cfRule type="cellIs" dxfId="14" priority="67" operator="between">
      <formula>85%</formula>
      <formula>90%</formula>
    </cfRule>
    <cfRule type="cellIs" dxfId="13" priority="68" operator="lessThan">
      <formula>85%</formula>
    </cfRule>
    <cfRule type="cellIs" dxfId="12" priority="69" operator="equal">
      <formula>0</formula>
    </cfRule>
    <cfRule type="cellIs" dxfId="11" priority="70" operator="between">
      <formula>0.9</formula>
      <formula>1</formula>
    </cfRule>
    <cfRule type="cellIs" dxfId="10" priority="71" operator="between">
      <formula>85%</formula>
      <formula>90%</formula>
    </cfRule>
    <cfRule type="cellIs" dxfId="9" priority="72" operator="lessThan">
      <formula>85%</formula>
    </cfRule>
  </conditionalFormatting>
  <conditionalFormatting sqref="T4:T9">
    <cfRule type="cellIs" dxfId="8" priority="73" operator="equal">
      <formula>0</formula>
    </cfRule>
    <cfRule type="cellIs" dxfId="7" priority="74" operator="between">
      <formula>0.9</formula>
      <formula>1</formula>
    </cfRule>
    <cfRule type="cellIs" dxfId="6" priority="75" operator="between">
      <formula>85%</formula>
      <formula>90%</formula>
    </cfRule>
    <cfRule type="cellIs" dxfId="5" priority="76" operator="lessThan">
      <formula>85%</formula>
    </cfRule>
  </conditionalFormatting>
  <conditionalFormatting sqref="W4">
    <cfRule type="cellIs" dxfId="4" priority="88" operator="lessThan">
      <formula>85%</formula>
    </cfRule>
  </conditionalFormatting>
  <conditionalFormatting sqref="W4:W16">
    <cfRule type="cellIs" dxfId="3" priority="82" operator="equal">
      <formula>0</formula>
    </cfRule>
    <cfRule type="cellIs" dxfId="2" priority="83" operator="between">
      <formula>0.9</formula>
      <formula>1</formula>
    </cfRule>
    <cfRule type="cellIs" dxfId="1" priority="84" operator="between">
      <formula>85%</formula>
      <formula>90%</formula>
    </cfRule>
  </conditionalFormatting>
  <conditionalFormatting sqref="W5:W16">
    <cfRule type="cellIs" dxfId="0" priority="81" stopIfTrue="1" operator="lessThan">
      <formula>85%</formula>
    </cfRule>
  </conditionalFormatting>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0070C0"/>
  </sheetPr>
  <dimension ref="A1:J40"/>
  <sheetViews>
    <sheetView showGridLines="0" topLeftCell="B10" zoomScale="84" zoomScaleNormal="84" workbookViewId="0">
      <selection activeCell="D6" sqref="D6:E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15" customHeight="1">
      <c r="B1" s="502" t="s">
        <v>471</v>
      </c>
      <c r="C1" s="599"/>
      <c r="D1" s="601" t="s">
        <v>439</v>
      </c>
      <c r="E1" s="602"/>
      <c r="F1" s="602"/>
      <c r="G1" s="602"/>
      <c r="H1" s="603"/>
      <c r="I1" s="604"/>
    </row>
    <row r="2" spans="1:10" ht="33.75" customHeight="1">
      <c r="B2" s="600"/>
      <c r="C2" s="448"/>
      <c r="D2" s="672" t="s">
        <v>472</v>
      </c>
      <c r="E2" s="673"/>
      <c r="F2" s="673"/>
      <c r="G2" s="673"/>
      <c r="H2" s="674"/>
      <c r="I2" s="605"/>
    </row>
    <row r="3" spans="1:10" ht="13.5" customHeight="1">
      <c r="B3" s="606" t="s">
        <v>473</v>
      </c>
      <c r="C3" s="607"/>
      <c r="D3" s="606" t="s">
        <v>474</v>
      </c>
      <c r="E3" s="608"/>
      <c r="F3" s="608"/>
      <c r="G3" s="608"/>
      <c r="H3" s="607"/>
      <c r="I3" s="43" t="s">
        <v>475</v>
      </c>
    </row>
    <row r="4" spans="1:10" ht="13.5" customHeight="1">
      <c r="B4" s="675"/>
      <c r="C4" s="547"/>
      <c r="D4" s="547"/>
      <c r="E4" s="547"/>
      <c r="F4" s="547"/>
      <c r="G4" s="547"/>
      <c r="H4" s="547"/>
      <c r="I4" s="547"/>
    </row>
    <row r="5" spans="1:10" ht="22.5" customHeight="1">
      <c r="A5" s="373"/>
      <c r="B5" s="676" t="s">
        <v>444</v>
      </c>
      <c r="C5" s="677"/>
      <c r="D5" s="678" t="str">
        <f>Indicadores!F11</f>
        <v>Administración del Sistema Integrado de Gestión (SIG)</v>
      </c>
      <c r="E5" s="679"/>
      <c r="F5" s="679"/>
      <c r="G5" s="679"/>
      <c r="H5" s="679"/>
      <c r="I5" s="680"/>
      <c r="J5" s="373"/>
    </row>
    <row r="6" spans="1:10" ht="34.5" customHeight="1">
      <c r="A6" s="373"/>
      <c r="B6" s="681" t="s">
        <v>445</v>
      </c>
      <c r="C6" s="624"/>
      <c r="D6" s="533" t="str">
        <f>Indicadores!A11</f>
        <v>Cumplimiento del plan de mejoramiento</v>
      </c>
      <c r="E6" s="530"/>
      <c r="F6" s="682" t="s">
        <v>446</v>
      </c>
      <c r="G6" s="624"/>
      <c r="H6" s="534" t="e">
        <f>Indicadores!#REF!</f>
        <v>#REF!</v>
      </c>
      <c r="I6" s="683"/>
      <c r="J6" s="373"/>
    </row>
    <row r="7" spans="1:10" ht="78" customHeight="1">
      <c r="A7" s="373"/>
      <c r="B7" s="681" t="s">
        <v>447</v>
      </c>
      <c r="C7" s="624"/>
      <c r="D7" s="533" t="str">
        <f>Indicadores!G11</f>
        <v>Acciones cerradas / Acciones programadas</v>
      </c>
      <c r="E7" s="530"/>
      <c r="F7" s="682" t="s">
        <v>448</v>
      </c>
      <c r="G7" s="624"/>
      <c r="H7" s="533" t="str">
        <f>Indicadores!C11</f>
        <v>Evidenciar el cumplimiento de las acciones que se tomaron para eliminar las causas de las no conformidades y demás acciones de mejora identificadas a través de los mecanismos de medición del Sistema Integrado de Gestión como lo son las auditorias internas, reporte de indicadores, control de producto no conforme y demás actividades para la autoevaluación.</v>
      </c>
      <c r="I7" s="683"/>
      <c r="J7" s="373"/>
    </row>
    <row r="8" spans="1:10" ht="42" customHeight="1">
      <c r="A8" s="373"/>
      <c r="B8" s="383" t="s">
        <v>449</v>
      </c>
      <c r="C8" s="117" t="str">
        <f>Indicadores!P11</f>
        <v>Trimestral</v>
      </c>
      <c r="D8" s="374" t="s">
        <v>450</v>
      </c>
      <c r="E8" s="118" t="str">
        <f>Indicadores!R11</f>
        <v>Grupo Sistema Integrado de Gestión</v>
      </c>
      <c r="F8" s="374" t="s">
        <v>67</v>
      </c>
      <c r="G8" s="117" t="str">
        <f>Indicadores!H11</f>
        <v>Porcentaje</v>
      </c>
      <c r="H8" s="684" t="s">
        <v>451</v>
      </c>
      <c r="I8" s="686" t="str">
        <f>Indicadores!O11</f>
        <v>Hacia arriba</v>
      </c>
      <c r="J8" s="373"/>
    </row>
    <row r="9" spans="1:10" ht="33.75" customHeight="1">
      <c r="A9" s="373"/>
      <c r="B9" s="384" t="s">
        <v>420</v>
      </c>
      <c r="C9" s="385">
        <f>Indicadores!N11</f>
        <v>0.9</v>
      </c>
      <c r="D9" s="386" t="s">
        <v>499</v>
      </c>
      <c r="E9" s="385">
        <f>'TABLERO DE MANDO'!F12</f>
        <v>0.76500000000000001</v>
      </c>
      <c r="F9" s="387" t="s">
        <v>500</v>
      </c>
      <c r="G9" s="385">
        <f>'TABLERO DE MANDO'!G12</f>
        <v>0.81</v>
      </c>
      <c r="H9" s="685"/>
      <c r="I9" s="687"/>
      <c r="J9" s="373"/>
    </row>
    <row r="10" spans="1:10" ht="13.5" customHeight="1">
      <c r="A10" s="373"/>
      <c r="B10" s="127"/>
      <c r="C10" s="127"/>
      <c r="D10" s="127"/>
      <c r="E10" s="127"/>
      <c r="F10" s="127"/>
      <c r="G10" s="127"/>
      <c r="H10" s="127"/>
      <c r="I10" s="127"/>
      <c r="J10" s="373"/>
    </row>
    <row r="11" spans="1:10" ht="26.25" customHeight="1">
      <c r="A11" s="373"/>
      <c r="B11" s="375" t="s">
        <v>452</v>
      </c>
      <c r="C11" s="379" t="s">
        <v>453</v>
      </c>
      <c r="D11" s="376" t="str">
        <f>D9</f>
        <v>LÍMITE INSATISFACTORIO</v>
      </c>
      <c r="E11" s="377" t="str">
        <f>F9</f>
        <v>LÍMITE SATISFACTORIO</v>
      </c>
      <c r="F11" s="48"/>
      <c r="G11" s="48"/>
      <c r="H11" s="48"/>
      <c r="I11" s="49"/>
      <c r="J11" s="373"/>
    </row>
    <row r="12" spans="1:10" ht="13.5" customHeight="1">
      <c r="A12" s="373"/>
      <c r="B12" s="388" t="s">
        <v>426</v>
      </c>
      <c r="C12" s="389"/>
      <c r="D12" s="378">
        <f t="shared" ref="D12:D23" si="0">+$E$9</f>
        <v>0.76500000000000001</v>
      </c>
      <c r="E12" s="132">
        <f t="shared" ref="E12:E23" si="1">+$G$9</f>
        <v>0.81</v>
      </c>
      <c r="F12" s="127"/>
      <c r="G12" s="127"/>
      <c r="H12" s="127"/>
      <c r="I12" s="98"/>
      <c r="J12" s="373"/>
    </row>
    <row r="13" spans="1:10" ht="13.5" customHeight="1">
      <c r="A13" s="373"/>
      <c r="B13" s="39" t="s">
        <v>427</v>
      </c>
      <c r="C13" s="380"/>
      <c r="D13" s="378">
        <f t="shared" si="0"/>
        <v>0.76500000000000001</v>
      </c>
      <c r="E13" s="132">
        <f t="shared" si="1"/>
        <v>0.81</v>
      </c>
      <c r="F13" s="127"/>
      <c r="G13" s="127"/>
      <c r="H13" s="127"/>
      <c r="I13" s="98"/>
      <c r="J13" s="373"/>
    </row>
    <row r="14" spans="1:10" ht="13.5" customHeight="1">
      <c r="A14" s="373"/>
      <c r="B14" s="39" t="s">
        <v>428</v>
      </c>
      <c r="C14" s="380">
        <v>0.69</v>
      </c>
      <c r="D14" s="378">
        <f t="shared" si="0"/>
        <v>0.76500000000000001</v>
      </c>
      <c r="E14" s="132">
        <f t="shared" si="1"/>
        <v>0.81</v>
      </c>
      <c r="F14" s="127"/>
      <c r="G14" s="127"/>
      <c r="H14" s="127"/>
      <c r="I14" s="98"/>
      <c r="J14" s="373"/>
    </row>
    <row r="15" spans="1:10" ht="13.5" customHeight="1">
      <c r="A15" s="373"/>
      <c r="B15" s="39" t="s">
        <v>429</v>
      </c>
      <c r="C15" s="381"/>
      <c r="D15" s="378">
        <f t="shared" si="0"/>
        <v>0.76500000000000001</v>
      </c>
      <c r="E15" s="132">
        <f t="shared" si="1"/>
        <v>0.81</v>
      </c>
      <c r="F15" s="127"/>
      <c r="G15" s="127"/>
      <c r="H15" s="127"/>
      <c r="I15" s="98"/>
      <c r="J15" s="373"/>
    </row>
    <row r="16" spans="1:10" ht="13.5" customHeight="1">
      <c r="A16" s="373"/>
      <c r="B16" s="39" t="s">
        <v>430</v>
      </c>
      <c r="C16" s="381"/>
      <c r="D16" s="378">
        <f t="shared" si="0"/>
        <v>0.76500000000000001</v>
      </c>
      <c r="E16" s="132">
        <f t="shared" si="1"/>
        <v>0.81</v>
      </c>
      <c r="F16" s="127"/>
      <c r="G16" s="127"/>
      <c r="H16" s="127"/>
      <c r="I16" s="98"/>
      <c r="J16" s="373"/>
    </row>
    <row r="17" spans="1:10" ht="13.5" customHeight="1">
      <c r="A17" s="373"/>
      <c r="B17" s="39" t="s">
        <v>431</v>
      </c>
      <c r="C17" s="380">
        <v>0.82</v>
      </c>
      <c r="D17" s="378">
        <f t="shared" si="0"/>
        <v>0.76500000000000001</v>
      </c>
      <c r="E17" s="132">
        <f t="shared" si="1"/>
        <v>0.81</v>
      </c>
      <c r="F17" s="127"/>
      <c r="G17" s="127"/>
      <c r="H17" s="127"/>
      <c r="I17" s="98"/>
      <c r="J17" s="373"/>
    </row>
    <row r="18" spans="1:10" ht="13.5" customHeight="1">
      <c r="A18" s="373"/>
      <c r="B18" s="39" t="s">
        <v>432</v>
      </c>
      <c r="C18" s="382"/>
      <c r="D18" s="378">
        <f t="shared" si="0"/>
        <v>0.76500000000000001</v>
      </c>
      <c r="E18" s="132">
        <f t="shared" si="1"/>
        <v>0.81</v>
      </c>
      <c r="F18" s="127"/>
      <c r="G18" s="127"/>
      <c r="H18" s="127"/>
      <c r="I18" s="98"/>
      <c r="J18" s="373"/>
    </row>
    <row r="19" spans="1:10" ht="13.5" customHeight="1">
      <c r="A19" s="373"/>
      <c r="B19" s="39" t="s">
        <v>433</v>
      </c>
      <c r="C19" s="380"/>
      <c r="D19" s="378">
        <f t="shared" si="0"/>
        <v>0.76500000000000001</v>
      </c>
      <c r="E19" s="132">
        <f t="shared" si="1"/>
        <v>0.81</v>
      </c>
      <c r="F19" s="127"/>
      <c r="G19" s="127"/>
      <c r="H19" s="127"/>
      <c r="I19" s="98"/>
      <c r="J19" s="373"/>
    </row>
    <row r="20" spans="1:10" ht="13.5" customHeight="1">
      <c r="A20" s="373"/>
      <c r="B20" s="39" t="s">
        <v>434</v>
      </c>
      <c r="C20" s="380">
        <v>0.85</v>
      </c>
      <c r="D20" s="378">
        <f t="shared" si="0"/>
        <v>0.76500000000000001</v>
      </c>
      <c r="E20" s="132">
        <f t="shared" si="1"/>
        <v>0.81</v>
      </c>
      <c r="F20" s="127"/>
      <c r="G20" s="127"/>
      <c r="H20" s="127"/>
      <c r="I20" s="98"/>
      <c r="J20" s="373"/>
    </row>
    <row r="21" spans="1:10" ht="13.5" customHeight="1">
      <c r="A21" s="373"/>
      <c r="B21" s="39" t="s">
        <v>435</v>
      </c>
      <c r="C21" s="380"/>
      <c r="D21" s="378">
        <f t="shared" si="0"/>
        <v>0.76500000000000001</v>
      </c>
      <c r="E21" s="132">
        <f t="shared" si="1"/>
        <v>0.81</v>
      </c>
      <c r="F21" s="127"/>
      <c r="G21" s="127"/>
      <c r="H21" s="127"/>
      <c r="I21" s="98"/>
      <c r="J21" s="373"/>
    </row>
    <row r="22" spans="1:10" ht="13.5" customHeight="1">
      <c r="A22" s="373"/>
      <c r="B22" s="39" t="s">
        <v>436</v>
      </c>
      <c r="C22" s="380"/>
      <c r="D22" s="378">
        <f t="shared" si="0"/>
        <v>0.76500000000000001</v>
      </c>
      <c r="E22" s="132">
        <f t="shared" si="1"/>
        <v>0.81</v>
      </c>
      <c r="F22" s="127"/>
      <c r="G22" s="127"/>
      <c r="H22" s="127"/>
      <c r="I22" s="98"/>
      <c r="J22" s="373"/>
    </row>
    <row r="23" spans="1:10" ht="13.5" customHeight="1">
      <c r="A23" s="373"/>
      <c r="B23" s="39" t="s">
        <v>437</v>
      </c>
      <c r="C23" s="380">
        <v>0.89</v>
      </c>
      <c r="D23" s="378">
        <f t="shared" si="0"/>
        <v>0.76500000000000001</v>
      </c>
      <c r="E23" s="132">
        <f t="shared" si="1"/>
        <v>0.81</v>
      </c>
      <c r="F23" s="127"/>
      <c r="G23" s="127"/>
      <c r="H23" s="127"/>
      <c r="I23" s="98"/>
      <c r="J23" s="373"/>
    </row>
    <row r="24" spans="1:10" ht="13.5" customHeight="1">
      <c r="A24" s="373"/>
      <c r="B24" s="127"/>
      <c r="C24" s="127"/>
      <c r="D24" s="99"/>
      <c r="E24" s="127"/>
      <c r="F24" s="127"/>
      <c r="G24" s="127"/>
      <c r="H24" s="127"/>
      <c r="I24" s="98"/>
      <c r="J24" s="373"/>
    </row>
    <row r="25" spans="1:10" ht="13.5" customHeight="1">
      <c r="A25" s="373"/>
      <c r="B25" s="127"/>
      <c r="C25" s="127"/>
      <c r="D25" s="99"/>
      <c r="E25" s="127"/>
      <c r="F25" s="127"/>
      <c r="G25" s="127"/>
      <c r="H25" s="127"/>
      <c r="I25" s="98"/>
      <c r="J25" s="373"/>
    </row>
    <row r="26" spans="1:10" ht="13.5" customHeight="1">
      <c r="A26" s="373"/>
      <c r="B26" s="127"/>
      <c r="C26" s="127"/>
      <c r="D26" s="100"/>
      <c r="E26" s="101"/>
      <c r="F26" s="101"/>
      <c r="G26" s="101"/>
      <c r="H26" s="101"/>
      <c r="I26" s="102"/>
      <c r="J26" s="373"/>
    </row>
    <row r="27" spans="1:10" ht="13.5" customHeight="1">
      <c r="A27" s="373"/>
      <c r="B27" s="127"/>
      <c r="C27" s="127"/>
      <c r="D27" s="127"/>
      <c r="E27" s="127"/>
      <c r="F27" s="127"/>
      <c r="G27" s="127"/>
      <c r="H27" s="127"/>
      <c r="I27" s="127"/>
      <c r="J27" s="373"/>
    </row>
    <row r="28" spans="1:10" ht="13.5" customHeight="1">
      <c r="B28" s="688" t="s">
        <v>454</v>
      </c>
      <c r="C28" s="630"/>
      <c r="D28" s="630"/>
      <c r="E28" s="630"/>
      <c r="F28" s="630"/>
      <c r="G28" s="630"/>
      <c r="H28" s="630"/>
      <c r="I28" s="630"/>
    </row>
    <row r="29" spans="1:10" ht="13.5" customHeight="1">
      <c r="B29" s="689" t="s">
        <v>513</v>
      </c>
      <c r="C29" s="626"/>
      <c r="D29" s="626"/>
      <c r="E29" s="626"/>
      <c r="F29" s="689" t="s">
        <v>456</v>
      </c>
      <c r="G29" s="626"/>
      <c r="H29" s="626"/>
      <c r="I29" s="626"/>
    </row>
    <row r="30" spans="1:10" ht="28.5" customHeight="1">
      <c r="A30" s="373"/>
      <c r="B30" s="690" t="s">
        <v>514</v>
      </c>
      <c r="C30" s="691"/>
      <c r="D30" s="691"/>
      <c r="E30" s="691"/>
      <c r="F30" s="696"/>
      <c r="G30" s="697"/>
      <c r="H30" s="697"/>
      <c r="I30" s="698"/>
      <c r="J30" s="373"/>
    </row>
    <row r="31" spans="1:10" ht="15" customHeight="1">
      <c r="A31" s="373"/>
      <c r="B31" s="692"/>
      <c r="C31" s="693"/>
      <c r="D31" s="693"/>
      <c r="E31" s="693"/>
      <c r="F31" s="699"/>
      <c r="G31" s="700"/>
      <c r="H31" s="700"/>
      <c r="I31" s="701"/>
      <c r="J31" s="373"/>
    </row>
    <row r="32" spans="1:10" ht="15" customHeight="1">
      <c r="A32" s="373"/>
      <c r="B32" s="692"/>
      <c r="C32" s="693"/>
      <c r="D32" s="693"/>
      <c r="E32" s="693"/>
      <c r="F32" s="699"/>
      <c r="G32" s="700"/>
      <c r="H32" s="700"/>
      <c r="I32" s="701"/>
      <c r="J32" s="373"/>
    </row>
    <row r="33" spans="1:10" ht="15" customHeight="1">
      <c r="A33" s="373"/>
      <c r="B33" s="692"/>
      <c r="C33" s="693"/>
      <c r="D33" s="693"/>
      <c r="E33" s="693"/>
      <c r="F33" s="699"/>
      <c r="G33" s="700"/>
      <c r="H33" s="700"/>
      <c r="I33" s="701"/>
      <c r="J33" s="373"/>
    </row>
    <row r="34" spans="1:10" ht="15" customHeight="1">
      <c r="A34" s="373"/>
      <c r="B34" s="692"/>
      <c r="C34" s="693"/>
      <c r="D34" s="693"/>
      <c r="E34" s="693"/>
      <c r="F34" s="699"/>
      <c r="G34" s="700"/>
      <c r="H34" s="700"/>
      <c r="I34" s="701"/>
      <c r="J34" s="373"/>
    </row>
    <row r="35" spans="1:10" ht="84.75" customHeight="1">
      <c r="A35" s="373"/>
      <c r="B35" s="692"/>
      <c r="C35" s="693"/>
      <c r="D35" s="693"/>
      <c r="E35" s="693"/>
      <c r="F35" s="699"/>
      <c r="G35" s="700"/>
      <c r="H35" s="700"/>
      <c r="I35" s="701"/>
      <c r="J35" s="373"/>
    </row>
    <row r="36" spans="1:10" ht="112.5" customHeight="1">
      <c r="A36" s="373"/>
      <c r="B36" s="692"/>
      <c r="C36" s="693"/>
      <c r="D36" s="693"/>
      <c r="E36" s="693"/>
      <c r="F36" s="699"/>
      <c r="G36" s="700"/>
      <c r="H36" s="700"/>
      <c r="I36" s="701"/>
      <c r="J36" s="373"/>
    </row>
    <row r="37" spans="1:10" ht="45.75" customHeight="1">
      <c r="A37" s="373"/>
      <c r="B37" s="692"/>
      <c r="C37" s="693"/>
      <c r="D37" s="693"/>
      <c r="E37" s="693"/>
      <c r="F37" s="699"/>
      <c r="G37" s="700"/>
      <c r="H37" s="700"/>
      <c r="I37" s="701"/>
      <c r="J37" s="373"/>
    </row>
    <row r="38" spans="1:10" ht="48.75" customHeight="1">
      <c r="A38" s="373"/>
      <c r="B38" s="692"/>
      <c r="C38" s="693"/>
      <c r="D38" s="693"/>
      <c r="E38" s="693"/>
      <c r="F38" s="699"/>
      <c r="G38" s="700"/>
      <c r="H38" s="700"/>
      <c r="I38" s="701"/>
      <c r="J38" s="373"/>
    </row>
    <row r="39" spans="1:10" ht="15" customHeight="1">
      <c r="A39" s="373"/>
      <c r="B39" s="694"/>
      <c r="C39" s="695"/>
      <c r="D39" s="695"/>
      <c r="E39" s="695"/>
      <c r="F39" s="702"/>
      <c r="G39" s="703"/>
      <c r="H39" s="703"/>
      <c r="I39" s="704"/>
      <c r="J39" s="373"/>
    </row>
    <row r="40" spans="1:10" ht="15" customHeight="1">
      <c r="B40" s="373"/>
      <c r="C40" s="373"/>
      <c r="D40" s="373"/>
      <c r="E40" s="373"/>
      <c r="F40" s="373"/>
      <c r="G40" s="373"/>
      <c r="H40" s="373"/>
      <c r="I40" s="373"/>
    </row>
  </sheetData>
  <mergeCells count="24">
    <mergeCell ref="B28:I28"/>
    <mergeCell ref="B29:E29"/>
    <mergeCell ref="F29:I29"/>
    <mergeCell ref="B30:E39"/>
    <mergeCell ref="F30:I39"/>
    <mergeCell ref="B7:C7"/>
    <mergeCell ref="H7:I7"/>
    <mergeCell ref="D7:E7"/>
    <mergeCell ref="F7:G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82</vt:i4>
      </vt:variant>
    </vt:vector>
  </HeadingPairs>
  <TitlesOfParts>
    <vt:vector size="82" baseType="lpstr">
      <vt:lpstr>Indicadores</vt:lpstr>
      <vt:lpstr>TABLERO DE MANDO</vt:lpstr>
      <vt:lpstr>GIP006</vt:lpstr>
      <vt:lpstr>GIP008</vt:lpstr>
      <vt:lpstr>GIP009</vt:lpstr>
      <vt:lpstr>GIP010</vt:lpstr>
      <vt:lpstr>SIG002</vt:lpstr>
      <vt:lpstr>SIG005 </vt:lpstr>
      <vt:lpstr>SIG007</vt:lpstr>
      <vt:lpstr>SIG008</vt:lpstr>
      <vt:lpstr>GET007</vt:lpstr>
      <vt:lpstr>GET008</vt:lpstr>
      <vt:lpstr>GET009</vt:lpstr>
      <vt:lpstr>GCE001</vt:lpstr>
      <vt:lpstr>GCE002</vt:lpstr>
      <vt:lpstr>NIC001</vt:lpstr>
      <vt:lpstr>NIC002</vt:lpstr>
      <vt:lpstr>PPA002</vt:lpstr>
      <vt:lpstr>PPA003</vt:lpstr>
      <vt:lpstr>INA002</vt:lpstr>
      <vt:lpstr>INA003</vt:lpstr>
      <vt:lpstr>GDS001</vt:lpstr>
      <vt:lpstr>GDS002</vt:lpstr>
      <vt:lpstr>SCD001</vt:lpstr>
      <vt:lpstr>SCD002</vt:lpstr>
      <vt:lpstr>SCD003</vt:lpstr>
      <vt:lpstr>SCD004</vt:lpstr>
      <vt:lpstr>GFI005</vt:lpstr>
      <vt:lpstr>GFI006</vt:lpstr>
      <vt:lpstr>GFI007</vt:lpstr>
      <vt:lpstr>GAC001</vt:lpstr>
      <vt:lpstr>GAC003</vt:lpstr>
      <vt:lpstr>GAC004</vt:lpstr>
      <vt:lpstr>GAC005</vt:lpstr>
      <vt:lpstr>GAC006</vt:lpstr>
      <vt:lpstr>GAC007</vt:lpstr>
      <vt:lpstr>GAC008 </vt:lpstr>
      <vt:lpstr>GAC009</vt:lpstr>
      <vt:lpstr>DOC004</vt:lpstr>
      <vt:lpstr>DOC005</vt:lpstr>
      <vt:lpstr>ATH001</vt:lpstr>
      <vt:lpstr>ATH006</vt:lpstr>
      <vt:lpstr>ATH007</vt:lpstr>
      <vt:lpstr>ATH009</vt:lpstr>
      <vt:lpstr>CTR004</vt:lpstr>
      <vt:lpstr>CTR006</vt:lpstr>
      <vt:lpstr>CTR007</vt:lpstr>
      <vt:lpstr>GJR001</vt:lpstr>
      <vt:lpstr>GJR002</vt:lpstr>
      <vt:lpstr>GJR003</vt:lpstr>
      <vt:lpstr>GTI001</vt:lpstr>
      <vt:lpstr>GTI002</vt:lpstr>
      <vt:lpstr>GTI003</vt:lpstr>
      <vt:lpstr>GTI004</vt:lpstr>
      <vt:lpstr>GTI005</vt:lpstr>
      <vt:lpstr>GTI006</vt:lpstr>
      <vt:lpstr>GTI007</vt:lpstr>
      <vt:lpstr>GTI008</vt:lpstr>
      <vt:lpstr> GTI009</vt:lpstr>
      <vt:lpstr>DIS003</vt:lpstr>
      <vt:lpstr>EIN001</vt:lpstr>
      <vt:lpstr>EIN003 </vt:lpstr>
      <vt:lpstr>Tablero de control</vt:lpstr>
      <vt:lpstr>MYV</vt:lpstr>
      <vt:lpstr>Partes I</vt:lpstr>
      <vt:lpstr>Procesos Internos</vt:lpstr>
      <vt:lpstr>Aprendizaje</vt:lpstr>
      <vt:lpstr>Recursos</vt:lpstr>
      <vt:lpstr>Peso objetivos</vt:lpstr>
      <vt:lpstr>Partes interesadas</vt:lpstr>
      <vt:lpstr>Aprendizaje O</vt:lpstr>
      <vt:lpstr>Procesos I</vt:lpstr>
      <vt:lpstr>Recursos O</vt:lpstr>
      <vt:lpstr>Objetivo 1</vt:lpstr>
      <vt:lpstr>Objetivo 2</vt:lpstr>
      <vt:lpstr>Objetivo 3</vt:lpstr>
      <vt:lpstr>Objetivo 4</vt:lpstr>
      <vt:lpstr>Objetivo 5</vt:lpstr>
      <vt:lpstr>Objetivo 6</vt:lpstr>
      <vt:lpstr>Objetivo 7</vt:lpstr>
      <vt:lpstr>Objetivo 8</vt:lpstr>
      <vt:lpstr>Graficas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Fernanda Aguilar Trujillo</cp:lastModifiedBy>
  <cp:revision/>
  <dcterms:created xsi:type="dcterms:W3CDTF">2021-09-20T21:42:05Z</dcterms:created>
  <dcterms:modified xsi:type="dcterms:W3CDTF">2026-07-22T19:41:10Z</dcterms:modified>
  <cp:category/>
  <cp:contentStatus/>
</cp:coreProperties>
</file>