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https://ticminambiente-my.sharepoint.com/personal/ymhernandezl_minambiente_gov_co/Documents/Escritorio/EVIDENCIAS/2026/2_INICIATIVAS/PMEC/Paso 6/"/>
    </mc:Choice>
  </mc:AlternateContent>
  <xr:revisionPtr revIDLastSave="0" documentId="8_{53A2B762-1526-49F6-BE0F-6002E3C3C491}" xr6:coauthVersionLast="47" xr6:coauthVersionMax="47" xr10:uidLastSave="{00000000-0000-0000-0000-000000000000}"/>
  <bookViews>
    <workbookView xWindow="-120" yWindow="-120" windowWidth="29040" windowHeight="15720" xr2:uid="{00000000-000D-0000-FFFF-FFFF00000000}"/>
  </bookViews>
  <sheets>
    <sheet name="Publicidad e Informe" sheetId="1" r:id="rId1"/>
    <sheet name="Listas" sheetId="2" state="hidden" r:id="rId2"/>
    <sheet name="Análisis consulta" sheetId="3" r:id="rId3"/>
  </sheets>
  <definedNames>
    <definedName name="_xlnm.Print_Area" localSheetId="0">'Publicidad e Informe'!$A$1:$G$45</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L18" i="3" l="1"/>
  <c r="L19" i="3"/>
  <c r="L20" i="3"/>
  <c r="L21" i="3"/>
  <c r="L22" i="3"/>
  <c r="L23" i="3"/>
  <c r="L24" i="3"/>
  <c r="L25" i="3"/>
  <c r="L26" i="3"/>
  <c r="L27" i="3"/>
  <c r="L28" i="3"/>
  <c r="L29" i="3"/>
  <c r="L30" i="3"/>
  <c r="L31" i="3"/>
  <c r="L32" i="3"/>
  <c r="J17" i="3"/>
  <c r="K17" i="3"/>
  <c r="L17" i="3"/>
  <c r="M17" i="3"/>
  <c r="N17" i="3"/>
  <c r="J18" i="3"/>
  <c r="K18" i="3"/>
  <c r="M18" i="3"/>
  <c r="N18" i="3"/>
  <c r="J19" i="3"/>
  <c r="K19" i="3"/>
  <c r="M19" i="3"/>
  <c r="N19" i="3"/>
  <c r="J20" i="3"/>
  <c r="K20" i="3"/>
  <c r="M20" i="3"/>
  <c r="N20" i="3"/>
  <c r="J21" i="3"/>
  <c r="K21" i="3"/>
  <c r="M21" i="3"/>
  <c r="N21" i="3"/>
  <c r="J22" i="3"/>
  <c r="K22" i="3"/>
  <c r="M22" i="3"/>
  <c r="N22" i="3"/>
  <c r="J23" i="3"/>
  <c r="K23" i="3"/>
  <c r="M23" i="3"/>
  <c r="N23" i="3"/>
  <c r="J24" i="3"/>
  <c r="K24" i="3"/>
  <c r="M24" i="3"/>
  <c r="N24" i="3"/>
  <c r="J25" i="3"/>
  <c r="K25" i="3"/>
  <c r="M25" i="3"/>
  <c r="N25" i="3"/>
  <c r="J26" i="3"/>
  <c r="K26" i="3"/>
  <c r="M26" i="3"/>
  <c r="N26" i="3"/>
  <c r="J27" i="3"/>
  <c r="K27" i="3"/>
  <c r="M27" i="3"/>
  <c r="N27" i="3"/>
  <c r="J28" i="3"/>
  <c r="K28" i="3"/>
  <c r="M28" i="3"/>
  <c r="N28" i="3"/>
  <c r="J29" i="3"/>
  <c r="K29" i="3"/>
  <c r="M29" i="3"/>
  <c r="N29" i="3"/>
  <c r="J30" i="3"/>
  <c r="K30" i="3"/>
  <c r="M30" i="3"/>
  <c r="N30" i="3"/>
  <c r="J31" i="3"/>
  <c r="K31" i="3"/>
  <c r="M31" i="3"/>
  <c r="N31" i="3"/>
  <c r="J32" i="3"/>
  <c r="K32" i="3"/>
  <c r="M32" i="3"/>
  <c r="N32" i="3"/>
  <c r="E5" i="3"/>
  <c r="C5" i="3" a="1"/>
  <c r="A5" i="3"/>
  <c r="G25" i="1"/>
  <c r="G23" i="1"/>
  <c r="G22" i="1"/>
  <c r="G5" i="3" l="1"/>
  <c r="H16" i="3"/>
  <c r="H17" i="3"/>
  <c r="H18" i="3"/>
  <c r="H19" i="3"/>
  <c r="H20" i="3"/>
  <c r="H21" i="3"/>
  <c r="E16" i="3"/>
  <c r="E17" i="3"/>
  <c r="E18" i="3"/>
  <c r="E19" i="3"/>
  <c r="B16" i="3"/>
  <c r="B17" i="3"/>
  <c r="B1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<sst xmlns="http://schemas.openxmlformats.org/spreadsheetml/2006/main" count="145" uniqueCount="110">
  <si>
    <t xml:space="preserve">MINISTERIO DE AMBIENTE Y DESARROLLO SOSTENIBLE </t>
  </si>
  <si>
    <t>PUBLICIDAD E INFORME DE OBSERVACIONES Y RESPUESTAS DE LOS PROYECTOS ESPECIFICOS DE REGULACIÓN</t>
  </si>
  <si>
    <r>
      <t xml:space="preserve">Proceso: </t>
    </r>
    <r>
      <rPr>
        <sz val="10"/>
        <rFont val="Arial Narrow"/>
        <family val="2"/>
      </rPr>
      <t>Instrumentación ambiental</t>
    </r>
  </si>
  <si>
    <r>
      <t>Versión:</t>
    </r>
    <r>
      <rPr>
        <sz val="10"/>
        <rFont val="Arial Narrow"/>
        <family val="2"/>
      </rPr>
      <t xml:space="preserve"> 5</t>
    </r>
  </si>
  <si>
    <r>
      <t xml:space="preserve">Vigencia: </t>
    </r>
    <r>
      <rPr>
        <sz val="10"/>
        <rFont val="Arial Narrow"/>
        <family val="2"/>
      </rPr>
      <t>06/10/2022</t>
    </r>
  </si>
  <si>
    <r>
      <t xml:space="preserve">Código: </t>
    </r>
    <r>
      <rPr>
        <sz val="10"/>
        <rFont val="Arial Narrow"/>
        <family val="2"/>
      </rPr>
      <t>F-M-INA-25</t>
    </r>
  </si>
  <si>
    <t xml:space="preserve">En cumplimiento del Decreto 1081 de 2015 artículo 2.1.2.1.14. Publicidad e informe de observaciones y respuestas de los proyectos específicos de regulación expedidos con firma del presidente de la República 
</t>
  </si>
  <si>
    <t>Datos básicos</t>
  </si>
  <si>
    <t xml:space="preserve">Nombre de la entidad </t>
  </si>
  <si>
    <t>Ministerio de Ambiente y Desarrollo Sostenible</t>
  </si>
  <si>
    <t xml:space="preserve">Responsable del proceso </t>
  </si>
  <si>
    <t>Nombre del proyecto de regulación</t>
  </si>
  <si>
    <t>“Por medio de la cual se adopta el Plan Maestro de Erosión Costera -PMEC- 2025 - 2040”</t>
  </si>
  <si>
    <t>Objetivo del proyecto de regulación</t>
  </si>
  <si>
    <t>Fecha de publicación del informe</t>
  </si>
  <si>
    <t>Descripción de la consulta</t>
  </si>
  <si>
    <t xml:space="preserve">Tiempo total de duración de la consulta: </t>
  </si>
  <si>
    <t>15 días calendario</t>
  </si>
  <si>
    <t>Fecha de inicio</t>
  </si>
  <si>
    <t>29 de mayo de 2026</t>
  </si>
  <si>
    <t>Fecha de finalización</t>
  </si>
  <si>
    <t>19 de junio de 2026</t>
  </si>
  <si>
    <t>Enlace donde estuvo la consulta pública</t>
  </si>
  <si>
    <t>https://www.minambiente.gov.co/consultas-publicas/</t>
  </si>
  <si>
    <t xml:space="preserve">Canales o medios dispuestos para la difusión del proyecto </t>
  </si>
  <si>
    <t>Página web del Minambiente; Plataforma Nacional para la Gestión del Riesgo de Desastres 2026 (https://portal.gestiondelriesgo.gov.co/pn26); Comisión Colombiana del Océano.</t>
  </si>
  <si>
    <t>Canales o medios dispuestos para la recepción de comentarios</t>
  </si>
  <si>
    <t>Página web del Minambiente (https://www.minambiente.gov.co/consultas-publicas/)</t>
  </si>
  <si>
    <t>Resultados de la consulta</t>
  </si>
  <si>
    <t>Número de Total de participantes</t>
  </si>
  <si>
    <t xml:space="preserve">Número total de comentarios recibidos </t>
  </si>
  <si>
    <t>Número de comentarios aceptados</t>
  </si>
  <si>
    <t>%</t>
  </si>
  <si>
    <t>Número de comentarios no aceptadas</t>
  </si>
  <si>
    <t>Número total de artículos del proyecto</t>
  </si>
  <si>
    <t>Número total de artículos del proyecto con comentarios</t>
  </si>
  <si>
    <t xml:space="preserve">Número total de artículos del proyecto modificados </t>
  </si>
  <si>
    <t xml:space="preserve">Consolidado de observaciones y respuestas </t>
  </si>
  <si>
    <t xml:space="preserve">No. </t>
  </si>
  <si>
    <t>Fecha de recepción</t>
  </si>
  <si>
    <t xml:space="preserve">Remitente </t>
  </si>
  <si>
    <t>Observación recibida</t>
  </si>
  <si>
    <t>Estado</t>
  </si>
  <si>
    <t>Consideración desde entidad</t>
  </si>
  <si>
    <t>ISA</t>
  </si>
  <si>
    <t>Se solicita precisar el alcance jurídico y operativo del PMEC respecto del sector privado, dado que la
Resolución indica que el instrumento “también aplica al sector privado” y que sus disposiciones “orientarán
las actuaciones” de dichos actores, pero no define con claridad si esta aplicabilidad implica obligaciones
directas, obligaciones de referencia, criterios orientadores o futuras cargas específicas derivadas de otros
instrumentos. No queda claro si las empresas deben considerar el PMEC como referente o si deberá ajustar
estudios, diseños, inversiones, reportes, licencias, operación o mantenimiento de forma obligatoria</t>
  </si>
  <si>
    <t>No aceptada</t>
  </si>
  <si>
    <t xml:space="preserve">El Plan Maestro de la Erosión Costera (PMEC) no establece obligaciones jurídicas nuevas ni cargas regulatorias específicas para el sector privado. La referencia a que el Plan Maestro "también aplica al sector privado" debe entenderse en el marco de la Ley 1523 de 2012, la cual establece que la gestión del riesgo de desastres es una responsabilidad de todas las autoridades, de los habitantes del territorio y de los sectores público y privado, bajo los principios de corresponsabilidad, coordinación y concurrencia.
En este sentido, la erosión costera constituye una amenaza que afecta ecosistemas, infraestructura, actividades productivas y comunidades, por lo que su gestión requiere la articulación de todos los actores con incidencia en el territorio. En consecuencia, el PMEC se configura como un instrumento de política pública que orienta las actuaciones de las entidades públicas y sirve como referente técnico para el sector privado en la planificación, formulación y desarrollo de iniciativas localizadas en zonas con procesos de erosión costera.
Se considera pertinente mencionar que, el Plan Nacional para la Gestión del Riesgo de Desastres (adoptado mediante Decreto 978 de 2024), reconoce que la Gobernanza del Riesgo implica la puesta en marcha de una serie de procesos, acciones, instrumentos y medidas desarrolladas bajos los principios de la cooperación, la corresponsabilidad y la transversalidad entre el sector público, el sector privado y la sociedad civil que permiten la adecuada gestión del riesgo de desastres en el país. 
</t>
  </si>
  <si>
    <t>Aclarar a qué tipos de proyectos/activos aplicaría</t>
  </si>
  <si>
    <t>Se aclara que el Plan Maestro de Erosión Costera (PMEC) no establece un ámbito de aplicación sobre tipos específicos de proyectos o activos, ni impone obligaciones particulares a sectores económicos o actividades productivas. Su alcance corresponde al de un instrumento estratégico de planificación y orientación para la gestión integral de la erosión costera en el territorio nacional.
En este sentido, el PMEC constituye un referente para las entidades públicas, las autoridades competentes y los demás actores con incidencia en las zonas costeras, incluyendo el sector privado, en la incorporación de consideraciones relacionadas con la erosión costera dentro de los procesos de planificación, diseño, gestión del riesgo y adaptación al cambio climático, de acuerdo con el marco normativo y las competencias aplicables en cada caso.
En consecuencia, el PMEC no determina que deba aplicarse exclusivamente a proyectos nuevos, existentes o a categorías específicas de activos, ni crea requisitos adicionales para estos. La aplicación de medidas, estudios o condicionantes a proyectos particulares continuará rigiéndose por la normativa vigente y por los instrumentos sectoriales, ambientales, territoriales y de gestión del riesgo que resulten aplicables, conforme a las competencias de las autoridades correspondientes.</t>
  </si>
  <si>
    <t>Se sugiere precisar el alcance, metodología, periodicidad, responsable y momento procedimental del
“análisis de riesgo y variabilidad climática y articular con otros instrumentos como los desarrollas en los
PIGCC de los diferentes sectores o las exigencias actuales de la ANLA en temas de cambio climático para
evitar duplicidades con instrumentos ya existentes y cargas de difícil implementación para las empresas. En
proyectos concesionados o regulados, además, este tipo de exigencia puede requerir reconocimiento del
concedente o del regulador para ser financiable</t>
  </si>
  <si>
    <t>Aceptada</t>
  </si>
  <si>
    <t>Se acoge parcialmente la recomendación.
El PMEC es un instrumento estratégico de planificación y orientación para la gestión integral de la erosión costera; por tanto, su alcance no contempla la definición de metodologías específicas, periodicidades, responsables o procedimientos aplicables a los análisis de riesgo y variabilidad climática para proyectos particulares. Estos aspectos deberán desarrollarse en el marco de los instrumentos técnicos, normativos y sectoriales que correspondan, de acuerdo con las competencias de las entidades responsables.
No obstante, se reconoce la importancia de articular las acciones del PMEC con los instrumentos de planificación y gestión del cambio climático existentes, tales como los Planes Integrales de Gestión del Cambio Climático (PIGCC), los instrumentos de ordenamiento territorial y los demás lineamientos técnicos y regulatorios aplicables, con el fin de evitar duplicidades, promover la complementariedad entre instrumentos y optimizar la implementación de las medidas de adaptación y gestión del riesgo.
En este sentido, se precisa que en el documento (marco normativo, figura 6) describe esta articulación con los análisis de riesgo y variabilidad climática, los cuales deben desarrollarse de manera articulada con los instrumentos sectoriales y territoriales vigentes, sin que ello implique la creación de nuevos requisitos o cargas adicionales para los proyectos, sino la utilización y armonización de la información y los mecanismos ya establecidos por la normativa vigente.
Se considera pertinente mencionar que, entre los instrumentos normativos vigentes, el Artículo 2.3.1.5.2.1 del Decreto 2157 de 2017, establece que el Plan de Gestión del Riesgo de Desastres de las Entidades Públicas y Privadas (PGRDEPP), es el instrumento mediante el cual las empresas del sector público y privado deben identificar, priorizar, formular, programar y hacer seguimiento a las acciones necesarias para conocer y reducir las condiciones de riesgo (actuales y futuras) de sus instalaciones y aquellas derivadas de su propia actividad u operación que pueden generar daños y pérdidas a su entorno. Así mismo, este Plan les permite dar respuesta a los desastres que puedan presentarse en su organización o áreas de influencia.</t>
  </si>
  <si>
    <t>Determinar si aplica a todos los proyectos nuevos, existentes o a ambos; si puede satisfacerse con estudios
ya existentes; cuál será la metodología mínima aceptable o los umbrales; si habrá criterios de
materialidad/riesgo para determinar en qué casos procede</t>
  </si>
  <si>
    <t>Se aclara que el alcance de la observación se entiende referido al Programa II. Intervenciones en los territorios del PMEC. No obstante, el PMEC es un instrumento estratégico de planificación y orientación para la gestión integral de la erosión costera; por lo tanto, no establece requisitos técnicos o procedimentales aplicables a proyectos específicos, tales como definir si una exigencia aplica a proyectos nuevos, existentes o a ambos, ni determina metodologías, umbrales o criterios mínimos para la elaboración de estudios. Estos aspectos deberán definirse, cuando corresponda, en el marco de la formulación de los estudios de alternativas, diseños, instrumentos sectoriales o procedimientos establecidos por las autoridades competentes. En este sentido, para cada localidad identificada, los estudios de alternativas y diseños determinarán la viabilidad de las intervenciones, el alcance de los análisis requeridos y la utilización de la información técnica disponible, procurando aprovechar los estudios existentes cuando estos sean pertinentes, vigentes y suficientes para la toma de decisiones. En consecuencia, no se considera procedente incorporar en el PMEC definiciones metodológicas o procedimentales de este tipo, dado que ello excede el alcance de un instrumento de planificación estratégica y corresponde a las etapas de estructuración y ejecución de los proyectos específicos.</t>
  </si>
  <si>
    <t>Aclara que las empresas contribuirán solo con información proporcional, disponible y pertinente.</t>
  </si>
  <si>
    <t xml:space="preserve">No se acoge la observación. La erosión costera afecta de manera directa la infraestructura crítica, la infraestructura turística, los puertos y otras actividades económicas desarrolladas en las zonas costeras. En este contexto, el sector privado constituye un aliado para la implementación del PMEC, toda vez que la reducción del riesgo y la ejecución de acciones de prevención, adaptación y recuperación contribuyen a la continuidad y sostenibilidad de sus actividades económicas.
En este sentido, la participación del sector privado no se limita únicamente al suministro de información, sino que comprende su articulación y apoyo en el desarrollo de las acciones previstas en el PMEC, de acuerdo con sus competencias, capacidades y el marco normativo aplicable. Lo anterior responde al principio de corresponsabilidad (ley 1523/12) en la gestión del riesgo, reconociendo que la protección del litoral y la disminución de los procesos de erosión costera generan beneficios tanto para las comunidades como para los sectores productivos que dependen del adecuado funcionamiento de estos territorios.
En el mismo sentido, el artículo 42 de la Ley 1523 de 2012, establece: "Análisis específicos de riesgo y planes de contingencia. Todas las entidades públicas o privadas encargadas de la prestación de servicios públicos, que ejecuten obras civiles mayores o que desarrollen actividades industriales o de otro tipo que puedan significar riesgo de desastre para la sociedad, así como las que específicamente determine la Unidad Nacional para la Gestión del Riesgo de Desastres, deberán realizar un análisis específico de riesgo que considere los posibles efectos de eventos naturales sobre la infraestructura expuesta y aquellos que se deriven de los daños de la misma en su área de influencia, así como los que se deriven de su operación. Con base en este análisis diseñará e implementarán las medidas de reducción del riesgo y planes de emergencia y contingencia que serán de su obligatorio cumplimiento". </t>
  </si>
  <si>
    <t>Se sugiere precisar que los sistemas de alerta temprana previstos en el PMEC deben estructurarse bajo
liderazgo público e institucional, con esquemas interoperables y regionales, evitando interpretaciones que
impongan a cada actor empresarial la obligación de diseñar, financiar y operar sistemas autónomos de
alerta costera.</t>
  </si>
  <si>
    <t>No se acoge la observación, toda vez que la línea de acción ya identifica a la Unidad Nacional para la Gestión del Riesgo de Desastres (UNGRD) como el actor estratégico responsable de liderar el fortalecimiento e implementación de los sistemas de alerta temprana en el marco del PMEC.
En consecuencia, el PMEC no pretende trasladar al sector privado la responsabilidad de diseñar, financiar u operar sistemas autónomos de alerta costera. La participación de las empresas se enmarca en el principio de corresponsabilidad y se orienta a apoyar las acciones lideradas por las entidades competentes, mediante el aporte de información, conocimiento, capacidades técnicas u otros mecanismos de articulación que contribuyan al fortalecimiento de los sistemas de alerta temprana para la gestión de la erosión costera, de acuerdo con sus competencias y posibilidades</t>
  </si>
  <si>
    <t>Se propone que el PMEC reconozca expresamente que la selección de soluciones basadas en la naturaleza
debe basarse en: evaluación costo-riesgo-desempeño, factibilidad técnica, continuidad operacional,
compatibilidad con obligaciones contractuales</t>
  </si>
  <si>
    <t xml:space="preserve">No se acoge la recomendación, toda vez que el PMEC es un instrumento estratégico de planificación y orientación para la gestión integral de la erosión costera. En este sentido, su alcance consiste en definir un portafolio de alternativas de intervención para las localidades afectadas, reconociendo que los procesos de erosión costera responden a dinámicas físicas, ambientales, sociales y económicas particulares en cada territorio.
Por lo anterior, el PMEC no establece criterios específicos para la selección de una alternativa de intervención, tales como la evaluación costo-riesgo-desempeño, la factibilidad técnica, la continuidad operacional o la compatibilidad con obligaciones contractuales. Estos aspectos deberán ser analizados durante las etapas de estudios de alternativas, factibilidad y diseños de cada proyecto, en función de las condiciones particulares de la localidad.En consecuencia, será en la estructuración de los proyectos donde se definan y justifiquen técnicamente las soluciones más adecuadas, incluidas las soluciones basadas en la naturaleza, conforme a los estudios específicos que se desarrollen para cada caso.
</t>
  </si>
  <si>
    <t xml:space="preserve">Se sugiere precisar si la evaluación de impacto socioambiental de las soluciones implementadas constituye
una obligación adicional frente a instrumentos ya existentes de evaluación ambiental, con el fin de evitar
duplicidades y cargas adicionales de difícil gestión para los proyectos ya sometidos a licenciamiento,
permisos o esquemas contractuales propios. El ajuste solicitado sería que: el Ministerio reconozca
explícitamente que estudios ambientales o de riesgo ya realizados pueden servir para cumplir esta
exigencia para que no se generen duplicidades regulatorias.
</t>
  </si>
  <si>
    <t>Se acoge parcialmente la recomendación. El PMEC reconoce la importancia de evaluar los impactos socioambientales de las intervenciones propuestas para la gestión de la erosión costera, con el fin de garantizar que las soluciones implementadas respondan de manera efectiva a la problemática identificada, minimizando los impactos sobre los ecosistemas, las comunidades y la infraestructura.
No obstante, el PMEC no crea una obligación adicional ni un nuevo instrumento de evaluación ambiental. Los estudios de impacto ambiental, de riesgo y demás instrumentos técnicos que sean exigibles conforme al marco normativo vigente, o aquellos previamente elaborados que resulten pertinentes, vigentes y suficientes, podrán ser utilizados como soporte para la evaluación de las intervenciones, evitando la duplicidad de estudios y de cargas regulatorias.
En este sentido, la definición de los estudios requeridos corresponderá a las etapas de estudios de alternativas, factibilidad y diseños de cada proyecto, de conformidad con la normativa aplicable y las decisiones de las autoridades competentes</t>
  </si>
  <si>
    <t>ACP</t>
  </si>
  <si>
    <t xml:space="preserve">Comentarios generales:  • El Plan Maestro de Erosión Costera, PMEC prioriza desincentivar el retiro la infraestructura expuesta que actualmente puede ser fundamental para el desarrollo de proyectos prioritarios para la nación.
</t>
  </si>
  <si>
    <t xml:space="preserve">Se aclara que el PMEC no promueve de manera generalizada el retiro de la infraestructura expuesta. El Plan establece la necesidad de desarrollar estudios de alternativas y diseños específicos para cada localidad afectada por erosión costera, considerando sus características ambientales, sociales, económicas y técnicas. Con base en los resultados de dichos estudios se determina la medida de intervención más adecuada para mitigar o solucionar la problemática de erosión costera, la cual puede incluir diferentes tipos de acciones y no necesariamente el retiro de infraestructura. </t>
  </si>
  <si>
    <t xml:space="preserve">
• Al enfocar la política pública hacia el "retroceso" (retirar desarrollo propuesto), se dificulta al determinación de la zonificación y el cambio de uso del suelo en las áreas costeras donde los proyectos costa afuera necesitan interconectarse con la red eléctrica o refinerías en tierra firme, limitando la disponibilidad de terrenos para infraestructura de apoyo.
</t>
  </si>
  <si>
    <t xml:space="preserve">Se reitera que el PMEC no promueve una política de retiro generalizado de la infraestructura existente o proyectada, ni limita por sí mismo la localización de proyectos estratégicos. El Plan establece que, para cada localidad identificada con problemática de erosión costera, deben desarrollarse estudios de alternativas y diseños que permitan determinar la medida de intervención más adecuada, considerando las condiciones ambientales, sociales, técnicas y económicas del territorio. En este sentido, aunque el Programa II del PMEC prioriza, cuando son viables, las Soluciones basadas en la Naturaleza (SbN), estas no constituyen la única alternativa de intervención ni son aplicables en todas las localidades. La selección de la solución depende de los resultados de los estudios de alternativas y diseños, los cuales definirán la intervención más adecuada para reducir el riesgo asociado a la erosión costera, sin que ello implique, de manera automática, restricciones a la zonificación, al cambio de uso del suelo o al desarrollo de infraestructura estratégica. 
</t>
  </si>
  <si>
    <t xml:space="preserve">Teniendo en cuenta la necesidad de dinamizar los proyecto de gas por el déficit que se avecina y las necesidades de cubrir demandas extraordinarias en eventos como fenomeno del niño, el establecer mayores restricciones e interpretaciones como que cualquier intervención en el fondo marino para el tendido de líneas, plataformas o anclajes será interpretada de entrada bajo la premisa de que puede sumarse a las "presiones antrópicas acumulativas" que degradan ecosistemas estratégicos (como pastos marinos o corales), dificulta la viabilizarían de proyectos que son estratégicos para el país.  </t>
  </si>
  <si>
    <t xml:space="preserve">El PMEC no establece restricciones adicionales para el desarrollo de proyectos del sector de hidrocarburos o gas, ni constituye un instrumento para limitar la ejecución de proyectos estratégicos para el país. Su propósito es orientar la gestión del riesgo asociado a la erosión costera mediante acciones de prevención, conocimiento, reducción del riesgo y manejo de los efectos, en concordancia con el marco normativo vigente.
En este sentido, el PMEC promueve la identificación y el análisis de los factores naturales y antrópicos que inciden en la dinámica de la erosión costera, con el fin de prevenir la generación de nuevas áreas afectadas y orientar las intervenciones en las localidades donde la problemática ya ha sido identificada. La evaluación de proyectos específicos y la determinación de las medidas de manejo ambiental continúan rigiéndose por los instrumentos, procedimientos y autoridades competentes establecidos en la normativa ambiental vigente. Por tanto, el PMEC no incorpora nuevas restricciones ni modifica los requisitos aplicables al licenciamiento o desarrollo de proyectos estratégicos, sino que aporta criterios técnicos para la gestión integral de la erosión costera.
</t>
  </si>
  <si>
    <t xml:space="preserve">Las estructuras de protección o cimentación tradicionales para ductos o plataformas en zonas someras e intermareales necesitan una alta rigurosidad técnica en la construcción, por lo que las construcciones con enfoques basados en la naturaleza (SbN) no son tan fáciles de implementar lo que dificulta la alineación con la priorización de este tipo de ténicas que favorece el PMEC. </t>
  </si>
  <si>
    <t xml:space="preserve">Se aclara que el PMEC no establece las Soluciones basadas en la Naturaleza (SbN) como la única alternativa para la intervención en las localidades afectadas por erosión costera. Si bien el Plan promueve su implementación cuando resulten técnica, ambiental, social y económicamente viables, la selección de la medida de intervención dependerá de los resultados de los estudios de alternativas y diseños desarrollados para cada localidad.
En consecuencia, cuando dichos estudios determinen que las SbN no son la opción más adecuada, el PMEC contempla la implementación de otras alternativas, tales como soluciones de ingeniería convencional, bioingeniería o intervenciones mixtas, de acuerdo con las características y necesidades específicas de cada sitio. Por tanto, el Plan no impone la aplicación obligatoria de las SbN ni limita el desarrollo de obras que, por sus requerimientos técnicos y funcionales, demanden otro tipo de soluciones. 
</t>
  </si>
  <si>
    <t>Es importante desarrollar mesas técnicas para evaluar mejoras en el plan que permitan viabilizar técnica y normativamente proyectos estratégicos y de interés nacional.</t>
  </si>
  <si>
    <t xml:space="preserve">
 En el marco del PMEC, el Programa IV “Seguimiento, monitoreo y control” establece las líneas de acción orientadas al seguimiento, evaluación y eventual actualización del Plan cuando las condiciones técnicas, ambientales o institucionales así lo requieran. Este programa no se limita al seguimiento del instrumento de planificación, sino que también contempla la evaluación de la efectividad de las medidas y soluciones implementadas para atender la problemática de erosión costera, así como la generación de información que permita fortalecer la toma de decisiones y la articulación con los diferentes sectores involucrados. En ese contexto, los espacios de coordinación (Comité Técnico Nacional de Gestión Integral del Territorio Marino Costero de la Comisión Colombiana del Océano) y articulación técnica que se desarrollen en el marco de la implementación y seguimiento del PMEC podrán contribuir al análisis de alternativas y a la compatibilización de las acciones de gestión de la erosión costera con el desarrollo de proyectos estratégicos y de interés nacional, de conformidad con el marco normativo vigente.
</t>
  </si>
  <si>
    <t>Los proyectos de hidrocarburos offshore poseen ciclos de vida extensos (frecuentemente superiores a los 20 o 30 años) y requieren estabilidad regulatoria debido a sus inversiones multimillonarias. La facultad del Ministerio para modificar las reglas de juego "en cualquier momento" bajo conceptos dinámicos y subjetivos como "nuevos contextos de cambio climático" introduce un riesgo regulatorio permanente. Una actualización restrictiva a mitad de un proyecto podría obligar a las empresas a rediseñar infraestructura existente, reubicar o asumir costos de compensación ambiental imprevistos en sus modelos financieros originales.</t>
  </si>
  <si>
    <t xml:space="preserve">No se acoge la recomendación, toda vez que parte de una interpretación que no corresponde al alcance del PMEC. El Plan Maestro de Erosión Costera (PMEC) es un instrumento estratégico de planificación y orientación para la gestión integral de la erosión costera; en consecuencia, no establece nuevas obligaciones regulatorias, no modifica las condiciones de los permisos, licencias, concesiones o contratos vigentes, ni faculta al Ministerio de Ambiente y Desarrollo Sostenible para alterar las reglas aplicables a los proyectos de infraestructura o de hidrocarburos durante su ciclo de vida.
El PMEC identifica las localidades afectadas por procesos de erosión costera y define programas, líneas de acción y alternativas de intervención orientadas a prevenir el incremento de la erosión y gestionar las localidades que actualmente presentan esta problemática. En este contexto, cuando en dichas localidades existan proyectos del sector de hidrocarburos u otros sectores productivos, las entidades y actores involucrados deberán participar, en el marco de sus competencias y del principio de corresponsabilidad, en la implementación de las acciones que contribuyan a la gestión del riesgo por erosión costera.
En consecuencia, las futuras actualizaciones del PMEC tienen como finalidad incorporar nueva información técnica y mejorar la planificación de las intervenciones sobre el territorio, sin que ello implique la imposición de nuevas exigencias regulatorias o la modificación de las condiciones bajo las cuales fueron autorizados o contratados los proyectos existentes.
</t>
  </si>
  <si>
    <t>Gobernación Sucre - Municipio Coveñas</t>
  </si>
  <si>
    <t xml:space="preserve">El sector Segunda Ensenada,  presenta perdida considerable de su linea de costa, procesos erosivos intensificados por los frentes frios de febrero de 2026, los cuales dejaron un saldo crítico de 2.478 personas afectadas y 836 hogares damnificados a lo largo de los 14 kilometros de costa del municipio de Coveñas. A su vez este sector   colinda con la Caimanera y el (DMI) del Sistema de Manglar y Lagunar de la Ciénaga de la Caimanera, por lo tanto, la exclusión de la Segunda Ensenada de la mencionada lista técnica del PMEC, configura un vacío de priorización que urge corregir. Tal como se detalla en la información oficial adjunta (Anexo 1), el municipio de Coveñas se encuentra actualmente bajo un escenario de vulnerabilidad extrema asociado al cambio climático y del que hace parte este sector especifico. </t>
  </si>
  <si>
    <t>Se acoge la recomendación, localidad Segunda Ensenada ya se encuentra incluida y considerada en la Tabla 1 del PMEC.</t>
  </si>
  <si>
    <t>Formato tomado del Departamento Administrativo de la Función Pública a partir de lo reglamentado por medio del Decreto 1273 de 2020 y la Resolución 371 de 2020.</t>
  </si>
  <si>
    <t>Análisis inicial — Publicidad e informe de observaciones</t>
  </si>
  <si>
    <t>Proyecto: Plan Maestro de Erosión Costera - PMEC 2025–2040</t>
  </si>
  <si>
    <t>Comentarios recibidos</t>
  </si>
  <si>
    <t>Participantes identificados</t>
  </si>
  <si>
    <t>Estados diligenciados</t>
  </si>
  <si>
    <t>% sin estado formal</t>
  </si>
  <si>
    <t>Hallazgos principales</t>
  </si>
  <si>
    <t>La consulta consolidada registra comentarios de tres remitentes principales: ISA, ACP y Gobernación Sucre / Municipio Coveñas.</t>
  </si>
  <si>
    <t>Comentarios por remitente</t>
  </si>
  <si>
    <t>Cantidad</t>
  </si>
  <si>
    <t>Estado inferido desde respuesta</t>
  </si>
  <si>
    <t>Tema principal</t>
  </si>
  <si>
    <t>No acogida</t>
  </si>
  <si>
    <t>Sector privado / alcance</t>
  </si>
  <si>
    <t>No.</t>
  </si>
  <si>
    <t>Fecha</t>
  </si>
  <si>
    <t>Remitente normalizado</t>
  </si>
  <si>
    <t>Estado inferido</t>
  </si>
  <si>
    <t>Tema / foco principal</t>
  </si>
  <si>
    <t>Acogida parcialmente</t>
  </si>
  <si>
    <t>Gestión del riesgo / metodología</t>
  </si>
  <si>
    <t>Acogida</t>
  </si>
  <si>
    <t>Soluciones basadas en naturaleza</t>
  </si>
  <si>
    <t>Aclaración</t>
  </si>
  <si>
    <t>Hidrocarburos / offshore</t>
  </si>
  <si>
    <t>Articulación técnica</t>
  </si>
  <si>
    <t>Priorización territorial</t>
  </si>
  <si>
    <t>Nota: Los estados son inferidos automáticamente a partir de frases en la columna “Consideración desde entidad”, porque la columna “Estado” del formato fuente está sin diligenciar.</t>
  </si>
  <si>
    <t>Dirección de Asuntos Marinos, Costeros y Recursos Acuáticos</t>
  </si>
  <si>
    <t xml:space="preserve">Adoptar el Plan Maestro de Erosión Costera de Colombia -PMEC- 2025 - 2040 “comunidades, ecosistemas y economía resilientes al clima” 2025-2040, como instrumento de política intersectorial que establece lineamientos principios, programas, acciones y proyectos para afrontar la problemática de erosión costera en el país.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</si>
</sst>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2"/>
      <color theme="1"/>
      <name val="Calibri"/>
      <family val="2"/>
      <scheme val="minor"/>
    </font>
    <font>
      <sz val="12"/>
      <color theme="1"/>
      <name val="Arial"/>
      <family val="2"/>
    </font>
    <font>
      <sz val="12"/>
      <color rgb="FF0F4A84"/>
      <name val="Arial"/>
      <family val="2"/>
    </font>
    <font>
      <sz val="12"/>
      <color theme="1"/>
      <name val="Calibri"/>
      <family val="2"/>
      <scheme val="minor"/>
    </font>
    <font>
      <sz val="8"/>
      <name val="Calibri"/>
      <family val="2"/>
      <scheme val="minor"/>
    </font>
    <font>
      <b/>
      <sz val="10"/>
      <color theme="0"/>
      <name val="Arial Narrow"/>
      <family val="2"/>
    </font>
    <font>
      <b/>
      <sz val="10"/>
      <name val="Arial Narrow"/>
      <family val="2"/>
    </font>
    <font>
      <sz val="10"/>
      <name val="Arial Narrow"/>
      <family val="2"/>
    </font>
    <font>
      <sz val="11"/>
      <color theme="1"/>
      <name val="Arial Narrow"/>
      <family val="2"/>
    </font>
    <font>
      <b/>
      <sz val="12"/>
      <color theme="0"/>
      <name val="Arial Narrow"/>
      <family val="2"/>
    </font>
    <font>
      <b/>
      <sz val="10"/>
      <color theme="1"/>
      <name val="Arial Narrow"/>
      <family val="2"/>
    </font>
    <font>
      <sz val="11"/>
      <color theme="2" tint="-0.499984740745262"/>
      <name val="Arial Narrow"/>
      <family val="2"/>
    </font>
    <font>
      <b/>
      <sz val="11"/>
      <color theme="1"/>
      <name val="Arial Narrow"/>
      <family val="2"/>
    </font>
    <font>
      <b/>
      <sz val="11"/>
      <color rgb="FF000000"/>
      <name val="Arial Narrow"/>
      <family val="2"/>
    </font>
    <font>
      <sz val="12"/>
      <name val="Arial Narrow"/>
      <family val="2"/>
    </font>
    <font>
      <sz val="10"/>
      <color theme="1" tint="0.34998626667073579"/>
      <name val="Arial"/>
      <family val="2"/>
    </font>
    <font>
      <u/>
      <sz val="12"/>
      <color theme="10"/>
      <name val="Calibri"/>
      <family val="2"/>
      <scheme val="minor"/>
    </font>
    <font>
      <sz val="12"/>
      <color rgb="FF0F4A84"/>
      <name val="Arial"/>
    </font>
    <font>
      <sz val="12"/>
      <color theme="1"/>
      <name val="Arial"/>
    </font>
    <font>
      <b/>
      <sz val="12"/>
      <color rgb="FFFFFFFF"/>
      <name val="Calibri"/>
      <family val="2"/>
      <scheme val="minor"/>
    </font>
    <font>
      <b/>
      <sz val="16"/>
      <color rgb="FFFFFFFF"/>
      <name val="Calibri"/>
      <family val="2"/>
      <scheme val="minor"/>
    </font>
    <font>
      <i/>
      <sz val="12"/>
      <color theme="1"/>
      <name val="Calibri"/>
      <family val="2"/>
      <scheme val="minor"/>
    </font>
    <font>
      <b/>
      <sz val="12"/>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rgb="FFE1E1E1"/>
        <bgColor indexed="64"/>
      </patternFill>
    </fill>
    <fill>
      <patternFill patternType="solid">
        <fgColor rgb="FF154A8A"/>
        <bgColor indexed="64"/>
      </patternFill>
    </fill>
    <fill>
      <patternFill patternType="solid">
        <fgColor rgb="FF1F4E78"/>
        <bgColor indexed="64"/>
      </patternFill>
    </fill>
    <fill>
      <patternFill patternType="solid">
        <fgColor rgb="FFD9EAF7"/>
        <bgColor indexed="64"/>
      </patternFill>
    </fill>
    <fill>
      <patternFill patternType="solid">
        <fgColor rgb="FFF2F2F2"/>
        <bgColor indexed="64"/>
      </patternFill>
    </fill>
    <fill>
      <patternFill patternType="solid">
        <fgColor rgb="FFF8FBFD"/>
        <bgColor indexed="64"/>
      </patternFill>
    </fill>
    <fill>
      <patternFill patternType="solid">
        <fgColor rgb="FFFAFAFA"/>
        <bgColor indexed="64"/>
      </patternFill>
    </fill>
    <fill>
      <patternFill patternType="solid">
        <fgColor rgb="FFFFF2CC"/>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diagonal/>
    </border>
  </borders>
  <cellStyleXfs count="3">
    <xf numFmtId="0" fontId="0" fillId="0" borderId="0"/>
    <xf numFmtId="9" fontId="3" fillId="0" borderId="0" applyFont="0" applyFill="0" applyBorder="0" applyAlignment="0" applyProtection="0"/>
    <xf numFmtId="0" fontId="16" fillId="0" borderId="0" applyNumberFormat="0" applyFill="0" applyBorder="0" applyAlignment="0" applyProtection="0"/>
  </cellStyleXfs>
  <cellXfs count="53">
    <xf numFmtId="0" fontId="0" fillId="0" borderId="0" xfId="0"/>
    <xf numFmtId="0" fontId="1" fillId="0" borderId="0" xfId="0" applyFont="1"/>
    <xf numFmtId="0" fontId="12" fillId="0" borderId="1" xfId="0" applyFont="1" applyBorder="1" applyAlignment="1">
      <alignment horizontal="center"/>
    </xf>
    <xf numFmtId="9" fontId="11" fillId="2" borderId="1" xfId="1" applyFont="1" applyFill="1" applyBorder="1" applyAlignment="1"/>
    <xf numFmtId="0" fontId="13" fillId="2" borderId="1" xfId="0" applyFont="1" applyFill="1" applyBorder="1" applyAlignment="1">
      <alignment horizontal="center" vertical="center" wrapText="1"/>
    </xf>
    <xf numFmtId="0" fontId="1" fillId="0" borderId="1" xfId="0" applyFont="1" applyBorder="1" applyAlignment="1">
      <alignment horizontal="center" vertical="center"/>
    </xf>
    <xf numFmtId="14" fontId="1" fillId="0" borderId="1" xfId="0" applyNumberFormat="1" applyFont="1" applyBorder="1" applyAlignment="1">
      <alignment horizontal="center" vertical="center"/>
    </xf>
    <xf numFmtId="0" fontId="2" fillId="0" borderId="1" xfId="0" applyFont="1" applyBorder="1" applyAlignment="1">
      <alignment horizontal="center" vertical="center"/>
    </xf>
    <xf numFmtId="0" fontId="1" fillId="0" borderId="1" xfId="0" applyFont="1" applyBorder="1" applyAlignment="1">
      <alignment horizontal="center" vertical="center" wrapText="1"/>
    </xf>
    <xf numFmtId="0" fontId="18" fillId="0" borderId="0" xfId="0" applyFont="1"/>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14" fontId="18" fillId="0" borderId="1" xfId="0" applyNumberFormat="1" applyFont="1" applyBorder="1" applyAlignment="1">
      <alignment horizontal="center" vertical="center"/>
    </xf>
    <xf numFmtId="0" fontId="17" fillId="0" borderId="1" xfId="0" applyFont="1" applyBorder="1" applyAlignment="1">
      <alignment horizontal="center" vertical="center"/>
    </xf>
    <xf numFmtId="0" fontId="22" fillId="7" borderId="0" xfId="0" applyFont="1" applyFill="1" applyAlignment="1">
      <alignment horizontal="center"/>
    </xf>
    <xf numFmtId="0" fontId="19" fillId="4" borderId="4" xfId="0" applyFont="1" applyFill="1" applyBorder="1"/>
    <xf numFmtId="0" fontId="0" fillId="0" borderId="5" xfId="0" applyBorder="1"/>
    <xf numFmtId="0" fontId="0" fillId="0" borderId="6" xfId="0" applyBorder="1"/>
    <xf numFmtId="0" fontId="0" fillId="0" borderId="0" xfId="0" applyAlignment="1">
      <alignment wrapText="1"/>
    </xf>
    <xf numFmtId="0" fontId="19" fillId="4" borderId="4" xfId="0" applyFont="1" applyFill="1" applyBorder="1" applyAlignment="1">
      <alignment wrapText="1"/>
    </xf>
    <xf numFmtId="0" fontId="0" fillId="8" borderId="5" xfId="0" applyFill="1" applyBorder="1" applyAlignment="1">
      <alignment wrapText="1"/>
    </xf>
    <xf numFmtId="14" fontId="0" fillId="8" borderId="5" xfId="0" applyNumberFormat="1" applyFill="1" applyBorder="1" applyAlignment="1">
      <alignment wrapText="1"/>
    </xf>
    <xf numFmtId="0" fontId="0" fillId="8" borderId="6" xfId="0" applyFill="1" applyBorder="1" applyAlignment="1">
      <alignment wrapText="1"/>
    </xf>
    <xf numFmtId="14" fontId="0" fillId="8" borderId="6" xfId="0" applyNumberFormat="1" applyFill="1" applyBorder="1" applyAlignment="1">
      <alignment wrapText="1"/>
    </xf>
    <xf numFmtId="0" fontId="14"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readingOrder="1"/>
    </xf>
    <xf numFmtId="0" fontId="9" fillId="3" borderId="1" xfId="0" applyFont="1" applyFill="1" applyBorder="1" applyAlignment="1">
      <alignment horizontal="center" vertical="center" wrapText="1" readingOrder="1"/>
    </xf>
    <xf numFmtId="0" fontId="6" fillId="2" borderId="1" xfId="0" applyFont="1" applyFill="1" applyBorder="1" applyAlignment="1">
      <alignment horizontal="center" vertical="center" wrapText="1" readingOrder="1"/>
    </xf>
    <xf numFmtId="0" fontId="10" fillId="0" borderId="1" xfId="0" applyFont="1" applyBorder="1" applyAlignment="1">
      <alignment horizontal="left"/>
    </xf>
    <xf numFmtId="0" fontId="11" fillId="0" borderId="1" xfId="0" applyFont="1" applyBorder="1" applyAlignment="1">
      <alignment horizontal="left"/>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8" fillId="0" borderId="1" xfId="0" applyFont="1" applyBorder="1" applyAlignment="1">
      <alignment horizontal="justify" vertical="center" wrapText="1"/>
    </xf>
    <xf numFmtId="0" fontId="9" fillId="3" borderId="1" xfId="0" applyFont="1" applyFill="1" applyBorder="1" applyAlignment="1">
      <alignment horizontal="center" vertical="center"/>
    </xf>
    <xf numFmtId="0" fontId="11" fillId="0" borderId="1" xfId="0" applyFont="1" applyBorder="1" applyAlignment="1">
      <alignment horizontal="left" vertical="top" wrapText="1"/>
    </xf>
    <xf numFmtId="0" fontId="13" fillId="2" borderId="1" xfId="0" applyFont="1" applyFill="1" applyBorder="1" applyAlignment="1">
      <alignment horizontal="center" vertical="center" wrapText="1"/>
    </xf>
    <xf numFmtId="1" fontId="11" fillId="0" borderId="1" xfId="0" applyNumberFormat="1" applyFont="1" applyBorder="1" applyAlignment="1">
      <alignment horizontal="left"/>
    </xf>
    <xf numFmtId="0" fontId="16" fillId="0" borderId="1" xfId="2" applyBorder="1" applyAlignment="1">
      <alignment horizontal="left"/>
    </xf>
    <xf numFmtId="0" fontId="2"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2" xfId="0" applyFont="1" applyBorder="1" applyAlignment="1">
      <alignment horizontal="center" wrapText="1"/>
    </xf>
    <xf numFmtId="0" fontId="15" fillId="0" borderId="0" xfId="0" applyFont="1" applyAlignment="1">
      <alignment horizontal="justify" vertical="center" wrapText="1"/>
    </xf>
    <xf numFmtId="0" fontId="20" fillId="4" borderId="0" xfId="0" applyFont="1" applyFill="1"/>
    <xf numFmtId="0" fontId="21" fillId="5" borderId="0" xfId="0" applyFont="1" applyFill="1"/>
    <xf numFmtId="0" fontId="19" fillId="4" borderId="0" xfId="0" applyFont="1" applyFill="1"/>
    <xf numFmtId="0" fontId="0" fillId="9" borderId="0" xfId="0" applyFill="1" applyAlignment="1">
      <alignment wrapText="1"/>
    </xf>
    <xf numFmtId="0" fontId="0" fillId="0" borderId="0" xfId="0"/>
    <xf numFmtId="0" fontId="23" fillId="6" borderId="0" xfId="0" applyFont="1" applyFill="1"/>
    <xf numFmtId="9" fontId="23" fillId="6" borderId="0" xfId="0" applyNumberFormat="1" applyFont="1" applyFill="1"/>
    <xf numFmtId="0" fontId="0" fillId="7" borderId="0" xfId="0" applyFill="1" applyAlignment="1">
      <alignment wrapText="1"/>
    </xf>
    <xf numFmtId="14" fontId="11" fillId="0" borderId="1" xfId="0" applyNumberFormat="1" applyFont="1" applyBorder="1" applyAlignment="1">
      <alignment horizontal="left"/>
    </xf>
  </cellXfs>
  <cellStyles count="3">
    <cellStyle name="Hyperlink" xfId="2" xr:uid="{00000000-000B-0000-0000-000008000000}"/>
    <cellStyle name="Normal" xfId="0" builtinId="0"/>
    <cellStyle name="Porcentaje" xfId="1" builtinId="5"/>
  </cellStyles>
  <dxfs count="0"/>
  <tableStyles count="0" defaultTableStyle="TableStyleMedium2" defaultPivotStyle="PivotStyleLight16"/>
  <colors>
    <mruColors>
      <color rgb="FF154A8A"/>
      <color rgb="FF0D4379"/>
      <color rgb="FFE6EFFD"/>
      <color rgb="FFDCEAFB"/>
      <color rgb="FF4472C4"/>
      <color rgb="FF6898FC"/>
      <color rgb="FF0F4A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Comentarios por remitente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'Análisis consulta'!$B$15</c:f>
              <c:strCache>
                <c:ptCount val="1"/>
                <c:pt idx="0">
                  <c:v>Cantidad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'Análisis consulta'!$A$16:$A$18</c:f>
              <c:strCache>
                <c:ptCount val="3"/>
                <c:pt idx="0">
                  <c:v>ISA</c:v>
                </c:pt>
                <c:pt idx="1">
                  <c:v>ACP</c:v>
                </c:pt>
                <c:pt idx="2">
                  <c:v>Gobernación Sucre - Municipio Coveñas</c:v>
                </c:pt>
              </c:strCache>
            </c:strRef>
          </c:cat>
          <c:val>
            <c:numRef>
              <c:f>'Análisis consulta'!$B$16:$B$18</c:f>
              <c:numCache>
                <c:formatCode>General</c:formatCode>
                <c:ptCount val="3"/>
                <c:pt idx="0">
                  <c:v>8</c:v>
                </c:pt>
                <c:pt idx="1">
                  <c:v>6</c:v>
                </c:pt>
                <c:pt idx="2">
                  <c:v>1</c:v>
                </c:pt>
              </c:numCache>
            </c:numRef>
          </c:val>
          <c:extLst>
            <c:ext xmlns:c16="http://schemas.microsoft.com/office/drawing/2014/chart" uri="{C3380CC4-5D6E-409C-BE32-E72D297353CC}">
              <c16:uniqueId val="{00000000-1432-4DE1-81ED-980B69D38B5F}"/>
            </c:ext>
          </c:extLst>
        </c:ser>
        <c:dLbls>
          <c:showLegendKey val="0"/>
          <c:showVal val="0"/>
          <c:showCatName val="0"/>
          <c:showSerName val="0"/>
          <c:showPercent val="0"/>
          <c:showBubbleSize val="0"/>
        </c:dLbls>
        <c:gapWidth val="182"/>
        <c:axId val="92777480"/>
        <c:axId val="92783624"/>
      </c:barChart>
      <c:catAx>
        <c:axId val="9277748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Remitente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783624"/>
        <c:crosses val="autoZero"/>
        <c:auto val="1"/>
        <c:lblAlgn val="ctr"/>
        <c:lblOffset val="100"/>
        <c:noMultiLvlLbl val="0"/>
      </c:catAx>
      <c:valAx>
        <c:axId val="9278362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Cantidad de comentarios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777480"/>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Estado inferido desde la respuesta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doughnutChart>
        <c:varyColors val="1"/>
        <c:ser>
          <c:idx val="0"/>
          <c:order val="0"/>
          <c:tx>
            <c:strRef>
              <c:f>'Análisis consulta'!$E$15</c:f>
              <c:strCache>
                <c:ptCount val="1"/>
                <c:pt idx="0">
                  <c:v>Cantidad</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8AB-49E8-964B-919B8F977B6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8AB-49E8-964B-919B8F977B6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8AB-49E8-964B-919B8F977B6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8AB-49E8-964B-919B8F977B6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'Análisis consulta'!$D$16:$D$19</c:f>
              <c:strCache>
                <c:ptCount val="4"/>
                <c:pt idx="0">
                  <c:v>No acogida</c:v>
                </c:pt>
                <c:pt idx="1">
                  <c:v>Acogida parcialmente</c:v>
                </c:pt>
                <c:pt idx="2">
                  <c:v>Acogida</c:v>
                </c:pt>
                <c:pt idx="3">
                  <c:v>Aclaración</c:v>
                </c:pt>
              </c:strCache>
            </c:strRef>
          </c:cat>
          <c:val>
            <c:numRef>
              <c:f>'Análisis consulta'!$E$16:$E$19</c:f>
              <c:numCache>
                <c:formatCode>General</c:formatCode>
                <c:ptCount val="4"/>
                <c:pt idx="0">
                  <c:v>4</c:v>
                </c:pt>
                <c:pt idx="1">
                  <c:v>2</c:v>
                </c:pt>
                <c:pt idx="2">
                  <c:v>1</c:v>
                </c:pt>
                <c:pt idx="3">
                  <c:v>4</c:v>
                </c:pt>
              </c:numCache>
            </c:numRef>
          </c:val>
          <c:extLst>
            <c:ext xmlns:c16="http://schemas.microsoft.com/office/drawing/2014/chart" uri="{C3380CC4-5D6E-409C-BE32-E72D297353CC}">
              <c16:uniqueId val="{00000000-7B3B-4E4A-9F06-C91DA7A25DA7}"/>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Distribución temática de observaciones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'Análisis consulta'!$H$15</c:f>
              <c:strCache>
                <c:ptCount val="1"/>
                <c:pt idx="0">
                  <c:v>Cantidad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'Análisis consulta'!$G$16:$G$21</c:f>
              <c:strCache>
                <c:ptCount val="6"/>
                <c:pt idx="0">
                  <c:v>Sector privado / alcance</c:v>
                </c:pt>
                <c:pt idx="1">
                  <c:v>Gestión del riesgo / metodología</c:v>
                </c:pt>
                <c:pt idx="2">
                  <c:v>Soluciones basadas en naturaleza</c:v>
                </c:pt>
                <c:pt idx="3">
                  <c:v>Hidrocarburos / offshore</c:v>
                </c:pt>
                <c:pt idx="4">
                  <c:v>Articulación técnica</c:v>
                </c:pt>
                <c:pt idx="5">
                  <c:v>Priorización territorial</c:v>
                </c:pt>
              </c:strCache>
            </c:strRef>
          </c:cat>
          <c:val>
            <c:numRef>
              <c:f>'Análisis consulta'!$H$16:$H$21</c:f>
              <c:numCache>
                <c:formatCode>General</c:formatCode>
                <c:ptCount val="6"/>
                <c:pt idx="0">
                  <c:v>1</c:v>
                </c:pt>
                <c:pt idx="1">
                  <c:v>11</c:v>
                </c:pt>
                <c:pt idx="2">
                  <c:v>1</c:v>
                </c:pt>
                <c:pt idx="3">
                  <c:v>1</c:v>
                </c:pt>
                <c:pt idx="4">
                  <c:v>1</c:v>
                </c:pt>
                <c:pt idx="5">
                  <c:v>1</c:v>
                </c:pt>
              </c:numCache>
            </c:numRef>
          </c:val>
          <c:extLst>
            <c:ext xmlns:c16="http://schemas.microsoft.com/office/drawing/2014/chart" uri="{C3380CC4-5D6E-409C-BE32-E72D297353CC}">
              <c16:uniqueId val="{00000000-B947-411C-B061-B7B85343A392}"/>
            </c:ext>
          </c:extLst>
        </c:ser>
        <c:dLbls>
          <c:showLegendKey val="0"/>
          <c:showVal val="0"/>
          <c:showCatName val="0"/>
          <c:showSerName val="0"/>
          <c:showPercent val="0"/>
          <c:showBubbleSize val="0"/>
        </c:dLbls>
        <c:gapWidth val="219"/>
        <c:overlap val="-27"/>
        <c:axId val="131115016"/>
        <c:axId val="131117064"/>
      </c:barChart>
      <c:catAx>
        <c:axId val="1311150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Tema</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117064"/>
        <c:crosses val="autoZero"/>
        <c:auto val="1"/>
        <c:lblAlgn val="ctr"/>
        <c:lblOffset val="100"/>
        <c:noMultiLvlLbl val="0"/>
      </c:catAx>
      <c:valAx>
        <c:axId val="1311170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Cantidad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115016"/>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6</xdr:col>
      <xdr:colOff>306916</xdr:colOff>
      <xdr:row>0</xdr:row>
      <xdr:rowOff>63500</xdr:rowOff>
    </xdr:from>
    <xdr:to>
      <xdr:col>6</xdr:col>
      <xdr:colOff>2053653</xdr:colOff>
      <xdr:row>1</xdr:row>
      <xdr:rowOff>143885</xdr:rowOff>
    </xdr:to>
    <xdr:pic>
      <xdr:nvPicPr>
        <xdr:cNvPr id="3" name="Imagen 2">
          <a:extLst>
            <a:ext uri="{FF2B5EF4-FFF2-40B4-BE49-F238E27FC236}">
              <a16:creationId xmlns:a16="http://schemas.microsoft.com/office/drawing/2014/main" id="{00000000-0008-0000-0000-00000C04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8466666" y="63500"/>
          <a:ext cx="1746737" cy="5460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22</xdr:row>
      <xdr:rowOff>0</xdr:rowOff>
    </xdr:from>
    <xdr:to>
      <xdr:col>4</xdr:col>
      <xdr:colOff>0</xdr:colOff>
      <xdr:row>38</xdr:row>
      <xdr:rowOff>0</xdr:rowOff>
    </xdr:to>
    <xdr:graphicFrame macro="">
      <xdr:nvGraphicFramePr>
        <xdr:cNvPr id="42" name="Comentarios por remitente">
          <a:extLst>
            <a:ext uri="{FF2B5EF4-FFF2-40B4-BE49-F238E27FC236}">
              <a16:creationId xmlns:a16="http://schemas.microsoft.com/office/drawing/2014/main" id="{AE4C3540-4073-6EA0-1BC1-B38877BCA0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22</xdr:row>
      <xdr:rowOff>0</xdr:rowOff>
    </xdr:from>
    <xdr:to>
      <xdr:col>8</xdr:col>
      <xdr:colOff>0</xdr:colOff>
      <xdr:row>38</xdr:row>
      <xdr:rowOff>0</xdr:rowOff>
    </xdr:to>
    <xdr:graphicFrame macro="">
      <xdr:nvGraphicFramePr>
        <xdr:cNvPr id="43" name="Estado inferido">
          <a:extLst>
            <a:ext uri="{FF2B5EF4-FFF2-40B4-BE49-F238E27FC236}">
              <a16:creationId xmlns:a16="http://schemas.microsoft.com/office/drawing/2014/main" id="{30425719-944E-3C39-ADB5-04226D0CB0A5}"/>
            </a:ext>
            <a:ext uri="{147F2762-F138-4A5C-976F-8EAC2B608ADB}">
              <a16:predDERef xmlns:a16="http://schemas.microsoft.com/office/drawing/2014/main" pred="{AE4C3540-4073-6EA0-1BC1-B38877BCA0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39</xdr:row>
      <xdr:rowOff>0</xdr:rowOff>
    </xdr:from>
    <xdr:to>
      <xdr:col>8</xdr:col>
      <xdr:colOff>0</xdr:colOff>
      <xdr:row>58</xdr:row>
      <xdr:rowOff>0</xdr:rowOff>
    </xdr:to>
    <xdr:graphicFrame macro="">
      <xdr:nvGraphicFramePr>
        <xdr:cNvPr id="44" name="Temas principales">
          <a:extLst>
            <a:ext uri="{FF2B5EF4-FFF2-40B4-BE49-F238E27FC236}">
              <a16:creationId xmlns:a16="http://schemas.microsoft.com/office/drawing/2014/main" id="{9FEDFA50-2865-A55E-0A61-CD039DF9FD81}"/>
            </a:ext>
            <a:ext uri="{147F2762-F138-4A5C-976F-8EAC2B608ADB}">
              <a16:predDERef xmlns:a16="http://schemas.microsoft.com/office/drawing/2014/main" pred="{30425719-944E-3C39-ADB5-04226D0CB0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inambiente.gov.co/consultas-publicas/"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D4379"/>
  </sheetPr>
  <dimension ref="A1:G45"/>
  <sheetViews>
    <sheetView tabSelected="1" view="pageBreakPreview" topLeftCell="A7" zoomScaleNormal="154" zoomScaleSheetLayoutView="100" zoomScalePageLayoutView="154" workbookViewId="0">
      <selection activeCell="D23" sqref="D23:E23"/>
    </sheetView>
  </sheetViews>
  <sheetFormatPr baseColWidth="10" defaultColWidth="10.875" defaultRowHeight="15" x14ac:dyDescent="0.2"/>
  <cols>
    <col min="1" max="1" width="5.875" style="1" customWidth="1"/>
    <col min="2" max="2" width="18.5" style="1" customWidth="1"/>
    <col min="3" max="3" width="28.375" style="1" customWidth="1"/>
    <col min="4" max="4" width="33.875" style="1" customWidth="1"/>
    <col min="5" max="5" width="16" style="1" customWidth="1"/>
    <col min="6" max="6" width="4.625" style="1" customWidth="1"/>
    <col min="7" max="7" width="64.875" style="1" customWidth="1"/>
    <col min="8" max="16384" width="10.875" style="1"/>
  </cols>
  <sheetData>
    <row r="1" spans="1:7" ht="36.950000000000003" customHeight="1" x14ac:dyDescent="0.2">
      <c r="A1" s="24" t="s">
        <v>0</v>
      </c>
      <c r="B1" s="24"/>
      <c r="C1" s="27" t="s">
        <v>1</v>
      </c>
      <c r="D1" s="27"/>
      <c r="E1" s="27"/>
      <c r="F1" s="26"/>
      <c r="G1" s="26"/>
    </row>
    <row r="2" spans="1:7" ht="15" customHeight="1" x14ac:dyDescent="0.2">
      <c r="A2" s="24"/>
      <c r="B2" s="24"/>
      <c r="C2" s="28" t="s">
        <v>2</v>
      </c>
      <c r="D2" s="28"/>
      <c r="E2" s="28"/>
      <c r="F2" s="26"/>
      <c r="G2" s="26"/>
    </row>
    <row r="3" spans="1:7" x14ac:dyDescent="0.2">
      <c r="A3" s="25" t="s">
        <v>3</v>
      </c>
      <c r="B3" s="25"/>
      <c r="C3" s="25" t="s">
        <v>4</v>
      </c>
      <c r="D3" s="25"/>
      <c r="E3" s="25"/>
      <c r="F3" s="25" t="s">
        <v>5</v>
      </c>
      <c r="G3" s="25"/>
    </row>
    <row r="4" spans="1:7" ht="5.0999999999999996" customHeight="1" x14ac:dyDescent="0.2"/>
    <row r="5" spans="1:7" ht="26.45" customHeight="1" x14ac:dyDescent="0.2">
      <c r="A5" s="33" t="s">
        <v>6</v>
      </c>
      <c r="B5" s="33"/>
      <c r="C5" s="33"/>
      <c r="D5" s="33"/>
      <c r="E5" s="33"/>
      <c r="F5" s="33"/>
      <c r="G5" s="33"/>
    </row>
    <row r="6" spans="1:7" ht="21.95" customHeight="1" x14ac:dyDescent="0.2">
      <c r="A6" s="34" t="s">
        <v>7</v>
      </c>
      <c r="B6" s="34"/>
      <c r="C6" s="34"/>
      <c r="D6" s="34"/>
      <c r="E6" s="34"/>
      <c r="F6" s="34"/>
      <c r="G6" s="34"/>
    </row>
    <row r="7" spans="1:7" ht="16.5" x14ac:dyDescent="0.3">
      <c r="A7" s="29" t="s">
        <v>8</v>
      </c>
      <c r="B7" s="29"/>
      <c r="C7" s="29"/>
      <c r="D7" s="30" t="s">
        <v>9</v>
      </c>
      <c r="E7" s="30"/>
      <c r="F7" s="30"/>
      <c r="G7" s="30"/>
    </row>
    <row r="8" spans="1:7" ht="16.5" x14ac:dyDescent="0.3">
      <c r="A8" s="29" t="s">
        <v>10</v>
      </c>
      <c r="B8" s="29"/>
      <c r="C8" s="29"/>
      <c r="D8" s="30" t="s">
        <v>108</v>
      </c>
      <c r="E8" s="30"/>
      <c r="F8" s="30"/>
      <c r="G8" s="30"/>
    </row>
    <row r="9" spans="1:7" ht="16.5" x14ac:dyDescent="0.3">
      <c r="A9" s="29" t="s">
        <v>11</v>
      </c>
      <c r="B9" s="29"/>
      <c r="C9" s="29"/>
      <c r="D9" s="30" t="s">
        <v>12</v>
      </c>
      <c r="E9" s="30"/>
      <c r="F9" s="30"/>
      <c r="G9" s="30"/>
    </row>
    <row r="10" spans="1:7" ht="33.75" customHeight="1" x14ac:dyDescent="0.2">
      <c r="A10" s="29" t="s">
        <v>13</v>
      </c>
      <c r="B10" s="29"/>
      <c r="C10" s="29"/>
      <c r="D10" s="35" t="s">
        <v>109</v>
      </c>
      <c r="E10" s="35"/>
      <c r="F10" s="35"/>
      <c r="G10" s="35"/>
    </row>
    <row r="11" spans="1:7" ht="16.5" x14ac:dyDescent="0.3">
      <c r="A11" s="29" t="s">
        <v>14</v>
      </c>
      <c r="B11" s="29"/>
      <c r="C11" s="29"/>
      <c r="D11" s="52">
        <v>46209</v>
      </c>
      <c r="E11" s="30"/>
      <c r="F11" s="30"/>
      <c r="G11" s="30"/>
    </row>
    <row r="12" spans="1:7" ht="21.95" customHeight="1" x14ac:dyDescent="0.2">
      <c r="A12" s="34" t="s">
        <v>15</v>
      </c>
      <c r="B12" s="34"/>
      <c r="C12" s="34"/>
      <c r="D12" s="34"/>
      <c r="E12" s="34"/>
      <c r="F12" s="34"/>
      <c r="G12" s="34"/>
    </row>
    <row r="13" spans="1:7" ht="16.5" x14ac:dyDescent="0.3">
      <c r="A13" s="29" t="s">
        <v>16</v>
      </c>
      <c r="B13" s="29"/>
      <c r="C13" s="29"/>
      <c r="D13" s="30" t="s">
        <v>17</v>
      </c>
      <c r="E13" s="30"/>
      <c r="F13" s="30"/>
      <c r="G13" s="30"/>
    </row>
    <row r="14" spans="1:7" ht="16.5" x14ac:dyDescent="0.3">
      <c r="A14" s="29" t="s">
        <v>18</v>
      </c>
      <c r="B14" s="29"/>
      <c r="C14" s="29"/>
      <c r="D14" s="30" t="s">
        <v>19</v>
      </c>
      <c r="E14" s="30"/>
      <c r="F14" s="30"/>
      <c r="G14" s="30"/>
    </row>
    <row r="15" spans="1:7" ht="16.5" x14ac:dyDescent="0.3">
      <c r="A15" s="29" t="s">
        <v>20</v>
      </c>
      <c r="B15" s="29"/>
      <c r="C15" s="29"/>
      <c r="D15" s="30" t="s">
        <v>21</v>
      </c>
      <c r="E15" s="30"/>
      <c r="F15" s="30"/>
      <c r="G15" s="30"/>
    </row>
    <row r="16" spans="1:7" ht="15.75" x14ac:dyDescent="0.25">
      <c r="A16" s="29" t="s">
        <v>22</v>
      </c>
      <c r="B16" s="29"/>
      <c r="C16" s="29"/>
      <c r="D16" s="38" t="s">
        <v>23</v>
      </c>
      <c r="E16" s="38"/>
      <c r="F16" s="38"/>
      <c r="G16" s="38"/>
    </row>
    <row r="17" spans="1:7" ht="16.5" x14ac:dyDescent="0.3">
      <c r="A17" s="29" t="s">
        <v>24</v>
      </c>
      <c r="B17" s="29"/>
      <c r="C17" s="29"/>
      <c r="D17" s="30" t="s">
        <v>25</v>
      </c>
      <c r="E17" s="30"/>
      <c r="F17" s="30"/>
      <c r="G17" s="30"/>
    </row>
    <row r="18" spans="1:7" ht="16.5" x14ac:dyDescent="0.3">
      <c r="A18" s="29" t="s">
        <v>26</v>
      </c>
      <c r="B18" s="29"/>
      <c r="C18" s="29"/>
      <c r="D18" s="30" t="s">
        <v>27</v>
      </c>
      <c r="E18" s="30"/>
      <c r="F18" s="30"/>
      <c r="G18" s="30"/>
    </row>
    <row r="19" spans="1:7" ht="21.95" customHeight="1" x14ac:dyDescent="0.2">
      <c r="A19" s="34" t="s">
        <v>28</v>
      </c>
      <c r="B19" s="34"/>
      <c r="C19" s="34"/>
      <c r="D19" s="34"/>
      <c r="E19" s="34"/>
      <c r="F19" s="34"/>
      <c r="G19" s="34"/>
    </row>
    <row r="20" spans="1:7" ht="16.5" x14ac:dyDescent="0.3">
      <c r="A20" s="29" t="s">
        <v>29</v>
      </c>
      <c r="B20" s="29"/>
      <c r="C20" s="29"/>
      <c r="D20" s="30">
        <v>3</v>
      </c>
      <c r="E20" s="30"/>
      <c r="F20" s="30"/>
      <c r="G20" s="30"/>
    </row>
    <row r="21" spans="1:7" ht="16.5" x14ac:dyDescent="0.3">
      <c r="A21" s="29" t="s">
        <v>30</v>
      </c>
      <c r="B21" s="29"/>
      <c r="C21" s="29"/>
      <c r="D21" s="30">
        <v>15</v>
      </c>
      <c r="E21" s="30"/>
      <c r="F21" s="30"/>
      <c r="G21" s="30"/>
    </row>
    <row r="22" spans="1:7" ht="16.5" x14ac:dyDescent="0.3">
      <c r="A22" s="29" t="s">
        <v>31</v>
      </c>
      <c r="B22" s="29"/>
      <c r="C22" s="29"/>
      <c r="D22" s="37">
        <v>4</v>
      </c>
      <c r="E22" s="37"/>
      <c r="F22" s="2" t="s">
        <v>32</v>
      </c>
      <c r="G22" s="3">
        <f>IFERROR(D22/D21,"")</f>
        <v>0.26666666666666666</v>
      </c>
    </row>
    <row r="23" spans="1:7" ht="16.5" x14ac:dyDescent="0.3">
      <c r="A23" s="29" t="s">
        <v>33</v>
      </c>
      <c r="B23" s="29"/>
      <c r="C23" s="29"/>
      <c r="D23" s="37">
        <v>11</v>
      </c>
      <c r="E23" s="37"/>
      <c r="F23" s="2" t="s">
        <v>32</v>
      </c>
      <c r="G23" s="3">
        <f>IFERROR(D23/D22,"")</f>
        <v>2.75</v>
      </c>
    </row>
    <row r="24" spans="1:7" ht="16.5" x14ac:dyDescent="0.3">
      <c r="A24" s="29" t="s">
        <v>34</v>
      </c>
      <c r="B24" s="29"/>
      <c r="C24" s="29"/>
      <c r="D24" s="30">
        <v>6</v>
      </c>
      <c r="E24" s="30"/>
      <c r="F24" s="30"/>
      <c r="G24" s="30"/>
    </row>
    <row r="25" spans="1:7" ht="16.5" x14ac:dyDescent="0.3">
      <c r="A25" s="29" t="s">
        <v>35</v>
      </c>
      <c r="B25" s="29"/>
      <c r="C25" s="29"/>
      <c r="D25" s="37">
        <v>1</v>
      </c>
      <c r="E25" s="37"/>
      <c r="F25" s="2" t="s">
        <v>32</v>
      </c>
      <c r="G25" s="3">
        <f>IFERROR(D25/D24,"")</f>
        <v>0.16666666666666666</v>
      </c>
    </row>
    <row r="26" spans="1:7" ht="16.5" x14ac:dyDescent="0.3">
      <c r="A26" s="29" t="s">
        <v>36</v>
      </c>
      <c r="B26" s="29"/>
      <c r="C26" s="29"/>
      <c r="D26" s="37">
        <v>0</v>
      </c>
      <c r="E26" s="37"/>
      <c r="F26" s="2" t="s">
        <v>32</v>
      </c>
      <c r="G26" s="3">
        <v>0</v>
      </c>
    </row>
    <row r="27" spans="1:7" ht="21" customHeight="1" x14ac:dyDescent="0.2">
      <c r="A27" s="34" t="s">
        <v>37</v>
      </c>
      <c r="B27" s="34"/>
      <c r="C27" s="34"/>
      <c r="D27" s="34"/>
      <c r="E27" s="34"/>
      <c r="F27" s="34"/>
      <c r="G27" s="34"/>
    </row>
    <row r="28" spans="1:7" ht="33" customHeight="1" x14ac:dyDescent="0.2">
      <c r="A28" s="4" t="s">
        <v>38</v>
      </c>
      <c r="B28" s="4" t="s">
        <v>39</v>
      </c>
      <c r="C28" s="4" t="s">
        <v>40</v>
      </c>
      <c r="D28" s="4" t="s">
        <v>41</v>
      </c>
      <c r="E28" s="4" t="s">
        <v>42</v>
      </c>
      <c r="F28" s="36" t="s">
        <v>43</v>
      </c>
      <c r="G28" s="36"/>
    </row>
    <row r="29" spans="1:7" ht="375" customHeight="1" x14ac:dyDescent="0.2">
      <c r="A29" s="5">
        <v>1</v>
      </c>
      <c r="B29" s="6">
        <v>46185</v>
      </c>
      <c r="C29" s="5" t="s">
        <v>44</v>
      </c>
      <c r="D29" s="8" t="s">
        <v>45</v>
      </c>
      <c r="E29" s="5" t="s">
        <v>46</v>
      </c>
      <c r="F29" s="32" t="s">
        <v>47</v>
      </c>
      <c r="G29" s="32"/>
    </row>
    <row r="30" spans="1:7" ht="366.75" customHeight="1" x14ac:dyDescent="0.2">
      <c r="A30" s="7">
        <v>2</v>
      </c>
      <c r="B30" s="6">
        <v>46185</v>
      </c>
      <c r="C30" s="5" t="s">
        <v>44</v>
      </c>
      <c r="D30" s="8" t="s">
        <v>48</v>
      </c>
      <c r="E30" s="5" t="s">
        <v>46</v>
      </c>
      <c r="F30" s="32" t="s">
        <v>49</v>
      </c>
      <c r="G30" s="32"/>
    </row>
    <row r="31" spans="1:7" ht="409.5" customHeight="1" x14ac:dyDescent="0.2">
      <c r="A31" s="7">
        <v>3</v>
      </c>
      <c r="B31" s="6">
        <v>46185</v>
      </c>
      <c r="C31" s="5" t="s">
        <v>44</v>
      </c>
      <c r="D31" s="8" t="s">
        <v>50</v>
      </c>
      <c r="E31" s="5" t="s">
        <v>51</v>
      </c>
      <c r="F31" s="32" t="s">
        <v>52</v>
      </c>
      <c r="G31" s="32"/>
    </row>
    <row r="32" spans="1:7" ht="306.75" customHeight="1" x14ac:dyDescent="0.2">
      <c r="A32" s="7">
        <v>4</v>
      </c>
      <c r="B32" s="6">
        <v>46185</v>
      </c>
      <c r="C32" s="5" t="s">
        <v>44</v>
      </c>
      <c r="D32" s="8" t="s">
        <v>53</v>
      </c>
      <c r="E32" s="5" t="s">
        <v>46</v>
      </c>
      <c r="F32" s="32" t="s">
        <v>54</v>
      </c>
      <c r="G32" s="32"/>
    </row>
    <row r="33" spans="1:7" ht="271.5" customHeight="1" x14ac:dyDescent="0.2">
      <c r="A33" s="7">
        <v>5</v>
      </c>
      <c r="B33" s="6">
        <v>46185</v>
      </c>
      <c r="C33" s="5" t="s">
        <v>44</v>
      </c>
      <c r="D33" s="8" t="s">
        <v>55</v>
      </c>
      <c r="E33" s="5" t="s">
        <v>46</v>
      </c>
      <c r="F33" s="32" t="s">
        <v>56</v>
      </c>
      <c r="G33" s="32"/>
    </row>
    <row r="34" spans="1:7" ht="408.75" customHeight="1" x14ac:dyDescent="0.2">
      <c r="A34" s="7">
        <v>6</v>
      </c>
      <c r="B34" s="6">
        <v>46185</v>
      </c>
      <c r="C34" s="5" t="s">
        <v>44</v>
      </c>
      <c r="D34" s="8" t="s">
        <v>57</v>
      </c>
      <c r="E34" s="5" t="s">
        <v>46</v>
      </c>
      <c r="F34" s="32" t="s">
        <v>58</v>
      </c>
      <c r="G34" s="32"/>
    </row>
    <row r="35" spans="1:7" ht="237" customHeight="1" x14ac:dyDescent="0.2">
      <c r="A35" s="7">
        <v>7</v>
      </c>
      <c r="B35" s="6">
        <v>46185</v>
      </c>
      <c r="C35" s="5" t="s">
        <v>44</v>
      </c>
      <c r="D35" s="8" t="s">
        <v>59</v>
      </c>
      <c r="E35" s="5" t="s">
        <v>46</v>
      </c>
      <c r="F35" s="32" t="s">
        <v>60</v>
      </c>
      <c r="G35" s="32"/>
    </row>
    <row r="36" spans="1:7" ht="279" customHeight="1" x14ac:dyDescent="0.2">
      <c r="A36" s="7">
        <v>8</v>
      </c>
      <c r="B36" s="6">
        <v>46185</v>
      </c>
      <c r="C36" s="5" t="s">
        <v>44</v>
      </c>
      <c r="D36" s="8" t="s">
        <v>61</v>
      </c>
      <c r="E36" s="5" t="s">
        <v>51</v>
      </c>
      <c r="F36" s="32" t="s">
        <v>62</v>
      </c>
      <c r="G36" s="32"/>
    </row>
    <row r="37" spans="1:7" ht="136.5" customHeight="1" x14ac:dyDescent="0.2">
      <c r="A37" s="7">
        <v>9</v>
      </c>
      <c r="B37" s="6">
        <v>46186</v>
      </c>
      <c r="C37" s="5" t="s">
        <v>63</v>
      </c>
      <c r="D37" s="8" t="s">
        <v>64</v>
      </c>
      <c r="E37" s="5" t="s">
        <v>46</v>
      </c>
      <c r="F37" s="39" t="s">
        <v>65</v>
      </c>
      <c r="G37" s="39"/>
    </row>
    <row r="38" spans="1:7" ht="282" customHeight="1" x14ac:dyDescent="0.2">
      <c r="A38" s="7">
        <v>10</v>
      </c>
      <c r="B38" s="6">
        <v>46186</v>
      </c>
      <c r="C38" s="5" t="s">
        <v>63</v>
      </c>
      <c r="D38" s="8" t="s">
        <v>66</v>
      </c>
      <c r="E38" s="5" t="s">
        <v>46</v>
      </c>
      <c r="F38" s="39" t="s">
        <v>67</v>
      </c>
      <c r="G38" s="39"/>
    </row>
    <row r="39" spans="1:7" ht="318.75" customHeight="1" x14ac:dyDescent="0.2">
      <c r="A39" s="7">
        <v>11</v>
      </c>
      <c r="B39" s="6">
        <v>46186</v>
      </c>
      <c r="C39" s="5" t="s">
        <v>63</v>
      </c>
      <c r="D39" s="8" t="s">
        <v>68</v>
      </c>
      <c r="E39" s="5" t="s">
        <v>46</v>
      </c>
      <c r="F39" s="39" t="s">
        <v>69</v>
      </c>
      <c r="G39" s="39"/>
    </row>
    <row r="40" spans="1:7" ht="318" customHeight="1" x14ac:dyDescent="0.2">
      <c r="A40" s="7">
        <v>12</v>
      </c>
      <c r="B40" s="6">
        <v>46186</v>
      </c>
      <c r="C40" s="5" t="s">
        <v>63</v>
      </c>
      <c r="D40" s="8" t="s">
        <v>70</v>
      </c>
      <c r="E40" s="5" t="s">
        <v>46</v>
      </c>
      <c r="F40" s="42" t="s">
        <v>71</v>
      </c>
      <c r="G40" s="42"/>
    </row>
    <row r="41" spans="1:7" s="9" customFormat="1" ht="276" customHeight="1" x14ac:dyDescent="0.2">
      <c r="A41" s="13">
        <v>13</v>
      </c>
      <c r="B41" s="12">
        <v>46186</v>
      </c>
      <c r="C41" s="11" t="s">
        <v>63</v>
      </c>
      <c r="D41" s="10" t="s">
        <v>72</v>
      </c>
      <c r="E41" s="11" t="s">
        <v>51</v>
      </c>
      <c r="F41" s="40" t="s">
        <v>73</v>
      </c>
      <c r="G41" s="41"/>
    </row>
    <row r="42" spans="1:7" ht="367.5" customHeight="1" x14ac:dyDescent="0.2">
      <c r="A42" s="13">
        <v>14</v>
      </c>
      <c r="B42" s="12">
        <v>46186</v>
      </c>
      <c r="C42" s="5" t="s">
        <v>63</v>
      </c>
      <c r="D42" s="8" t="s">
        <v>74</v>
      </c>
      <c r="E42" s="5" t="s">
        <v>46</v>
      </c>
      <c r="F42" s="32" t="s">
        <v>75</v>
      </c>
      <c r="G42" s="31"/>
    </row>
    <row r="43" spans="1:7" ht="375" x14ac:dyDescent="0.2">
      <c r="A43" s="13">
        <v>15</v>
      </c>
      <c r="B43" s="12">
        <v>46189</v>
      </c>
      <c r="C43" s="8" t="s">
        <v>76</v>
      </c>
      <c r="D43" s="8" t="s">
        <v>77</v>
      </c>
      <c r="E43" s="5" t="s">
        <v>51</v>
      </c>
      <c r="F43" s="32" t="s">
        <v>78</v>
      </c>
      <c r="G43" s="31"/>
    </row>
    <row r="44" spans="1:7" x14ac:dyDescent="0.2">
      <c r="A44" s="43" t="s">
        <v>79</v>
      </c>
      <c r="B44" s="43"/>
      <c r="C44" s="43"/>
      <c r="D44" s="43"/>
      <c r="E44" s="43"/>
      <c r="F44" s="43"/>
      <c r="G44" s="43"/>
    </row>
    <row r="45" spans="1:7" x14ac:dyDescent="0.2">
      <c r="A45" s="43"/>
      <c r="B45" s="43"/>
      <c r="C45" s="43"/>
      <c r="D45" s="43"/>
      <c r="E45" s="43"/>
      <c r="F45" s="43"/>
      <c r="G45" s="43"/>
    </row>
  </sheetData>
  <mergeCells count="65">
    <mergeCell ref="A44:G45"/>
    <mergeCell ref="A24:C24"/>
    <mergeCell ref="D24:G24"/>
    <mergeCell ref="A25:C25"/>
    <mergeCell ref="D25:E25"/>
    <mergeCell ref="A26:C26"/>
    <mergeCell ref="D26:E26"/>
    <mergeCell ref="F29:G29"/>
    <mergeCell ref="F30:G30"/>
    <mergeCell ref="F31:G31"/>
    <mergeCell ref="F32:G32"/>
    <mergeCell ref="F33:G33"/>
    <mergeCell ref="F34:G34"/>
    <mergeCell ref="F35:G35"/>
    <mergeCell ref="F37:G37"/>
    <mergeCell ref="F38:G38"/>
    <mergeCell ref="F39:G39"/>
    <mergeCell ref="F41:G41"/>
    <mergeCell ref="F40:G40"/>
    <mergeCell ref="A13:C13"/>
    <mergeCell ref="A17:C17"/>
    <mergeCell ref="A18:C18"/>
    <mergeCell ref="D21:G21"/>
    <mergeCell ref="F28:G28"/>
    <mergeCell ref="D20:G20"/>
    <mergeCell ref="D22:E22"/>
    <mergeCell ref="D23:E23"/>
    <mergeCell ref="A19:G19"/>
    <mergeCell ref="A27:G27"/>
    <mergeCell ref="A20:C20"/>
    <mergeCell ref="A21:C21"/>
    <mergeCell ref="A22:C22"/>
    <mergeCell ref="D15:G15"/>
    <mergeCell ref="D16:G16"/>
    <mergeCell ref="D17:G17"/>
    <mergeCell ref="D18:G18"/>
    <mergeCell ref="D9:G9"/>
    <mergeCell ref="D10:G10"/>
    <mergeCell ref="D11:G11"/>
    <mergeCell ref="D13:G13"/>
    <mergeCell ref="A5:G5"/>
    <mergeCell ref="A6:G6"/>
    <mergeCell ref="A12:G12"/>
    <mergeCell ref="A7:C7"/>
    <mergeCell ref="A8:C8"/>
    <mergeCell ref="A9:C9"/>
    <mergeCell ref="A10:C10"/>
    <mergeCell ref="A11:C11"/>
    <mergeCell ref="A23:C23"/>
    <mergeCell ref="D7:G7"/>
    <mergeCell ref="D8:G8"/>
    <mergeCell ref="F36:G36"/>
    <mergeCell ref="F42:G42"/>
    <mergeCell ref="F43:G43"/>
    <mergeCell ref="A14:C14"/>
    <mergeCell ref="A15:C15"/>
    <mergeCell ref="A16:C16"/>
    <mergeCell ref="D14:G14"/>
    <mergeCell ref="A1:B2"/>
    <mergeCell ref="A3:B3"/>
    <mergeCell ref="C3:E3"/>
    <mergeCell ref="F1:G2"/>
    <mergeCell ref="C1:E1"/>
    <mergeCell ref="C2:E2"/>
    <mergeCell ref="F3:G3"/>
  </mergeCells>
  <phoneticPr fontId="4" type="noConversion"/>
  <dataValidations count="29">
    <dataValidation allowBlank="1" showInputMessage="1" showErrorMessage="1" promptTitle="Nombre de la entidad " prompt="Diligencie el nombre de la entidad " sqref="A7:C7" xr:uid="{00000000-0002-0000-0000-000000000000}"/>
    <dataValidation allowBlank="1" showInputMessage="1" showErrorMessage="1" prompt="Recuerde que este informe al igual que los demás documentos soporte deben estar en la página web de la entidad, sección indicada por el Decreto 1081 de 2015." sqref="A5:G5" xr:uid="{00000000-0002-0000-0000-000001000000}"/>
    <dataValidation allowBlank="1" showInputMessage="1" showErrorMessage="1" prompt="Diligencie en este campo el nombre de la entidad." sqref="D7:G7" xr:uid="{00000000-0002-0000-0000-000002000000}"/>
    <dataValidation allowBlank="1" showInputMessage="1" showErrorMessage="1" prompt="Diligencie en este campo el nombre del servidor público designado como responsable al interior de la entidad del proyecto de regulación en curso." sqref="D8:G8" xr:uid="{00000000-0002-0000-0000-000003000000}"/>
    <dataValidation allowBlank="1" showInputMessage="1" showErrorMessage="1" prompt="Diligencie en este campo el nombre del proyecto de regulación que se encuentra en curso._x000a_" sqref="D9:G9" xr:uid="{00000000-0002-0000-0000-000004000000}"/>
    <dataValidation allowBlank="1" showInputMessage="1" showErrorMessage="1" prompt="Diligencie en este campo el nombre el objeto que se esta regulando a través del proyecto en curso." sqref="D10:G10" xr:uid="{00000000-0002-0000-0000-000005000000}"/>
    <dataValidation allowBlank="1" showInputMessage="1" showErrorMessage="1" prompt="Escriba la fecha de publicación de este instrumento en el siguiente formato: dd/mm/aaaa." sqref="D11:G11" xr:uid="{00000000-0002-0000-0000-000006000000}"/>
    <dataValidation allowBlank="1" showInputMessage="1" showErrorMessage="1" prompt="Señale el número total de días en consulta del proyecto de regulación (incluyendo adiciones o prórrogas). " sqref="D13:G13" xr:uid="{00000000-0002-0000-0000-000007000000}"/>
    <dataValidation allowBlank="1" showInputMessage="1" showErrorMessage="1" prompt="Escriba la fecha de inicio de la consulta en el siguiente formato: dd/mm/aaaa." sqref="D14:G14" xr:uid="{00000000-0002-0000-0000-000008000000}"/>
    <dataValidation allowBlank="1" showInputMessage="1" showErrorMessage="1" prompt="Escriba la fecha de finalización de la consulta, incluyendo las adiciones y prórrogas, en el siguiente formato: dd/mm/aaaa." sqref="D15:G15" xr:uid="{00000000-0002-0000-0000-000009000000}"/>
    <dataValidation allowBlank="1" showInputMessage="1" showErrorMessage="1" prompt="Incluya en este campo el enlace donde estuvo en consulta el proyecto de regulación." sqref="D16:G16" xr:uid="{00000000-0002-0000-0000-00000A000000}"/>
    <dataValidation allowBlank="1" showInputMessage="1" showErrorMessage="1" prompt="Señale los canales o medios en los que divulgó el proyecto de regulación." sqref="D17:G17" xr:uid="{00000000-0002-0000-0000-00000B000000}"/>
    <dataValidation allowBlank="1" showInputMessage="1" showErrorMessage="1" prompt="Señale los canales o medios que dispuso para recibir los comentarios u observaciones ciudadanas al proyecto de regulación." sqref="D18:G18" xr:uid="{00000000-0002-0000-0000-00000C000000}"/>
    <dataValidation allowBlank="1" showInputMessage="1" showErrorMessage="1" prompt="Señale el número total de personas (naturales o jurídicas) que participaron en el proceso de consulta del proyecto de regulación. Tenga en cuenta que este valor debe ser la suma de las dos casillas siguientes." sqref="D20:G20" xr:uid="{00000000-0002-0000-0000-00000D000000}"/>
    <dataValidation allowBlank="1" showInputMessage="1" showErrorMessage="1" prompt="Señale el número total de comentarios recibidos, tenga en cuenta que este valor debe ser la suma de las dos casillas siguientes. " sqref="D21:G21" xr:uid="{00000000-0002-0000-0000-00000E000000}"/>
    <dataValidation allowBlank="1" showInputMessage="1" showErrorMessage="1" prompt="Indique cuantos comentarios se acogieron del total de comentarios recibidos." sqref="D22:E22" xr:uid="{00000000-0002-0000-0000-00000F000000}"/>
    <dataValidation allowBlank="1" showInputMessage="1" showErrorMessage="1" prompt="Indique cuantos comentarios no se aceptaron del total de comentarios recibidos." sqref="D23:E23" xr:uid="{00000000-0002-0000-0000-000010000000}"/>
    <dataValidation allowBlank="1" showInputMessage="1" showErrorMessage="1" prompt="Cálculo automático. " sqref="G22 G25" xr:uid="{00000000-0002-0000-0000-000011000000}"/>
    <dataValidation allowBlank="1" showInputMessage="1" showErrorMessage="1" prompt="Cálculo automático." sqref="G26" xr:uid="{00000000-0002-0000-0000-000012000000}"/>
    <dataValidation allowBlank="1" showInputMessage="1" showErrorMessage="1" prompt="Señale el número total de artículos del proyecto de regulación en curso._x000a_" sqref="D24:G24" xr:uid="{00000000-0002-0000-0000-000013000000}"/>
    <dataValidation allowBlank="1" showInputMessage="1" showErrorMessage="1" prompt="Indique del total de artículos del proyecto, cuantos de éstos recibieron comentarios." sqref="D25:E25" xr:uid="{00000000-0002-0000-0000-000014000000}"/>
    <dataValidation allowBlank="1" showInputMessage="1" showErrorMessage="1" prompt="Indique del total de artículos del proyecto que recibieron comentarios, cuantos de éstos fueron modificados a partir de los mismos." sqref="D26:E26" xr:uid="{00000000-0002-0000-0000-000015000000}"/>
    <dataValidation allowBlank="1" showInputMessage="1" showErrorMessage="1" prompt="Identificación consecutiva de observaciones." sqref="A28" xr:uid="{00000000-0002-0000-0000-000016000000}"/>
    <dataValidation allowBlank="1" showInputMessage="1" showErrorMessage="1" prompt="Escriba la fecha de recepción de la observación en el siguiente formato: dd/mm/aaaa." sqref="B28" xr:uid="{00000000-0002-0000-0000-000017000000}"/>
    <dataValidation allowBlank="1" showInputMessage="1" showErrorMessage="1" prompt="Registre el nombre de la persona natural o jurídica que envió la observación." sqref="C28" xr:uid="{00000000-0002-0000-0000-000018000000}"/>
    <dataValidation allowBlank="1" showInputMessage="1" showErrorMessage="1" prompt="Registre la observación enviada por la persona natural o jurídica." sqref="D28" xr:uid="{00000000-0002-0000-0000-000019000000}"/>
    <dataValidation allowBlank="1" showInputMessage="1" showErrorMessage="1" prompt="Señale de la lista desplegable, la acción adelantada por la entidad con la observación recibida." sqref="E28" xr:uid="{00000000-0002-0000-0000-00001A000000}"/>
    <dataValidation allowBlank="1" showInputMessage="1" showErrorMessage="1" prompt="Registre las observaciones que surjan desde la entidad. Tenga en cuenta las indicaciones dadas en el Decreto 1081 de 2015 para dar respuesta. Si la observación ciudadana llego extemporánea señálelo en ésta casilla." sqref="F28:G28" xr:uid="{00000000-0002-0000-0000-00001B000000}"/>
    <dataValidation allowBlank="1" showInputMessage="1" showErrorMessage="1" prompt="Cálculo automático" sqref="G23" xr:uid="{00000000-0002-0000-0000-00001C000000}"/>
  </dataValidations>
  <hyperlinks>
    <hyperlink ref="D16:G16" r:id="rId1" display="https://www.minambiente.gov.co/consultas-publicas/" xr:uid="{9814D4B7-B3C5-4267-A6D5-51168B69BE12}"/>
  </hyperlinks>
  <pageMargins left="0.7" right="0.7" top="0.75" bottom="0.75" header="0.3" footer="0.3"/>
  <pageSetup scale="59"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1D000000}">
          <x14:formula1>
            <xm:f>Listas!$A$1:$A$2</xm:f>
          </x14:formula1>
          <xm:sqref>E29:E43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C9" sqref="C9"/>
    </sheetView>
  </sheetViews>
  <sheetFormatPr baseColWidth="10" defaultColWidth="11" defaultRowHeight="15.75" x14ac:dyDescent="0.25"/>
  <sheetData>
    <row r="1" spans="1:1" x14ac:dyDescent="0.25">
      <c r="A1" t="s">
        <v>46</v>
      </c>
    </row>
    <row r="2" spans="1:1" x14ac:dyDescent="0.25">
      <c r="A2" t="s">
        <v>51</v>
      </c>
    </row>
  </sheetData>
  <pageMargins left="0.7" right="0.7" top="0.75" bottom="0.75" header="0.3" footer="0.3"/>
  <pageSetup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0F653-3CB2-462D-8056-F6D8DE631560}">
  <dimension ref="A1:N60"/>
  <sheetViews>
    <sheetView workbookViewId="0">
      <pane ySplit="6" topLeftCell="A7" activePane="bottomLeft" state="frozen"/>
      <selection pane="bottomLeft"/>
    </sheetView>
  </sheetViews>
  <sheetFormatPr baseColWidth="10" defaultColWidth="9" defaultRowHeight="15.75" x14ac:dyDescent="0.25"/>
  <cols>
    <col min="1" max="1" width="34" bestFit="1" customWidth="1"/>
    <col min="2" max="8" width="15" customWidth="1"/>
    <col min="10" max="10" width="3.875" style="18" bestFit="1" customWidth="1"/>
    <col min="11" max="11" width="10.625" style="18" bestFit="1" customWidth="1"/>
    <col min="12" max="12" width="20" style="18" customWidth="1"/>
    <col min="13" max="13" width="13.75" style="18" bestFit="1" customWidth="1"/>
    <col min="14" max="14" width="18.875" style="18" bestFit="1" customWidth="1"/>
  </cols>
  <sheetData>
    <row r="1" spans="1:14" ht="21" x14ac:dyDescent="0.35">
      <c r="A1" s="44" t="s">
        <v>80</v>
      </c>
      <c r="B1" s="44"/>
      <c r="C1" s="44"/>
      <c r="D1" s="44"/>
      <c r="E1" s="44"/>
      <c r="F1" s="44"/>
      <c r="G1" s="44"/>
      <c r="H1" s="44"/>
    </row>
    <row r="2" spans="1:14" x14ac:dyDescent="0.25">
      <c r="A2" s="45" t="s">
        <v>81</v>
      </c>
      <c r="B2" s="45"/>
      <c r="C2" s="45"/>
      <c r="D2" s="45"/>
      <c r="E2" s="45"/>
      <c r="F2" s="45"/>
      <c r="G2" s="45"/>
      <c r="H2" s="45"/>
    </row>
    <row r="4" spans="1:14" x14ac:dyDescent="0.25">
      <c r="A4" s="46" t="s">
        <v>82</v>
      </c>
      <c r="B4" s="46"/>
      <c r="C4" s="46" t="s">
        <v>83</v>
      </c>
      <c r="D4" s="46"/>
      <c r="E4" s="46" t="s">
        <v>84</v>
      </c>
      <c r="F4" s="46"/>
      <c r="G4" s="46" t="s">
        <v>85</v>
      </c>
      <c r="H4" s="46"/>
    </row>
    <row r="5" spans="1:14" ht="23.25" x14ac:dyDescent="0.35">
      <c r="A5" s="49">
        <f>COUNTA('Publicidad e Informe'!D29:D43)</f>
        <v>15</v>
      </c>
      <c r="B5" s="49"/>
      <c r="C5" s="49" cm="1">
        <f t="array" ref="C5">COUNTA(_xlfn.UNIQUE(_xlfn._xlws.FILTER(J18:J33,J18:J33&lt;&gt;"")))</f>
        <v>1</v>
      </c>
      <c r="D5" s="49"/>
      <c r="E5" s="49">
        <f>COUNTA('Publicidad e Informe'!E29:E43)</f>
        <v>15</v>
      </c>
      <c r="F5" s="49"/>
      <c r="G5" s="50">
        <f>1-(E5/A5)</f>
        <v>0</v>
      </c>
      <c r="H5" s="49"/>
    </row>
    <row r="7" spans="1:14" x14ac:dyDescent="0.25">
      <c r="A7" s="46" t="s">
        <v>86</v>
      </c>
      <c r="B7" s="46"/>
      <c r="C7" s="46"/>
      <c r="D7" s="46"/>
      <c r="E7" s="46"/>
      <c r="F7" s="46"/>
      <c r="G7" s="46"/>
      <c r="H7" s="46"/>
    </row>
    <row r="8" spans="1:14" x14ac:dyDescent="0.25">
      <c r="A8" s="14">
        <v>1</v>
      </c>
      <c r="B8" s="51" t="s">
        <v>87</v>
      </c>
      <c r="C8" s="51"/>
      <c r="D8" s="51"/>
      <c r="E8" s="51"/>
      <c r="F8" s="51"/>
      <c r="G8" s="51"/>
      <c r="H8" s="51"/>
    </row>
    <row r="9" spans="1:14" x14ac:dyDescent="0.25">
      <c r="A9" s="14">
        <v>2</v>
      </c>
      <c r="B9" s="51"/>
      <c r="C9" s="51"/>
      <c r="D9" s="51"/>
      <c r="E9" s="51"/>
      <c r="F9" s="51"/>
      <c r="G9" s="51"/>
      <c r="H9" s="51"/>
    </row>
    <row r="10" spans="1:14" x14ac:dyDescent="0.25">
      <c r="A10" s="14">
        <v>3</v>
      </c>
      <c r="B10" s="51"/>
      <c r="C10" s="51"/>
      <c r="D10" s="51"/>
      <c r="E10" s="51"/>
      <c r="F10" s="51"/>
      <c r="G10" s="51"/>
      <c r="H10" s="51"/>
    </row>
    <row r="11" spans="1:14" x14ac:dyDescent="0.25">
      <c r="A11" s="14">
        <v>4</v>
      </c>
      <c r="B11" s="51"/>
      <c r="C11" s="51"/>
      <c r="D11" s="51"/>
      <c r="E11" s="51"/>
      <c r="F11" s="51"/>
      <c r="G11" s="51"/>
      <c r="H11" s="51"/>
    </row>
    <row r="12" spans="1:14" x14ac:dyDescent="0.25">
      <c r="A12" s="14">
        <v>5</v>
      </c>
      <c r="B12" s="51"/>
      <c r="C12" s="51"/>
      <c r="D12" s="51"/>
      <c r="E12" s="51"/>
      <c r="F12" s="51"/>
      <c r="G12" s="51"/>
      <c r="H12" s="51"/>
    </row>
    <row r="15" spans="1:14" x14ac:dyDescent="0.25">
      <c r="A15" s="15" t="s">
        <v>88</v>
      </c>
      <c r="B15" s="15" t="s">
        <v>89</v>
      </c>
      <c r="D15" s="15" t="s">
        <v>90</v>
      </c>
      <c r="E15" s="15" t="s">
        <v>89</v>
      </c>
      <c r="G15" s="15" t="s">
        <v>91</v>
      </c>
      <c r="H15" s="15" t="s">
        <v>89</v>
      </c>
    </row>
    <row r="16" spans="1:14" ht="31.5" x14ac:dyDescent="0.25">
      <c r="A16" s="16" t="s">
        <v>44</v>
      </c>
      <c r="B16" s="16">
        <f>COUNTIF($L$17:$L$32,A16)</f>
        <v>8</v>
      </c>
      <c r="D16" s="16" t="s">
        <v>92</v>
      </c>
      <c r="E16" s="16">
        <f>COUNTIF($M$17:$M$32,D16)</f>
        <v>4</v>
      </c>
      <c r="G16" s="16" t="s">
        <v>93</v>
      </c>
      <c r="H16" s="16">
        <f t="shared" ref="H16:H21" si="0">COUNTIF($N$17:$N$32,G16)</f>
        <v>1</v>
      </c>
      <c r="J16" s="19" t="s">
        <v>94</v>
      </c>
      <c r="K16" s="19" t="s">
        <v>95</v>
      </c>
      <c r="L16" s="19" t="s">
        <v>96</v>
      </c>
      <c r="M16" s="19" t="s">
        <v>97</v>
      </c>
      <c r="N16" s="19" t="s">
        <v>98</v>
      </c>
    </row>
    <row r="17" spans="1:14" ht="31.5" x14ac:dyDescent="0.25">
      <c r="A17" s="16" t="s">
        <v>63</v>
      </c>
      <c r="B17" s="16">
        <f>COUNTIF($L$17:$L$32,A17)</f>
        <v>6</v>
      </c>
      <c r="D17" s="16" t="s">
        <v>99</v>
      </c>
      <c r="E17" s="16">
        <f>COUNTIF($M$17:$M$32,D17)</f>
        <v>2</v>
      </c>
      <c r="G17" s="16" t="s">
        <v>100</v>
      </c>
      <c r="H17" s="16">
        <f t="shared" si="0"/>
        <v>11</v>
      </c>
      <c r="J17" s="20">
        <f>'Publicidad e Informe'!A29</f>
        <v>1</v>
      </c>
      <c r="K17" s="21">
        <f>'Publicidad e Informe'!B29</f>
        <v>46185</v>
      </c>
      <c r="L17" s="20" t="str">
        <f>IF('Publicidad e Informe'!C29&lt;&gt;"",'Publicidad e Informe'!C29,"")</f>
        <v>ISA</v>
      </c>
      <c r="M17" s="20" t="str">
        <f>IF(ISNUMBER(SEARCH("acoge parcialmente",'Publicidad e Informe'!F29)),"Acogida parcialmente",IF(ISNUMBER(SEARCH("No se acoge",'Publicidad e Informe'!F29)),"No acogida",IF(ISNUMBER(SEARCH("Se acoge",'Publicidad e Informe'!F29)),"Acogida",IF(ISNUMBER(SEARCH("Se aclara",'Publicidad e Informe'!F29)),"Aclaración","Sin clasificar"))))</f>
        <v>Sin clasificar</v>
      </c>
      <c r="N17" s="20" t="str">
        <f>IF(ISNUMBER(SEARCH("sector privado",'Publicidad e Informe'!D29)),"Sector privado / alcance",IF(ISNUMBER(SEARCH("SbN",'Publicidad e Informe'!D29)),"Soluciones basadas en naturaleza",IF(ISNUMBER(SEARCH("hidrocarburos",'Publicidad e Informe'!D29)),"Hidrocarburos / offshore",IF(ISNUMBER(SEARCH("Segunda Ensenada",'Publicidad e Informe'!D29)),"Priorización territorial",IF(ISNUMBER(SEARCH("mesas técnicas",'Publicidad e Informe'!D29)),"Articulación técnica","Gestión del riesgo / metodología")))))</f>
        <v>Sector privado / alcance</v>
      </c>
    </row>
    <row r="18" spans="1:14" ht="31.5" x14ac:dyDescent="0.25">
      <c r="A18" s="17" t="s">
        <v>76</v>
      </c>
      <c r="B18" s="17">
        <f>COUNTIF($L$17:$L$32,A18)</f>
        <v>1</v>
      </c>
      <c r="D18" s="16" t="s">
        <v>101</v>
      </c>
      <c r="E18" s="16">
        <f>COUNTIF($M$17:$M$32,D18)</f>
        <v>1</v>
      </c>
      <c r="G18" s="16" t="s">
        <v>102</v>
      </c>
      <c r="H18" s="16">
        <f t="shared" si="0"/>
        <v>1</v>
      </c>
      <c r="J18" s="20">
        <f>'Publicidad e Informe'!A30</f>
        <v>2</v>
      </c>
      <c r="K18" s="21">
        <f>'Publicidad e Informe'!B30</f>
        <v>46185</v>
      </c>
      <c r="L18" s="20" t="str">
        <f>IF('Publicidad e Informe'!C30&lt;&gt;"",'Publicidad e Informe'!C30,L17)</f>
        <v>ISA</v>
      </c>
      <c r="M18" s="20" t="str">
        <f>IF(ISNUMBER(SEARCH("acoge parcialmente",'Publicidad e Informe'!F30)),"Acogida parcialmente",IF(ISNUMBER(SEARCH("No se acoge",'Publicidad e Informe'!F30)),"No acogida",IF(ISNUMBER(SEARCH("Se acoge",'Publicidad e Informe'!F30)),"Acogida",IF(ISNUMBER(SEARCH("Se aclara",'Publicidad e Informe'!F30)),"Aclaración","Sin clasificar"))))</f>
        <v>Aclaración</v>
      </c>
      <c r="N18" s="20" t="str">
        <f>IF(ISNUMBER(SEARCH("sector privado",'Publicidad e Informe'!D30)),"Sector privado / alcance",IF(ISNUMBER(SEARCH("SbN",'Publicidad e Informe'!D30)),"Soluciones basadas en naturaleza",IF(ISNUMBER(SEARCH("hidrocarburos",'Publicidad e Informe'!D30)),"Hidrocarburos / offshore",IF(ISNUMBER(SEARCH("Segunda Ensenada",'Publicidad e Informe'!D30)),"Priorización territorial",IF(ISNUMBER(SEARCH("mesas técnicas",'Publicidad e Informe'!D30)),"Articulación técnica","Gestión del riesgo / metodología")))))</f>
        <v>Gestión del riesgo / metodología</v>
      </c>
    </row>
    <row r="19" spans="1:14" ht="31.5" x14ac:dyDescent="0.25">
      <c r="D19" s="17" t="s">
        <v>103</v>
      </c>
      <c r="E19" s="17">
        <f>COUNTIF($M$17:$M$32,D19)</f>
        <v>4</v>
      </c>
      <c r="G19" s="16" t="s">
        <v>104</v>
      </c>
      <c r="H19" s="16">
        <f t="shared" si="0"/>
        <v>1</v>
      </c>
      <c r="J19" s="20">
        <f>'Publicidad e Informe'!A31</f>
        <v>3</v>
      </c>
      <c r="K19" s="21">
        <f>'Publicidad e Informe'!B31</f>
        <v>46185</v>
      </c>
      <c r="L19" s="20" t="str">
        <f>IF('Publicidad e Informe'!C31&lt;&gt;"",'Publicidad e Informe'!C31,L18)</f>
        <v>ISA</v>
      </c>
      <c r="M19" s="20" t="str">
        <f>IF(ISNUMBER(SEARCH("acoge parcialmente",'Publicidad e Informe'!F31)),"Acogida parcialmente",IF(ISNUMBER(SEARCH("No se acoge",'Publicidad e Informe'!F31)),"No acogida",IF(ISNUMBER(SEARCH("Se acoge",'Publicidad e Informe'!F31)),"Acogida",IF(ISNUMBER(SEARCH("Se aclara",'Publicidad e Informe'!F31)),"Aclaración","Sin clasificar"))))</f>
        <v>Acogida parcialmente</v>
      </c>
      <c r="N19" s="20" t="str">
        <f>IF(ISNUMBER(SEARCH("sector privado",'Publicidad e Informe'!D31)),"Sector privado / alcance",IF(ISNUMBER(SEARCH("SbN",'Publicidad e Informe'!D31)),"Soluciones basadas en naturaleza",IF(ISNUMBER(SEARCH("hidrocarburos",'Publicidad e Informe'!D31)),"Hidrocarburos / offshore",IF(ISNUMBER(SEARCH("Segunda Ensenada",'Publicidad e Informe'!D31)),"Priorización territorial",IF(ISNUMBER(SEARCH("mesas técnicas",'Publicidad e Informe'!D31)),"Articulación técnica","Gestión del riesgo / metodología")))))</f>
        <v>Gestión del riesgo / metodología</v>
      </c>
    </row>
    <row r="20" spans="1:14" ht="31.5" x14ac:dyDescent="0.25">
      <c r="G20" s="16" t="s">
        <v>105</v>
      </c>
      <c r="H20" s="16">
        <f t="shared" si="0"/>
        <v>1</v>
      </c>
      <c r="J20" s="20">
        <f>'Publicidad e Informe'!A32</f>
        <v>4</v>
      </c>
      <c r="K20" s="21">
        <f>'Publicidad e Informe'!B32</f>
        <v>46185</v>
      </c>
      <c r="L20" s="20" t="str">
        <f>IF('Publicidad e Informe'!C32&lt;&gt;"",'Publicidad e Informe'!C32,L19)</f>
        <v>ISA</v>
      </c>
      <c r="M20" s="20" t="str">
        <f>IF(ISNUMBER(SEARCH("acoge parcialmente",'Publicidad e Informe'!F32)),"Acogida parcialmente",IF(ISNUMBER(SEARCH("No se acoge",'Publicidad e Informe'!F32)),"No acogida",IF(ISNUMBER(SEARCH("Se acoge",'Publicidad e Informe'!F32)),"Acogida",IF(ISNUMBER(SEARCH("Se aclara",'Publicidad e Informe'!F32)),"Aclaración","Sin clasificar"))))</f>
        <v>Aclaración</v>
      </c>
      <c r="N20" s="20" t="str">
        <f>IF(ISNUMBER(SEARCH("sector privado",'Publicidad e Informe'!D32)),"Sector privado / alcance",IF(ISNUMBER(SEARCH("SbN",'Publicidad e Informe'!D32)),"Soluciones basadas en naturaleza",IF(ISNUMBER(SEARCH("hidrocarburos",'Publicidad e Informe'!D32)),"Hidrocarburos / offshore",IF(ISNUMBER(SEARCH("Segunda Ensenada",'Publicidad e Informe'!D32)),"Priorización territorial",IF(ISNUMBER(SEARCH("mesas técnicas",'Publicidad e Informe'!D32)),"Articulación técnica","Gestión del riesgo / metodología")))))</f>
        <v>Gestión del riesgo / metodología</v>
      </c>
    </row>
    <row r="21" spans="1:14" ht="31.5" x14ac:dyDescent="0.25">
      <c r="G21" s="17" t="s">
        <v>106</v>
      </c>
      <c r="H21" s="17">
        <f t="shared" si="0"/>
        <v>1</v>
      </c>
      <c r="J21" s="20">
        <f>'Publicidad e Informe'!A33</f>
        <v>5</v>
      </c>
      <c r="K21" s="21">
        <f>'Publicidad e Informe'!B33</f>
        <v>46185</v>
      </c>
      <c r="L21" s="20" t="str">
        <f>IF('Publicidad e Informe'!C33&lt;&gt;"",'Publicidad e Informe'!C33,L20)</f>
        <v>ISA</v>
      </c>
      <c r="M21" s="20" t="str">
        <f>IF(ISNUMBER(SEARCH("acoge parcialmente",'Publicidad e Informe'!F33)),"Acogida parcialmente",IF(ISNUMBER(SEARCH("No se acoge",'Publicidad e Informe'!F33)),"No acogida",IF(ISNUMBER(SEARCH("Se acoge",'Publicidad e Informe'!F33)),"Acogida",IF(ISNUMBER(SEARCH("Se aclara",'Publicidad e Informe'!F33)),"Aclaración","Sin clasificar"))))</f>
        <v>No acogida</v>
      </c>
      <c r="N21" s="20" t="str">
        <f>IF(ISNUMBER(SEARCH("sector privado",'Publicidad e Informe'!D33)),"Sector privado / alcance",IF(ISNUMBER(SEARCH("SbN",'Publicidad e Informe'!D33)),"Soluciones basadas en naturaleza",IF(ISNUMBER(SEARCH("hidrocarburos",'Publicidad e Informe'!D33)),"Hidrocarburos / offshore",IF(ISNUMBER(SEARCH("Segunda Ensenada",'Publicidad e Informe'!D33)),"Priorización territorial",IF(ISNUMBER(SEARCH("mesas técnicas",'Publicidad e Informe'!D33)),"Articulación técnica","Gestión del riesgo / metodología")))))</f>
        <v>Gestión del riesgo / metodología</v>
      </c>
    </row>
    <row r="22" spans="1:14" ht="31.5" x14ac:dyDescent="0.25">
      <c r="J22" s="20">
        <f>'Publicidad e Informe'!A34</f>
        <v>6</v>
      </c>
      <c r="K22" s="21">
        <f>'Publicidad e Informe'!B34</f>
        <v>46185</v>
      </c>
      <c r="L22" s="20" t="str">
        <f>IF('Publicidad e Informe'!C34&lt;&gt;"",'Publicidad e Informe'!C34,L21)</f>
        <v>ISA</v>
      </c>
      <c r="M22" s="20" t="str">
        <f>IF(ISNUMBER(SEARCH("acoge parcialmente",'Publicidad e Informe'!F34)),"Acogida parcialmente",IF(ISNUMBER(SEARCH("No se acoge",'Publicidad e Informe'!F34)),"No acogida",IF(ISNUMBER(SEARCH("Se acoge",'Publicidad e Informe'!F34)),"Acogida",IF(ISNUMBER(SEARCH("Se aclara",'Publicidad e Informe'!F34)),"Aclaración","Sin clasificar"))))</f>
        <v>No acogida</v>
      </c>
      <c r="N22" s="20" t="str">
        <f>IF(ISNUMBER(SEARCH("sector privado",'Publicidad e Informe'!D34)),"Sector privado / alcance",IF(ISNUMBER(SEARCH("SbN",'Publicidad e Informe'!D34)),"Soluciones basadas en naturaleza",IF(ISNUMBER(SEARCH("hidrocarburos",'Publicidad e Informe'!D34)),"Hidrocarburos / offshore",IF(ISNUMBER(SEARCH("Segunda Ensenada",'Publicidad e Informe'!D34)),"Priorización territorial",IF(ISNUMBER(SEARCH("mesas técnicas",'Publicidad e Informe'!D34)),"Articulación técnica","Gestión del riesgo / metodología")))))</f>
        <v>Gestión del riesgo / metodología</v>
      </c>
    </row>
    <row r="23" spans="1:14" ht="31.5" x14ac:dyDescent="0.25">
      <c r="J23" s="20">
        <f>'Publicidad e Informe'!A35</f>
        <v>7</v>
      </c>
      <c r="K23" s="21">
        <f>'Publicidad e Informe'!B35</f>
        <v>46185</v>
      </c>
      <c r="L23" s="20" t="str">
        <f>IF('Publicidad e Informe'!C35&lt;&gt;"",'Publicidad e Informe'!C35,L22)</f>
        <v>ISA</v>
      </c>
      <c r="M23" s="20" t="str">
        <f>IF(ISNUMBER(SEARCH("acoge parcialmente",'Publicidad e Informe'!F35)),"Acogida parcialmente",IF(ISNUMBER(SEARCH("No se acoge",'Publicidad e Informe'!F35)),"No acogida",IF(ISNUMBER(SEARCH("Se acoge",'Publicidad e Informe'!F35)),"Acogida",IF(ISNUMBER(SEARCH("Se aclara",'Publicidad e Informe'!F35)),"Aclaración","Sin clasificar"))))</f>
        <v>No acogida</v>
      </c>
      <c r="N23" s="20" t="str">
        <f>IF(ISNUMBER(SEARCH("sector privado",'Publicidad e Informe'!D35)),"Sector privado / alcance",IF(ISNUMBER(SEARCH("SbN",'Publicidad e Informe'!D35)),"Soluciones basadas en naturaleza",IF(ISNUMBER(SEARCH("hidrocarburos",'Publicidad e Informe'!D35)),"Hidrocarburos / offshore",IF(ISNUMBER(SEARCH("Segunda Ensenada",'Publicidad e Informe'!D35)),"Priorización territorial",IF(ISNUMBER(SEARCH("mesas técnicas",'Publicidad e Informe'!D35)),"Articulación técnica","Gestión del riesgo / metodología")))))</f>
        <v>Gestión del riesgo / metodología</v>
      </c>
    </row>
    <row r="24" spans="1:14" ht="31.5" x14ac:dyDescent="0.25">
      <c r="J24" s="20">
        <f>'Publicidad e Informe'!A36</f>
        <v>8</v>
      </c>
      <c r="K24" s="21">
        <f>'Publicidad e Informe'!B36</f>
        <v>46185</v>
      </c>
      <c r="L24" s="20" t="str">
        <f>IF('Publicidad e Informe'!C36&lt;&gt;"",'Publicidad e Informe'!C36,L23)</f>
        <v>ISA</v>
      </c>
      <c r="M24" s="20" t="str">
        <f>IF(ISNUMBER(SEARCH("acoge parcialmente",'Publicidad e Informe'!F36)),"Acogida parcialmente",IF(ISNUMBER(SEARCH("No se acoge",'Publicidad e Informe'!F36)),"No acogida",IF(ISNUMBER(SEARCH("Se acoge",'Publicidad e Informe'!F36)),"Acogida",IF(ISNUMBER(SEARCH("Se aclara",'Publicidad e Informe'!F36)),"Aclaración","Sin clasificar"))))</f>
        <v>Acogida parcialmente</v>
      </c>
      <c r="N24" s="20" t="str">
        <f>IF(ISNUMBER(SEARCH("sector privado",'Publicidad e Informe'!D36)),"Sector privado / alcance",IF(ISNUMBER(SEARCH("SbN",'Publicidad e Informe'!D36)),"Soluciones basadas en naturaleza",IF(ISNUMBER(SEARCH("hidrocarburos",'Publicidad e Informe'!D36)),"Hidrocarburos / offshore",IF(ISNUMBER(SEARCH("Segunda Ensenada",'Publicidad e Informe'!D36)),"Priorización territorial",IF(ISNUMBER(SEARCH("mesas técnicas",'Publicidad e Informe'!D36)),"Articulación técnica","Gestión del riesgo / metodología")))))</f>
        <v>Gestión del riesgo / metodología</v>
      </c>
    </row>
    <row r="25" spans="1:14" ht="31.5" x14ac:dyDescent="0.25">
      <c r="J25" s="20">
        <f>'Publicidad e Informe'!A37</f>
        <v>9</v>
      </c>
      <c r="K25" s="21">
        <f>'Publicidad e Informe'!B37</f>
        <v>46186</v>
      </c>
      <c r="L25" s="20" t="str">
        <f>IF('Publicidad e Informe'!C37&lt;&gt;"",'Publicidad e Informe'!C37,L24)</f>
        <v>ACP</v>
      </c>
      <c r="M25" s="20" t="str">
        <f>IF(ISNUMBER(SEARCH("acoge parcialmente",'Publicidad e Informe'!F37)),"Acogida parcialmente",IF(ISNUMBER(SEARCH("No se acoge",'Publicidad e Informe'!F37)),"No acogida",IF(ISNUMBER(SEARCH("Se acoge",'Publicidad e Informe'!F37)),"Acogida",IF(ISNUMBER(SEARCH("Se aclara",'Publicidad e Informe'!F37)),"Aclaración","Sin clasificar"))))</f>
        <v>Aclaración</v>
      </c>
      <c r="N25" s="20" t="str">
        <f>IF(ISNUMBER(SEARCH("sector privado",'Publicidad e Informe'!D37)),"Sector privado / alcance",IF(ISNUMBER(SEARCH("SbN",'Publicidad e Informe'!D37)),"Soluciones basadas en naturaleza",IF(ISNUMBER(SEARCH("hidrocarburos",'Publicidad e Informe'!D37)),"Hidrocarburos / offshore",IF(ISNUMBER(SEARCH("Segunda Ensenada",'Publicidad e Informe'!D37)),"Priorización territorial",IF(ISNUMBER(SEARCH("mesas técnicas",'Publicidad e Informe'!D37)),"Articulación técnica","Gestión del riesgo / metodología")))))</f>
        <v>Gestión del riesgo / metodología</v>
      </c>
    </row>
    <row r="26" spans="1:14" ht="31.5" x14ac:dyDescent="0.25">
      <c r="J26" s="20">
        <f>'Publicidad e Informe'!A38</f>
        <v>10</v>
      </c>
      <c r="K26" s="21">
        <f>'Publicidad e Informe'!B38</f>
        <v>46186</v>
      </c>
      <c r="L26" s="20" t="str">
        <f>IF('Publicidad e Informe'!C38&lt;&gt;"",'Publicidad e Informe'!C38,L25)</f>
        <v>ACP</v>
      </c>
      <c r="M26" s="20" t="str">
        <f>IF(ISNUMBER(SEARCH("acoge parcialmente",'Publicidad e Informe'!F38)),"Acogida parcialmente",IF(ISNUMBER(SEARCH("No se acoge",'Publicidad e Informe'!F38)),"No acogida",IF(ISNUMBER(SEARCH("Se acoge",'Publicidad e Informe'!F38)),"Acogida",IF(ISNUMBER(SEARCH("Se aclara",'Publicidad e Informe'!F38)),"Aclaración","Sin clasificar"))))</f>
        <v>Sin clasificar</v>
      </c>
      <c r="N26" s="20" t="str">
        <f>IF(ISNUMBER(SEARCH("sector privado",'Publicidad e Informe'!D38)),"Sector privado / alcance",IF(ISNUMBER(SEARCH("SbN",'Publicidad e Informe'!D38)),"Soluciones basadas en naturaleza",IF(ISNUMBER(SEARCH("hidrocarburos",'Publicidad e Informe'!D38)),"Hidrocarburos / offshore",IF(ISNUMBER(SEARCH("Segunda Ensenada",'Publicidad e Informe'!D38)),"Priorización territorial",IF(ISNUMBER(SEARCH("mesas técnicas",'Publicidad e Informe'!D38)),"Articulación técnica","Gestión del riesgo / metodología")))))</f>
        <v>Gestión del riesgo / metodología</v>
      </c>
    </row>
    <row r="27" spans="1:14" ht="31.5" x14ac:dyDescent="0.25">
      <c r="J27" s="20">
        <f>'Publicidad e Informe'!A39</f>
        <v>11</v>
      </c>
      <c r="K27" s="21">
        <f>'Publicidad e Informe'!B39</f>
        <v>46186</v>
      </c>
      <c r="L27" s="20" t="str">
        <f>IF('Publicidad e Informe'!C39&lt;&gt;"",'Publicidad e Informe'!C39,L26)</f>
        <v>ACP</v>
      </c>
      <c r="M27" s="20" t="str">
        <f>IF(ISNUMBER(SEARCH("acoge parcialmente",'Publicidad e Informe'!F39)),"Acogida parcialmente",IF(ISNUMBER(SEARCH("No se acoge",'Publicidad e Informe'!F39)),"No acogida",IF(ISNUMBER(SEARCH("Se acoge",'Publicidad e Informe'!F39)),"Acogida",IF(ISNUMBER(SEARCH("Se aclara",'Publicidad e Informe'!F39)),"Aclaración","Sin clasificar"))))</f>
        <v>Sin clasificar</v>
      </c>
      <c r="N27" s="20" t="str">
        <f>IF(ISNUMBER(SEARCH("sector privado",'Publicidad e Informe'!D39)),"Sector privado / alcance",IF(ISNUMBER(SEARCH("SbN",'Publicidad e Informe'!D39)),"Soluciones basadas en naturaleza",IF(ISNUMBER(SEARCH("hidrocarburos",'Publicidad e Informe'!D39)),"Hidrocarburos / offshore",IF(ISNUMBER(SEARCH("Segunda Ensenada",'Publicidad e Informe'!D39)),"Priorización territorial",IF(ISNUMBER(SEARCH("mesas técnicas",'Publicidad e Informe'!D39)),"Articulación técnica","Gestión del riesgo / metodología")))))</f>
        <v>Gestión del riesgo / metodología</v>
      </c>
    </row>
    <row r="28" spans="1:14" ht="31.5" x14ac:dyDescent="0.25">
      <c r="J28" s="20" t="e">
        <f>'Publicidad e Informe'!#REF!</f>
        <v>#REF!</v>
      </c>
      <c r="K28" s="21" t="e">
        <f>'Publicidad e Informe'!#REF!</f>
        <v>#REF!</v>
      </c>
      <c r="L28" s="20" t="e">
        <f>IF('Publicidad e Informe'!#REF!&lt;&gt;"",'Publicidad e Informe'!#REF!,L27)</f>
        <v>#REF!</v>
      </c>
      <c r="M28" s="20" t="str">
        <f>IF(ISNUMBER(SEARCH("acoge parcialmente",'Publicidad e Informe'!#REF!)),"Acogida parcialmente",IF(ISNUMBER(SEARCH("No se acoge",'Publicidad e Informe'!#REF!)),"No acogida",IF(ISNUMBER(SEARCH("Se acoge",'Publicidad e Informe'!#REF!)),"Acogida",IF(ISNUMBER(SEARCH("Se aclara",'Publicidad e Informe'!#REF!)),"Aclaración","Sin clasificar"))))</f>
        <v>Sin clasificar</v>
      </c>
      <c r="N28" s="20" t="str">
        <f>IF(ISNUMBER(SEARCH("sector privado",'Publicidad e Informe'!#REF!)),"Sector privado / alcance",IF(ISNUMBER(SEARCH("SbN",'Publicidad e Informe'!#REF!)),"Soluciones basadas en naturaleza",IF(ISNUMBER(SEARCH("hidrocarburos",'Publicidad e Informe'!#REF!)),"Hidrocarburos / offshore",IF(ISNUMBER(SEARCH("Segunda Ensenada",'Publicidad e Informe'!#REF!)),"Priorización territorial",IF(ISNUMBER(SEARCH("mesas técnicas",'Publicidad e Informe'!#REF!)),"Articulación técnica","Gestión del riesgo / metodología")))))</f>
        <v>Gestión del riesgo / metodología</v>
      </c>
    </row>
    <row r="29" spans="1:14" ht="31.5" x14ac:dyDescent="0.25">
      <c r="J29" s="20">
        <f>'Publicidad e Informe'!A40</f>
        <v>12</v>
      </c>
      <c r="K29" s="21">
        <f>'Publicidad e Informe'!B40</f>
        <v>46186</v>
      </c>
      <c r="L29" s="20" t="str">
        <f>IF('Publicidad e Informe'!C40&lt;&gt;"",'Publicidad e Informe'!C40,L28)</f>
        <v>ACP</v>
      </c>
      <c r="M29" s="20" t="str">
        <f>IF(ISNUMBER(SEARCH("acoge parcialmente",'Publicidad e Informe'!F40)),"Acogida parcialmente",IF(ISNUMBER(SEARCH("No se acoge",'Publicidad e Informe'!F40)),"No acogida",IF(ISNUMBER(SEARCH("Se acoge",'Publicidad e Informe'!F40)),"Acogida",IF(ISNUMBER(SEARCH("Se aclara",'Publicidad e Informe'!F40)),"Aclaración","Sin clasificar"))))</f>
        <v>Aclaración</v>
      </c>
      <c r="N29" s="20" t="str">
        <f>IF(ISNUMBER(SEARCH("sector privado",'Publicidad e Informe'!D40)),"Sector privado / alcance",IF(ISNUMBER(SEARCH("SbN",'Publicidad e Informe'!D40)),"Soluciones basadas en naturaleza",IF(ISNUMBER(SEARCH("hidrocarburos",'Publicidad e Informe'!D40)),"Hidrocarburos / offshore",IF(ISNUMBER(SEARCH("Segunda Ensenada",'Publicidad e Informe'!D40)),"Priorización territorial",IF(ISNUMBER(SEARCH("mesas técnicas",'Publicidad e Informe'!D40)),"Articulación técnica","Gestión del riesgo / metodología")))))</f>
        <v>Soluciones basadas en naturaleza</v>
      </c>
    </row>
    <row r="30" spans="1:14" x14ac:dyDescent="0.25">
      <c r="J30" s="20">
        <f>'Publicidad e Informe'!A41</f>
        <v>13</v>
      </c>
      <c r="K30" s="21">
        <f>'Publicidad e Informe'!B41</f>
        <v>46186</v>
      </c>
      <c r="L30" s="20" t="str">
        <f>IF('Publicidad e Informe'!C41&lt;&gt;"",'Publicidad e Informe'!C41,L29)</f>
        <v>ACP</v>
      </c>
      <c r="M30" s="20" t="str">
        <f>IF(ISNUMBER(SEARCH("acoge parcialmente",'Publicidad e Informe'!F41)),"Acogida parcialmente",IF(ISNUMBER(SEARCH("No se acoge",'Publicidad e Informe'!F41)),"No acogida",IF(ISNUMBER(SEARCH("Se acoge",'Publicidad e Informe'!F41)),"Acogida",IF(ISNUMBER(SEARCH("Se aclara",'Publicidad e Informe'!F41)),"Aclaración","Sin clasificar"))))</f>
        <v>Sin clasificar</v>
      </c>
      <c r="N30" s="20" t="str">
        <f>IF(ISNUMBER(SEARCH("sector privado",'Publicidad e Informe'!D41)),"Sector privado / alcance",IF(ISNUMBER(SEARCH("SbN",'Publicidad e Informe'!D41)),"Soluciones basadas en naturaleza",IF(ISNUMBER(SEARCH("hidrocarburos",'Publicidad e Informe'!D41)),"Hidrocarburos / offshore",IF(ISNUMBER(SEARCH("Segunda Ensenada",'Publicidad e Informe'!D41)),"Priorización territorial",IF(ISNUMBER(SEARCH("mesas técnicas",'Publicidad e Informe'!D41)),"Articulación técnica","Gestión del riesgo / metodología")))))</f>
        <v>Articulación técnica</v>
      </c>
    </row>
    <row r="31" spans="1:14" ht="31.5" x14ac:dyDescent="0.25">
      <c r="J31" s="20">
        <f>'Publicidad e Informe'!A42</f>
        <v>14</v>
      </c>
      <c r="K31" s="21">
        <f>'Publicidad e Informe'!B42</f>
        <v>46186</v>
      </c>
      <c r="L31" s="20" t="str">
        <f>IF('Publicidad e Informe'!C42&lt;&gt;"",'Publicidad e Informe'!C42,L30)</f>
        <v>ACP</v>
      </c>
      <c r="M31" s="20" t="str">
        <f>IF(ISNUMBER(SEARCH("acoge parcialmente",'Publicidad e Informe'!F42)),"Acogida parcialmente",IF(ISNUMBER(SEARCH("No se acoge",'Publicidad e Informe'!F42)),"No acogida",IF(ISNUMBER(SEARCH("Se acoge",'Publicidad e Informe'!F42)),"Acogida",IF(ISNUMBER(SEARCH("Se aclara",'Publicidad e Informe'!F42)),"Aclaración","Sin clasificar"))))</f>
        <v>No acogida</v>
      </c>
      <c r="N31" s="20" t="str">
        <f>IF(ISNUMBER(SEARCH("sector privado",'Publicidad e Informe'!D42)),"Sector privado / alcance",IF(ISNUMBER(SEARCH("SbN",'Publicidad e Informe'!D42)),"Soluciones basadas en naturaleza",IF(ISNUMBER(SEARCH("hidrocarburos",'Publicidad e Informe'!D42)),"Hidrocarburos / offshore",IF(ISNUMBER(SEARCH("Segunda Ensenada",'Publicidad e Informe'!D42)),"Priorización territorial",IF(ISNUMBER(SEARCH("mesas técnicas",'Publicidad e Informe'!D42)),"Articulación técnica","Gestión del riesgo / metodología")))))</f>
        <v>Hidrocarburos / offshore</v>
      </c>
    </row>
    <row r="32" spans="1:14" ht="31.5" x14ac:dyDescent="0.25">
      <c r="J32" s="22">
        <f>'Publicidad e Informe'!A43</f>
        <v>15</v>
      </c>
      <c r="K32" s="23">
        <f>'Publicidad e Informe'!B43</f>
        <v>46189</v>
      </c>
      <c r="L32" s="22" t="str">
        <f>IF('Publicidad e Informe'!C43&lt;&gt;"",'Publicidad e Informe'!C43,L31)</f>
        <v>Gobernación Sucre - Municipio Coveñas</v>
      </c>
      <c r="M32" s="22" t="str">
        <f>IF(ISNUMBER(SEARCH("acoge parcialmente",'Publicidad e Informe'!F43)),"Acogida parcialmente",IF(ISNUMBER(SEARCH("No se acoge",'Publicidad e Informe'!F43)),"No acogida",IF(ISNUMBER(SEARCH("Se acoge",'Publicidad e Informe'!F43)),"Acogida",IF(ISNUMBER(SEARCH("Se aclara",'Publicidad e Informe'!F43)),"Aclaración","Sin clasificar"))))</f>
        <v>Acogida</v>
      </c>
      <c r="N32" s="22" t="str">
        <f>IF(ISNUMBER(SEARCH("sector privado",'Publicidad e Informe'!D43)),"Sector privado / alcance",IF(ISNUMBER(SEARCH("SbN",'Publicidad e Informe'!D43)),"Soluciones basadas en naturaleza",IF(ISNUMBER(SEARCH("hidrocarburos",'Publicidad e Informe'!D43)),"Hidrocarburos / offshore",IF(ISNUMBER(SEARCH("Segunda Ensenada",'Publicidad e Informe'!D43)),"Priorización territorial",IF(ISNUMBER(SEARCH("mesas técnicas",'Publicidad e Informe'!D43)),"Articulación técnica","Gestión del riesgo / metodología")))))</f>
        <v>Priorización territorial</v>
      </c>
    </row>
    <row r="60" spans="1:8" x14ac:dyDescent="0.25">
      <c r="A60" s="47" t="s">
        <v>107</v>
      </c>
      <c r="B60" s="48"/>
      <c r="C60" s="48"/>
      <c r="D60" s="48"/>
      <c r="E60" s="48"/>
      <c r="F60" s="48"/>
      <c r="G60" s="48"/>
      <c r="H60" s="48"/>
    </row>
  </sheetData>
  <mergeCells count="13">
    <mergeCell ref="A60:H60"/>
    <mergeCell ref="A5:B5"/>
    <mergeCell ref="C5:D5"/>
    <mergeCell ref="E5:F5"/>
    <mergeCell ref="G5:H5"/>
    <mergeCell ref="A7:H7"/>
    <mergeCell ref="B8:H12"/>
    <mergeCell ref="A1:H1"/>
    <mergeCell ref="A2:H2"/>
    <mergeCell ref="A4:B4"/>
    <mergeCell ref="C4:D4"/>
    <mergeCell ref="E4:F4"/>
    <mergeCell ref="G4:H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Publicidad e Informe</vt:lpstr>
      <vt:lpstr>Listas</vt:lpstr>
      <vt:lpstr>Análisis consulta</vt:lpstr>
      <vt:lpstr>'Publicidad e Informe'!Área_de_impresión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Yudy Marcela Hernandez Lopez</cp:lastModifiedBy>
  <cp:revision/>
  <dcterms:created xsi:type="dcterms:W3CDTF">2020-09-21T19:13:53Z</dcterms:created>
  <dcterms:modified xsi:type="dcterms:W3CDTF">2026-07-06T19:11:49Z</dcterms:modified>
  <cp:category/>
  <cp:contentStatus/>
</cp:coreProperties>
</file>