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tridreyes/Documents/2023/Caso Sentencia Ventanilla/Avance Octubre/"/>
    </mc:Choice>
  </mc:AlternateContent>
  <xr:revisionPtr revIDLastSave="0" documentId="13_ncr:1_{3F881C4A-1180-8340-AB36-6369D675DDD9}" xr6:coauthVersionLast="36" xr6:coauthVersionMax="47" xr10:uidLastSave="{00000000-0000-0000-0000-000000000000}"/>
  <bookViews>
    <workbookView xWindow="0" yWindow="0" windowWidth="27320" windowHeight="15360" activeTab="2" xr2:uid="{26EE3434-CEF4-4A81-9D52-0B77E6D8783C}"/>
  </bookViews>
  <sheets>
    <sheet name="tablaPNN_TM" sheetId="1" r:id="rId1"/>
    <sheet name="tabla_TM_PNR" sheetId="2" r:id="rId2"/>
    <sheet name="tabla_TM_RFPN" sheetId="6" r:id="rId3"/>
    <sheet name="tabla_TM_PNN_PNR_RFPN_RFPR (2)" sheetId="5" r:id="rId4"/>
    <sheet name="DCS" sheetId="4" r:id="rId5"/>
    <sheet name="DRMI" sheetId="7" r:id="rId6"/>
    <sheet name="RNSC" sheetId="9" r:id="rId7"/>
    <sheet name="DCS_DRMI_RNSC (3)" sheetId="8" r:id="rId8"/>
  </sheets>
  <definedNames>
    <definedName name="_xlnm._FilterDatabase" localSheetId="5" hidden="1">DRMI!$A$2:$K$691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6" l="1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43" i="6"/>
  <c r="J34" i="6"/>
  <c r="I35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A46" i="6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45" i="6"/>
  <c r="A44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K42" i="6"/>
  <c r="J42" i="6"/>
  <c r="I42" i="6"/>
  <c r="H42" i="6"/>
  <c r="G42" i="6"/>
  <c r="F42" i="6"/>
  <c r="E42" i="6"/>
  <c r="D42" i="6"/>
  <c r="C42" i="6"/>
  <c r="B42" i="6"/>
  <c r="F38" i="6"/>
  <c r="F37" i="6"/>
  <c r="F36" i="6"/>
  <c r="F35" i="6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6" i="6"/>
  <c r="K56" i="9"/>
  <c r="J56" i="9"/>
  <c r="K53" i="9"/>
  <c r="J53" i="9"/>
  <c r="K42" i="9"/>
  <c r="J42" i="9"/>
  <c r="K41" i="9"/>
  <c r="J41" i="9"/>
  <c r="K30" i="9"/>
  <c r="J30" i="9"/>
  <c r="K55" i="9"/>
  <c r="J55" i="9"/>
  <c r="K54" i="9"/>
  <c r="J54" i="9"/>
  <c r="K65" i="9"/>
  <c r="J65" i="9"/>
  <c r="K58" i="9"/>
  <c r="J58" i="9"/>
  <c r="K32" i="9"/>
  <c r="J32" i="9"/>
  <c r="K28" i="9"/>
  <c r="J28" i="9"/>
  <c r="K66" i="9"/>
  <c r="J66" i="9"/>
  <c r="K64" i="9"/>
  <c r="J64" i="9"/>
  <c r="K51" i="9"/>
  <c r="J51" i="9"/>
  <c r="K31" i="9"/>
  <c r="J31" i="9"/>
  <c r="K6" i="9"/>
  <c r="J6" i="9"/>
  <c r="K33" i="9"/>
  <c r="J33" i="9"/>
  <c r="K21" i="9"/>
  <c r="J21" i="9"/>
  <c r="K61" i="9"/>
  <c r="J61" i="9"/>
  <c r="K40" i="9"/>
  <c r="J40" i="9"/>
  <c r="K11" i="9"/>
  <c r="J11" i="9"/>
  <c r="K50" i="9"/>
  <c r="J50" i="9"/>
  <c r="K49" i="9"/>
  <c r="J49" i="9"/>
  <c r="K48" i="9"/>
  <c r="J48" i="9"/>
  <c r="K45" i="9"/>
  <c r="J45" i="9"/>
  <c r="K73" i="9"/>
  <c r="J73" i="9"/>
  <c r="K60" i="9"/>
  <c r="J60" i="9"/>
  <c r="K44" i="9"/>
  <c r="J44" i="9"/>
  <c r="K27" i="9"/>
  <c r="J27" i="9"/>
  <c r="K5" i="9"/>
  <c r="J5" i="9"/>
  <c r="K63" i="9"/>
  <c r="J63" i="9"/>
  <c r="K20" i="9"/>
  <c r="J20" i="9"/>
  <c r="K72" i="9"/>
  <c r="J72" i="9"/>
  <c r="K22" i="9"/>
  <c r="J22" i="9"/>
  <c r="K52" i="9"/>
  <c r="J52" i="9"/>
  <c r="K35" i="9"/>
  <c r="J35" i="9"/>
  <c r="K67" i="9"/>
  <c r="J67" i="9"/>
  <c r="K36" i="9"/>
  <c r="J36" i="9"/>
  <c r="K24" i="9"/>
  <c r="J24" i="9"/>
  <c r="K39" i="9"/>
  <c r="J39" i="9"/>
  <c r="K47" i="9"/>
  <c r="J47" i="9"/>
  <c r="K46" i="9"/>
  <c r="J46" i="9"/>
  <c r="K68" i="9"/>
  <c r="J68" i="9"/>
  <c r="K71" i="9"/>
  <c r="J71" i="9"/>
  <c r="K12" i="9"/>
  <c r="J12" i="9"/>
  <c r="K59" i="9"/>
  <c r="J59" i="9"/>
  <c r="K38" i="9"/>
  <c r="J38" i="9"/>
  <c r="K43" i="9"/>
  <c r="J43" i="9"/>
  <c r="K37" i="9"/>
  <c r="J37" i="9"/>
  <c r="K57" i="9"/>
  <c r="J57" i="9"/>
  <c r="K4" i="9"/>
  <c r="J4" i="9"/>
  <c r="K29" i="9"/>
  <c r="J29" i="9"/>
  <c r="K70" i="9"/>
  <c r="J70" i="9"/>
  <c r="K69" i="9"/>
  <c r="J69" i="9"/>
  <c r="K23" i="9"/>
  <c r="J23" i="9"/>
  <c r="K62" i="9"/>
  <c r="J62" i="9"/>
  <c r="K16" i="9"/>
  <c r="J16" i="9"/>
  <c r="K15" i="9"/>
  <c r="J15" i="9"/>
  <c r="K8" i="9"/>
  <c r="J8" i="9"/>
  <c r="K10" i="9"/>
  <c r="J10" i="9"/>
  <c r="K7" i="9"/>
  <c r="J7" i="9"/>
  <c r="K9" i="9"/>
  <c r="J9" i="9"/>
  <c r="K34" i="9"/>
  <c r="J34" i="9"/>
  <c r="K18" i="9"/>
  <c r="J18" i="9"/>
  <c r="K14" i="9"/>
  <c r="J14" i="9"/>
  <c r="K13" i="9"/>
  <c r="J13" i="9"/>
  <c r="K25" i="9"/>
  <c r="J25" i="9"/>
  <c r="K26" i="9"/>
  <c r="J26" i="9"/>
  <c r="K19" i="9"/>
  <c r="J19" i="9"/>
  <c r="K17" i="9"/>
  <c r="J17" i="9"/>
  <c r="F692" i="7"/>
  <c r="F690" i="7"/>
  <c r="F689" i="7"/>
  <c r="F688" i="7"/>
  <c r="F687" i="7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K788" i="8"/>
  <c r="J788" i="8"/>
  <c r="K787" i="8"/>
  <c r="J787" i="8"/>
  <c r="K786" i="8"/>
  <c r="J786" i="8"/>
  <c r="K785" i="8"/>
  <c r="J785" i="8"/>
  <c r="K784" i="8"/>
  <c r="J784" i="8"/>
  <c r="K783" i="8"/>
  <c r="J783" i="8"/>
  <c r="K782" i="8"/>
  <c r="J782" i="8"/>
  <c r="K781" i="8"/>
  <c r="J781" i="8"/>
  <c r="K780" i="8"/>
  <c r="J780" i="8"/>
  <c r="K779" i="8"/>
  <c r="J779" i="8"/>
  <c r="K778" i="8"/>
  <c r="J778" i="8"/>
  <c r="K777" i="8"/>
  <c r="J777" i="8"/>
  <c r="K776" i="8"/>
  <c r="J776" i="8"/>
  <c r="K775" i="8"/>
  <c r="J775" i="8"/>
  <c r="K774" i="8"/>
  <c r="J774" i="8"/>
  <c r="K773" i="8"/>
  <c r="J773" i="8"/>
  <c r="K772" i="8"/>
  <c r="J772" i="8"/>
  <c r="K771" i="8"/>
  <c r="J771" i="8"/>
  <c r="K770" i="8"/>
  <c r="J770" i="8"/>
  <c r="K769" i="8"/>
  <c r="J769" i="8"/>
  <c r="K768" i="8"/>
  <c r="J768" i="8"/>
  <c r="K767" i="8"/>
  <c r="J767" i="8"/>
  <c r="K766" i="8"/>
  <c r="J766" i="8"/>
  <c r="K765" i="8"/>
  <c r="J765" i="8"/>
  <c r="K764" i="8"/>
  <c r="J764" i="8"/>
  <c r="K763" i="8"/>
  <c r="J763" i="8"/>
  <c r="K762" i="8"/>
  <c r="J762" i="8"/>
  <c r="K761" i="8"/>
  <c r="J761" i="8"/>
  <c r="K760" i="8"/>
  <c r="J760" i="8"/>
  <c r="K759" i="8"/>
  <c r="J759" i="8"/>
  <c r="K758" i="8"/>
  <c r="J758" i="8"/>
  <c r="K757" i="8"/>
  <c r="J757" i="8"/>
  <c r="K756" i="8"/>
  <c r="J756" i="8"/>
  <c r="K755" i="8"/>
  <c r="J755" i="8"/>
  <c r="K754" i="8"/>
  <c r="J754" i="8"/>
  <c r="K753" i="8"/>
  <c r="J753" i="8"/>
  <c r="K752" i="8"/>
  <c r="J752" i="8"/>
  <c r="K751" i="8"/>
  <c r="J751" i="8"/>
  <c r="K750" i="8"/>
  <c r="J750" i="8"/>
  <c r="K749" i="8"/>
  <c r="J749" i="8"/>
  <c r="K748" i="8"/>
  <c r="J748" i="8"/>
  <c r="K747" i="8"/>
  <c r="J747" i="8"/>
  <c r="K746" i="8"/>
  <c r="J746" i="8"/>
  <c r="K745" i="8"/>
  <c r="J745" i="8"/>
  <c r="K744" i="8"/>
  <c r="J744" i="8"/>
  <c r="K743" i="8"/>
  <c r="J743" i="8"/>
  <c r="K742" i="8"/>
  <c r="J742" i="8"/>
  <c r="K741" i="8"/>
  <c r="J741" i="8"/>
  <c r="K740" i="8"/>
  <c r="J740" i="8"/>
  <c r="K739" i="8"/>
  <c r="J739" i="8"/>
  <c r="K738" i="8"/>
  <c r="J738" i="8"/>
  <c r="K737" i="8"/>
  <c r="J737" i="8"/>
  <c r="K736" i="8"/>
  <c r="J736" i="8"/>
  <c r="K735" i="8"/>
  <c r="J735" i="8"/>
  <c r="K734" i="8"/>
  <c r="J734" i="8"/>
  <c r="K733" i="8"/>
  <c r="J733" i="8"/>
  <c r="K732" i="8"/>
  <c r="J732" i="8"/>
  <c r="K731" i="8"/>
  <c r="J731" i="8"/>
  <c r="K730" i="8"/>
  <c r="J730" i="8"/>
  <c r="K729" i="8"/>
  <c r="J729" i="8"/>
  <c r="K728" i="8"/>
  <c r="J728" i="8"/>
  <c r="K727" i="8"/>
  <c r="J727" i="8"/>
  <c r="K726" i="8"/>
  <c r="J726" i="8"/>
  <c r="K725" i="8"/>
  <c r="J725" i="8"/>
  <c r="K724" i="8"/>
  <c r="J724" i="8"/>
  <c r="K723" i="8"/>
  <c r="J723" i="8"/>
  <c r="K722" i="8"/>
  <c r="J722" i="8"/>
  <c r="K721" i="8"/>
  <c r="J721" i="8"/>
  <c r="K720" i="8"/>
  <c r="J720" i="8"/>
  <c r="K719" i="8"/>
  <c r="J719" i="8"/>
  <c r="K715" i="8"/>
  <c r="J715" i="8"/>
  <c r="K714" i="8"/>
  <c r="J714" i="8"/>
  <c r="K713" i="8"/>
  <c r="J713" i="8"/>
  <c r="K712" i="8"/>
  <c r="J712" i="8"/>
  <c r="K711" i="8"/>
  <c r="J711" i="8"/>
  <c r="K710" i="8"/>
  <c r="J710" i="8"/>
  <c r="K709" i="8"/>
  <c r="J709" i="8"/>
  <c r="K708" i="8"/>
  <c r="J708" i="8"/>
  <c r="K707" i="8"/>
  <c r="J707" i="8"/>
  <c r="K706" i="8"/>
  <c r="J706" i="8"/>
  <c r="K705" i="8"/>
  <c r="J705" i="8"/>
  <c r="K704" i="8"/>
  <c r="J704" i="8"/>
  <c r="K703" i="8"/>
  <c r="J703" i="8"/>
  <c r="K702" i="8"/>
  <c r="J702" i="8"/>
  <c r="K701" i="8"/>
  <c r="J701" i="8"/>
  <c r="K700" i="8"/>
  <c r="J700" i="8"/>
  <c r="K699" i="8"/>
  <c r="J699" i="8"/>
  <c r="K698" i="8"/>
  <c r="J698" i="8"/>
  <c r="K697" i="8"/>
  <c r="J697" i="8"/>
  <c r="K696" i="8"/>
  <c r="J696" i="8"/>
  <c r="K695" i="8"/>
  <c r="J695" i="8"/>
  <c r="K694" i="8"/>
  <c r="J694" i="8"/>
  <c r="K693" i="8"/>
  <c r="J693" i="8"/>
  <c r="K692" i="8"/>
  <c r="J692" i="8"/>
  <c r="K691" i="8"/>
  <c r="J691" i="8"/>
  <c r="K690" i="8"/>
  <c r="J690" i="8"/>
  <c r="K689" i="8"/>
  <c r="J689" i="8"/>
  <c r="K688" i="8"/>
  <c r="J688" i="8"/>
  <c r="K687" i="8"/>
  <c r="J687" i="8"/>
  <c r="K686" i="8"/>
  <c r="J686" i="8"/>
  <c r="K685" i="8"/>
  <c r="J685" i="8"/>
  <c r="K684" i="8"/>
  <c r="J684" i="8"/>
  <c r="K683" i="8"/>
  <c r="J683" i="8"/>
  <c r="K682" i="8"/>
  <c r="J682" i="8"/>
  <c r="K681" i="8"/>
  <c r="J681" i="8"/>
  <c r="K680" i="8"/>
  <c r="J680" i="8"/>
  <c r="K679" i="8"/>
  <c r="J679" i="8"/>
  <c r="K678" i="8"/>
  <c r="J678" i="8"/>
  <c r="K677" i="8"/>
  <c r="J677" i="8"/>
  <c r="K676" i="8"/>
  <c r="J676" i="8"/>
  <c r="K675" i="8"/>
  <c r="J675" i="8"/>
  <c r="K674" i="8"/>
  <c r="J674" i="8"/>
  <c r="K673" i="8"/>
  <c r="J673" i="8"/>
  <c r="K672" i="8"/>
  <c r="J672" i="8"/>
  <c r="K671" i="8"/>
  <c r="J671" i="8"/>
  <c r="K670" i="8"/>
  <c r="J670" i="8"/>
  <c r="K669" i="8"/>
  <c r="J669" i="8"/>
  <c r="K668" i="8"/>
  <c r="J668" i="8"/>
  <c r="K667" i="8"/>
  <c r="J667" i="8"/>
  <c r="K666" i="8"/>
  <c r="J666" i="8"/>
  <c r="K665" i="8"/>
  <c r="J665" i="8"/>
  <c r="K664" i="8"/>
  <c r="J664" i="8"/>
  <c r="K663" i="8"/>
  <c r="J663" i="8"/>
  <c r="K662" i="8"/>
  <c r="J662" i="8"/>
  <c r="K661" i="8"/>
  <c r="J661" i="8"/>
  <c r="K660" i="8"/>
  <c r="J660" i="8"/>
  <c r="K659" i="8"/>
  <c r="J659" i="8"/>
  <c r="K658" i="8"/>
  <c r="J658" i="8"/>
  <c r="K657" i="8"/>
  <c r="J657" i="8"/>
  <c r="K656" i="8"/>
  <c r="J656" i="8"/>
  <c r="K655" i="8"/>
  <c r="J655" i="8"/>
  <c r="K654" i="8"/>
  <c r="J654" i="8"/>
  <c r="K653" i="8"/>
  <c r="J653" i="8"/>
  <c r="K652" i="8"/>
  <c r="J652" i="8"/>
  <c r="K651" i="8"/>
  <c r="J651" i="8"/>
  <c r="K650" i="8"/>
  <c r="J650" i="8"/>
  <c r="K649" i="8"/>
  <c r="J649" i="8"/>
  <c r="K648" i="8"/>
  <c r="J648" i="8"/>
  <c r="K647" i="8"/>
  <c r="J647" i="8"/>
  <c r="K646" i="8"/>
  <c r="J646" i="8"/>
  <c r="K645" i="8"/>
  <c r="J645" i="8"/>
  <c r="K644" i="8"/>
  <c r="J644" i="8"/>
  <c r="K643" i="8"/>
  <c r="J643" i="8"/>
  <c r="K642" i="8"/>
  <c r="J642" i="8"/>
  <c r="K641" i="8"/>
  <c r="J641" i="8"/>
  <c r="K640" i="8"/>
  <c r="J640" i="8"/>
  <c r="K639" i="8"/>
  <c r="J639" i="8"/>
  <c r="K638" i="8"/>
  <c r="J638" i="8"/>
  <c r="K637" i="8"/>
  <c r="J637" i="8"/>
  <c r="K636" i="8"/>
  <c r="J636" i="8"/>
  <c r="K635" i="8"/>
  <c r="J635" i="8"/>
  <c r="K634" i="8"/>
  <c r="J634" i="8"/>
  <c r="K633" i="8"/>
  <c r="J633" i="8"/>
  <c r="K632" i="8"/>
  <c r="J632" i="8"/>
  <c r="K631" i="8"/>
  <c r="J631" i="8"/>
  <c r="K630" i="8"/>
  <c r="J630" i="8"/>
  <c r="K629" i="8"/>
  <c r="J629" i="8"/>
  <c r="K628" i="8"/>
  <c r="J628" i="8"/>
  <c r="K627" i="8"/>
  <c r="J627" i="8"/>
  <c r="K626" i="8"/>
  <c r="J626" i="8"/>
  <c r="K625" i="8"/>
  <c r="J625" i="8"/>
  <c r="K624" i="8"/>
  <c r="J624" i="8"/>
  <c r="K623" i="8"/>
  <c r="J623" i="8"/>
  <c r="K622" i="8"/>
  <c r="J622" i="8"/>
  <c r="K621" i="8"/>
  <c r="J621" i="8"/>
  <c r="K620" i="8"/>
  <c r="J620" i="8"/>
  <c r="K619" i="8"/>
  <c r="J619" i="8"/>
  <c r="K618" i="8"/>
  <c r="J618" i="8"/>
  <c r="K617" i="8"/>
  <c r="J617" i="8"/>
  <c r="K616" i="8"/>
  <c r="J616" i="8"/>
  <c r="K615" i="8"/>
  <c r="J615" i="8"/>
  <c r="K614" i="8"/>
  <c r="J614" i="8"/>
  <c r="K613" i="8"/>
  <c r="J613" i="8"/>
  <c r="K612" i="8"/>
  <c r="J612" i="8"/>
  <c r="K611" i="8"/>
  <c r="J611" i="8"/>
  <c r="K610" i="8"/>
  <c r="J610" i="8"/>
  <c r="K609" i="8"/>
  <c r="J609" i="8"/>
  <c r="K608" i="8"/>
  <c r="J608" i="8"/>
  <c r="K607" i="8"/>
  <c r="J607" i="8"/>
  <c r="K606" i="8"/>
  <c r="J606" i="8"/>
  <c r="K605" i="8"/>
  <c r="J605" i="8"/>
  <c r="K604" i="8"/>
  <c r="J604" i="8"/>
  <c r="K603" i="8"/>
  <c r="J603" i="8"/>
  <c r="K602" i="8"/>
  <c r="J602" i="8"/>
  <c r="K601" i="8"/>
  <c r="J601" i="8"/>
  <c r="K600" i="8"/>
  <c r="J600" i="8"/>
  <c r="K599" i="8"/>
  <c r="J599" i="8"/>
  <c r="K598" i="8"/>
  <c r="J598" i="8"/>
  <c r="K597" i="8"/>
  <c r="J597" i="8"/>
  <c r="K596" i="8"/>
  <c r="J596" i="8"/>
  <c r="K595" i="8"/>
  <c r="J595" i="8"/>
  <c r="K594" i="8"/>
  <c r="J594" i="8"/>
  <c r="K593" i="8"/>
  <c r="J593" i="8"/>
  <c r="K592" i="8"/>
  <c r="J592" i="8"/>
  <c r="K591" i="8"/>
  <c r="J591" i="8"/>
  <c r="K590" i="8"/>
  <c r="J590" i="8"/>
  <c r="K589" i="8"/>
  <c r="J589" i="8"/>
  <c r="K588" i="8"/>
  <c r="J588" i="8"/>
  <c r="K587" i="8"/>
  <c r="J587" i="8"/>
  <c r="K586" i="8"/>
  <c r="J586" i="8"/>
  <c r="K585" i="8"/>
  <c r="J585" i="8"/>
  <c r="K584" i="8"/>
  <c r="J584" i="8"/>
  <c r="K583" i="8"/>
  <c r="J583" i="8"/>
  <c r="K582" i="8"/>
  <c r="J582" i="8"/>
  <c r="K581" i="8"/>
  <c r="J581" i="8"/>
  <c r="K580" i="8"/>
  <c r="J580" i="8"/>
  <c r="K579" i="8"/>
  <c r="J579" i="8"/>
  <c r="K578" i="8"/>
  <c r="J578" i="8"/>
  <c r="K577" i="8"/>
  <c r="J577" i="8"/>
  <c r="K576" i="8"/>
  <c r="J576" i="8"/>
  <c r="K575" i="8"/>
  <c r="J575" i="8"/>
  <c r="K574" i="8"/>
  <c r="J574" i="8"/>
  <c r="K573" i="8"/>
  <c r="J573" i="8"/>
  <c r="K572" i="8"/>
  <c r="J572" i="8"/>
  <c r="K571" i="8"/>
  <c r="J571" i="8"/>
  <c r="K570" i="8"/>
  <c r="J570" i="8"/>
  <c r="K569" i="8"/>
  <c r="J569" i="8"/>
  <c r="K568" i="8"/>
  <c r="J568" i="8"/>
  <c r="K567" i="8"/>
  <c r="J567" i="8"/>
  <c r="K566" i="8"/>
  <c r="J566" i="8"/>
  <c r="K565" i="8"/>
  <c r="J565" i="8"/>
  <c r="K564" i="8"/>
  <c r="J564" i="8"/>
  <c r="K563" i="8"/>
  <c r="J563" i="8"/>
  <c r="K562" i="8"/>
  <c r="J562" i="8"/>
  <c r="K561" i="8"/>
  <c r="J561" i="8"/>
  <c r="K560" i="8"/>
  <c r="J560" i="8"/>
  <c r="K559" i="8"/>
  <c r="J559" i="8"/>
  <c r="K558" i="8"/>
  <c r="J558" i="8"/>
  <c r="K557" i="8"/>
  <c r="J557" i="8"/>
  <c r="K556" i="8"/>
  <c r="J556" i="8"/>
  <c r="K555" i="8"/>
  <c r="J555" i="8"/>
  <c r="K554" i="8"/>
  <c r="J554" i="8"/>
  <c r="K553" i="8"/>
  <c r="J553" i="8"/>
  <c r="K552" i="8"/>
  <c r="J552" i="8"/>
  <c r="K551" i="8"/>
  <c r="J551" i="8"/>
  <c r="K550" i="8"/>
  <c r="J550" i="8"/>
  <c r="K549" i="8"/>
  <c r="J549" i="8"/>
  <c r="K548" i="8"/>
  <c r="J548" i="8"/>
  <c r="K547" i="8"/>
  <c r="J547" i="8"/>
  <c r="K546" i="8"/>
  <c r="J546" i="8"/>
  <c r="K545" i="8"/>
  <c r="J545" i="8"/>
  <c r="K544" i="8"/>
  <c r="J544" i="8"/>
  <c r="K543" i="8"/>
  <c r="J543" i="8"/>
  <c r="K542" i="8"/>
  <c r="J542" i="8"/>
  <c r="K541" i="8"/>
  <c r="J541" i="8"/>
  <c r="K540" i="8"/>
  <c r="J540" i="8"/>
  <c r="K539" i="8"/>
  <c r="J539" i="8"/>
  <c r="K538" i="8"/>
  <c r="J538" i="8"/>
  <c r="K537" i="8"/>
  <c r="J537" i="8"/>
  <c r="K536" i="8"/>
  <c r="J536" i="8"/>
  <c r="K535" i="8"/>
  <c r="J535" i="8"/>
  <c r="K534" i="8"/>
  <c r="J534" i="8"/>
  <c r="K533" i="8"/>
  <c r="J533" i="8"/>
  <c r="K532" i="8"/>
  <c r="J532" i="8"/>
  <c r="K531" i="8"/>
  <c r="J531" i="8"/>
  <c r="K530" i="8"/>
  <c r="J530" i="8"/>
  <c r="K529" i="8"/>
  <c r="J529" i="8"/>
  <c r="K528" i="8"/>
  <c r="J528" i="8"/>
  <c r="K527" i="8"/>
  <c r="J527" i="8"/>
  <c r="K526" i="8"/>
  <c r="J526" i="8"/>
  <c r="K525" i="8"/>
  <c r="J525" i="8"/>
  <c r="K524" i="8"/>
  <c r="J524" i="8"/>
  <c r="K523" i="8"/>
  <c r="J523" i="8"/>
  <c r="K522" i="8"/>
  <c r="J522" i="8"/>
  <c r="K521" i="8"/>
  <c r="J521" i="8"/>
  <c r="K520" i="8"/>
  <c r="J520" i="8"/>
  <c r="K519" i="8"/>
  <c r="J519" i="8"/>
  <c r="K518" i="8"/>
  <c r="J518" i="8"/>
  <c r="K517" i="8"/>
  <c r="J517" i="8"/>
  <c r="K516" i="8"/>
  <c r="J516" i="8"/>
  <c r="K515" i="8"/>
  <c r="J515" i="8"/>
  <c r="K514" i="8"/>
  <c r="J514" i="8"/>
  <c r="K513" i="8"/>
  <c r="J513" i="8"/>
  <c r="K512" i="8"/>
  <c r="J512" i="8"/>
  <c r="K511" i="8"/>
  <c r="J511" i="8"/>
  <c r="K510" i="8"/>
  <c r="J510" i="8"/>
  <c r="K509" i="8"/>
  <c r="J509" i="8"/>
  <c r="K508" i="8"/>
  <c r="J508" i="8"/>
  <c r="K507" i="8"/>
  <c r="J507" i="8"/>
  <c r="K506" i="8"/>
  <c r="J506" i="8"/>
  <c r="K505" i="8"/>
  <c r="J505" i="8"/>
  <c r="K504" i="8"/>
  <c r="J504" i="8"/>
  <c r="K503" i="8"/>
  <c r="J503" i="8"/>
  <c r="K502" i="8"/>
  <c r="J502" i="8"/>
  <c r="K501" i="8"/>
  <c r="J501" i="8"/>
  <c r="K500" i="8"/>
  <c r="J500" i="8"/>
  <c r="K499" i="8"/>
  <c r="J499" i="8"/>
  <c r="K498" i="8"/>
  <c r="J498" i="8"/>
  <c r="K497" i="8"/>
  <c r="J497" i="8"/>
  <c r="K496" i="8"/>
  <c r="J496" i="8"/>
  <c r="K495" i="8"/>
  <c r="J495" i="8"/>
  <c r="K494" i="8"/>
  <c r="J494" i="8"/>
  <c r="K493" i="8"/>
  <c r="J493" i="8"/>
  <c r="K492" i="8"/>
  <c r="J492" i="8"/>
  <c r="K491" i="8"/>
  <c r="J491" i="8"/>
  <c r="K490" i="8"/>
  <c r="J490" i="8"/>
  <c r="K489" i="8"/>
  <c r="J489" i="8"/>
  <c r="K488" i="8"/>
  <c r="J488" i="8"/>
  <c r="K487" i="8"/>
  <c r="J487" i="8"/>
  <c r="K486" i="8"/>
  <c r="J486" i="8"/>
  <c r="K485" i="8"/>
  <c r="J485" i="8"/>
  <c r="K484" i="8"/>
  <c r="J484" i="8"/>
  <c r="K483" i="8"/>
  <c r="J483" i="8"/>
  <c r="K482" i="8"/>
  <c r="J482" i="8"/>
  <c r="K481" i="8"/>
  <c r="J481" i="8"/>
  <c r="K480" i="8"/>
  <c r="J480" i="8"/>
  <c r="K479" i="8"/>
  <c r="J479" i="8"/>
  <c r="K478" i="8"/>
  <c r="J478" i="8"/>
  <c r="K477" i="8"/>
  <c r="J477" i="8"/>
  <c r="K476" i="8"/>
  <c r="J476" i="8"/>
  <c r="K475" i="8"/>
  <c r="J475" i="8"/>
  <c r="K474" i="8"/>
  <c r="J474" i="8"/>
  <c r="K473" i="8"/>
  <c r="J473" i="8"/>
  <c r="K472" i="8"/>
  <c r="J472" i="8"/>
  <c r="K471" i="8"/>
  <c r="J471" i="8"/>
  <c r="K470" i="8"/>
  <c r="J470" i="8"/>
  <c r="K469" i="8"/>
  <c r="J469" i="8"/>
  <c r="K468" i="8"/>
  <c r="J468" i="8"/>
  <c r="K467" i="8"/>
  <c r="J467" i="8"/>
  <c r="K466" i="8"/>
  <c r="J466" i="8"/>
  <c r="K465" i="8"/>
  <c r="J465" i="8"/>
  <c r="K464" i="8"/>
  <c r="J464" i="8"/>
  <c r="K463" i="8"/>
  <c r="J463" i="8"/>
  <c r="K462" i="8"/>
  <c r="J462" i="8"/>
  <c r="K461" i="8"/>
  <c r="J461" i="8"/>
  <c r="K460" i="8"/>
  <c r="J460" i="8"/>
  <c r="K459" i="8"/>
  <c r="J459" i="8"/>
  <c r="K458" i="8"/>
  <c r="J458" i="8"/>
  <c r="K457" i="8"/>
  <c r="J457" i="8"/>
  <c r="K456" i="8"/>
  <c r="J456" i="8"/>
  <c r="K455" i="8"/>
  <c r="J455" i="8"/>
  <c r="K454" i="8"/>
  <c r="J454" i="8"/>
  <c r="K453" i="8"/>
  <c r="J453" i="8"/>
  <c r="K452" i="8"/>
  <c r="J452" i="8"/>
  <c r="K451" i="8"/>
  <c r="J451" i="8"/>
  <c r="K450" i="8"/>
  <c r="J450" i="8"/>
  <c r="K449" i="8"/>
  <c r="J449" i="8"/>
  <c r="K448" i="8"/>
  <c r="J448" i="8"/>
  <c r="K447" i="8"/>
  <c r="J447" i="8"/>
  <c r="K446" i="8"/>
  <c r="J446" i="8"/>
  <c r="K445" i="8"/>
  <c r="J445" i="8"/>
  <c r="K444" i="8"/>
  <c r="J444" i="8"/>
  <c r="K443" i="8"/>
  <c r="J443" i="8"/>
  <c r="K442" i="8"/>
  <c r="J442" i="8"/>
  <c r="K441" i="8"/>
  <c r="J441" i="8"/>
  <c r="K440" i="8"/>
  <c r="J440" i="8"/>
  <c r="K439" i="8"/>
  <c r="J439" i="8"/>
  <c r="K438" i="8"/>
  <c r="J438" i="8"/>
  <c r="K437" i="8"/>
  <c r="J437" i="8"/>
  <c r="K436" i="8"/>
  <c r="J436" i="8"/>
  <c r="K435" i="8"/>
  <c r="J435" i="8"/>
  <c r="K434" i="8"/>
  <c r="J434" i="8"/>
  <c r="K433" i="8"/>
  <c r="J433" i="8"/>
  <c r="K432" i="8"/>
  <c r="J432" i="8"/>
  <c r="K431" i="8"/>
  <c r="J431" i="8"/>
  <c r="K430" i="8"/>
  <c r="J430" i="8"/>
  <c r="K429" i="8"/>
  <c r="J429" i="8"/>
  <c r="K428" i="8"/>
  <c r="J428" i="8"/>
  <c r="K427" i="8"/>
  <c r="J427" i="8"/>
  <c r="K426" i="8"/>
  <c r="J426" i="8"/>
  <c r="K425" i="8"/>
  <c r="J425" i="8"/>
  <c r="K424" i="8"/>
  <c r="J424" i="8"/>
  <c r="K423" i="8"/>
  <c r="J423" i="8"/>
  <c r="K422" i="8"/>
  <c r="J422" i="8"/>
  <c r="K421" i="8"/>
  <c r="J421" i="8"/>
  <c r="K420" i="8"/>
  <c r="J420" i="8"/>
  <c r="K419" i="8"/>
  <c r="J419" i="8"/>
  <c r="K418" i="8"/>
  <c r="J418" i="8"/>
  <c r="K417" i="8"/>
  <c r="J417" i="8"/>
  <c r="K416" i="8"/>
  <c r="J416" i="8"/>
  <c r="K415" i="8"/>
  <c r="J415" i="8"/>
  <c r="K414" i="8"/>
  <c r="J414" i="8"/>
  <c r="K413" i="8"/>
  <c r="J413" i="8"/>
  <c r="K412" i="8"/>
  <c r="J412" i="8"/>
  <c r="K411" i="8"/>
  <c r="J411" i="8"/>
  <c r="K410" i="8"/>
  <c r="J410" i="8"/>
  <c r="K409" i="8"/>
  <c r="J409" i="8"/>
  <c r="K408" i="8"/>
  <c r="J408" i="8"/>
  <c r="K407" i="8"/>
  <c r="J407" i="8"/>
  <c r="K406" i="8"/>
  <c r="J406" i="8"/>
  <c r="K405" i="8"/>
  <c r="J405" i="8"/>
  <c r="K404" i="8"/>
  <c r="J404" i="8"/>
  <c r="K403" i="8"/>
  <c r="J403" i="8"/>
  <c r="K402" i="8"/>
  <c r="J402" i="8"/>
  <c r="K401" i="8"/>
  <c r="J401" i="8"/>
  <c r="K400" i="8"/>
  <c r="J400" i="8"/>
  <c r="K399" i="8"/>
  <c r="J399" i="8"/>
  <c r="K398" i="8"/>
  <c r="J398" i="8"/>
  <c r="K397" i="8"/>
  <c r="J397" i="8"/>
  <c r="K396" i="8"/>
  <c r="J396" i="8"/>
  <c r="K395" i="8"/>
  <c r="J395" i="8"/>
  <c r="K394" i="8"/>
  <c r="J394" i="8"/>
  <c r="K393" i="8"/>
  <c r="J393" i="8"/>
  <c r="K392" i="8"/>
  <c r="J392" i="8"/>
  <c r="K391" i="8"/>
  <c r="J391" i="8"/>
  <c r="K390" i="8"/>
  <c r="J390" i="8"/>
  <c r="K389" i="8"/>
  <c r="J389" i="8"/>
  <c r="K388" i="8"/>
  <c r="J388" i="8"/>
  <c r="K387" i="8"/>
  <c r="J387" i="8"/>
  <c r="K386" i="8"/>
  <c r="J386" i="8"/>
  <c r="K385" i="8"/>
  <c r="J385" i="8"/>
  <c r="K384" i="8"/>
  <c r="J384" i="8"/>
  <c r="K383" i="8"/>
  <c r="J383" i="8"/>
  <c r="K382" i="8"/>
  <c r="J382" i="8"/>
  <c r="K381" i="8"/>
  <c r="J381" i="8"/>
  <c r="K380" i="8"/>
  <c r="J380" i="8"/>
  <c r="K379" i="8"/>
  <c r="J379" i="8"/>
  <c r="K378" i="8"/>
  <c r="J378" i="8"/>
  <c r="K377" i="8"/>
  <c r="J377" i="8"/>
  <c r="K376" i="8"/>
  <c r="J376" i="8"/>
  <c r="K375" i="8"/>
  <c r="J375" i="8"/>
  <c r="K374" i="8"/>
  <c r="J374" i="8"/>
  <c r="K373" i="8"/>
  <c r="J373" i="8"/>
  <c r="K372" i="8"/>
  <c r="J372" i="8"/>
  <c r="K371" i="8"/>
  <c r="J371" i="8"/>
  <c r="K370" i="8"/>
  <c r="J370" i="8"/>
  <c r="K369" i="8"/>
  <c r="J369" i="8"/>
  <c r="K368" i="8"/>
  <c r="J368" i="8"/>
  <c r="K367" i="8"/>
  <c r="J367" i="8"/>
  <c r="K366" i="8"/>
  <c r="J366" i="8"/>
  <c r="K365" i="8"/>
  <c r="J365" i="8"/>
  <c r="K364" i="8"/>
  <c r="J364" i="8"/>
  <c r="K363" i="8"/>
  <c r="J363" i="8"/>
  <c r="K362" i="8"/>
  <c r="J362" i="8"/>
  <c r="K361" i="8"/>
  <c r="J361" i="8"/>
  <c r="K360" i="8"/>
  <c r="J360" i="8"/>
  <c r="K359" i="8"/>
  <c r="J359" i="8"/>
  <c r="K358" i="8"/>
  <c r="J358" i="8"/>
  <c r="K357" i="8"/>
  <c r="J357" i="8"/>
  <c r="K356" i="8"/>
  <c r="J356" i="8"/>
  <c r="K355" i="8"/>
  <c r="J355" i="8"/>
  <c r="K354" i="8"/>
  <c r="J354" i="8"/>
  <c r="K353" i="8"/>
  <c r="J353" i="8"/>
  <c r="K352" i="8"/>
  <c r="J352" i="8"/>
  <c r="K351" i="8"/>
  <c r="J351" i="8"/>
  <c r="K350" i="8"/>
  <c r="J350" i="8"/>
  <c r="K349" i="8"/>
  <c r="J349" i="8"/>
  <c r="K348" i="8"/>
  <c r="J348" i="8"/>
  <c r="K347" i="8"/>
  <c r="J347" i="8"/>
  <c r="K346" i="8"/>
  <c r="J346" i="8"/>
  <c r="K345" i="8"/>
  <c r="J345" i="8"/>
  <c r="K344" i="8"/>
  <c r="J344" i="8"/>
  <c r="K343" i="8"/>
  <c r="J343" i="8"/>
  <c r="K342" i="8"/>
  <c r="J342" i="8"/>
  <c r="K341" i="8"/>
  <c r="J341" i="8"/>
  <c r="K340" i="8"/>
  <c r="J340" i="8"/>
  <c r="K339" i="8"/>
  <c r="J339" i="8"/>
  <c r="K338" i="8"/>
  <c r="J338" i="8"/>
  <c r="K337" i="8"/>
  <c r="J337" i="8"/>
  <c r="K336" i="8"/>
  <c r="J336" i="8"/>
  <c r="K335" i="8"/>
  <c r="J335" i="8"/>
  <c r="K334" i="8"/>
  <c r="J334" i="8"/>
  <c r="K333" i="8"/>
  <c r="J333" i="8"/>
  <c r="K332" i="8"/>
  <c r="J332" i="8"/>
  <c r="K331" i="8"/>
  <c r="J331" i="8"/>
  <c r="K330" i="8"/>
  <c r="J330" i="8"/>
  <c r="K329" i="8"/>
  <c r="J329" i="8"/>
  <c r="K328" i="8"/>
  <c r="J328" i="8"/>
  <c r="K327" i="8"/>
  <c r="J327" i="8"/>
  <c r="K326" i="8"/>
  <c r="J326" i="8"/>
  <c r="K325" i="8"/>
  <c r="J325" i="8"/>
  <c r="K324" i="8"/>
  <c r="J324" i="8"/>
  <c r="K323" i="8"/>
  <c r="J323" i="8"/>
  <c r="K322" i="8"/>
  <c r="J322" i="8"/>
  <c r="K321" i="8"/>
  <c r="J321" i="8"/>
  <c r="K320" i="8"/>
  <c r="J320" i="8"/>
  <c r="K319" i="8"/>
  <c r="J319" i="8"/>
  <c r="K318" i="8"/>
  <c r="J318" i="8"/>
  <c r="K317" i="8"/>
  <c r="J317" i="8"/>
  <c r="K316" i="8"/>
  <c r="J316" i="8"/>
  <c r="K315" i="8"/>
  <c r="J315" i="8"/>
  <c r="K314" i="8"/>
  <c r="J314" i="8"/>
  <c r="K313" i="8"/>
  <c r="J313" i="8"/>
  <c r="K312" i="8"/>
  <c r="J312" i="8"/>
  <c r="K311" i="8"/>
  <c r="J311" i="8"/>
  <c r="K310" i="8"/>
  <c r="J310" i="8"/>
  <c r="K309" i="8"/>
  <c r="J309" i="8"/>
  <c r="K308" i="8"/>
  <c r="J308" i="8"/>
  <c r="K307" i="8"/>
  <c r="J307" i="8"/>
  <c r="K306" i="8"/>
  <c r="J306" i="8"/>
  <c r="K305" i="8"/>
  <c r="J305" i="8"/>
  <c r="K304" i="8"/>
  <c r="J304" i="8"/>
  <c r="K303" i="8"/>
  <c r="J303" i="8"/>
  <c r="K302" i="8"/>
  <c r="J302" i="8"/>
  <c r="K301" i="8"/>
  <c r="J301" i="8"/>
  <c r="K300" i="8"/>
  <c r="J300" i="8"/>
  <c r="K299" i="8"/>
  <c r="J299" i="8"/>
  <c r="K298" i="8"/>
  <c r="J298" i="8"/>
  <c r="K297" i="8"/>
  <c r="J297" i="8"/>
  <c r="K296" i="8"/>
  <c r="J296" i="8"/>
  <c r="K295" i="8"/>
  <c r="J295" i="8"/>
  <c r="K294" i="8"/>
  <c r="J294" i="8"/>
  <c r="K293" i="8"/>
  <c r="J293" i="8"/>
  <c r="K292" i="8"/>
  <c r="J292" i="8"/>
  <c r="K291" i="8"/>
  <c r="J291" i="8"/>
  <c r="K290" i="8"/>
  <c r="J290" i="8"/>
  <c r="K289" i="8"/>
  <c r="J289" i="8"/>
  <c r="K288" i="8"/>
  <c r="J288" i="8"/>
  <c r="K287" i="8"/>
  <c r="J287" i="8"/>
  <c r="K286" i="8"/>
  <c r="J286" i="8"/>
  <c r="K285" i="8"/>
  <c r="J285" i="8"/>
  <c r="K284" i="8"/>
  <c r="J284" i="8"/>
  <c r="K283" i="8"/>
  <c r="J283" i="8"/>
  <c r="K282" i="8"/>
  <c r="J282" i="8"/>
  <c r="K281" i="8"/>
  <c r="J281" i="8"/>
  <c r="K280" i="8"/>
  <c r="J280" i="8"/>
  <c r="K279" i="8"/>
  <c r="J279" i="8"/>
  <c r="K278" i="8"/>
  <c r="J278" i="8"/>
  <c r="K277" i="8"/>
  <c r="J277" i="8"/>
  <c r="K276" i="8"/>
  <c r="J276" i="8"/>
  <c r="K275" i="8"/>
  <c r="J275" i="8"/>
  <c r="K274" i="8"/>
  <c r="J274" i="8"/>
  <c r="K273" i="8"/>
  <c r="J273" i="8"/>
  <c r="K272" i="8"/>
  <c r="J272" i="8"/>
  <c r="K271" i="8"/>
  <c r="J271" i="8"/>
  <c r="K270" i="8"/>
  <c r="J270" i="8"/>
  <c r="K269" i="8"/>
  <c r="J269" i="8"/>
  <c r="K268" i="8"/>
  <c r="J268" i="8"/>
  <c r="K267" i="8"/>
  <c r="J267" i="8"/>
  <c r="K266" i="8"/>
  <c r="J266" i="8"/>
  <c r="K265" i="8"/>
  <c r="J265" i="8"/>
  <c r="K264" i="8"/>
  <c r="J264" i="8"/>
  <c r="K263" i="8"/>
  <c r="J263" i="8"/>
  <c r="K262" i="8"/>
  <c r="J262" i="8"/>
  <c r="K261" i="8"/>
  <c r="J261" i="8"/>
  <c r="K260" i="8"/>
  <c r="J260" i="8"/>
  <c r="K259" i="8"/>
  <c r="J259" i="8"/>
  <c r="K258" i="8"/>
  <c r="J258" i="8"/>
  <c r="K257" i="8"/>
  <c r="J257" i="8"/>
  <c r="K256" i="8"/>
  <c r="J256" i="8"/>
  <c r="K255" i="8"/>
  <c r="J255" i="8"/>
  <c r="K254" i="8"/>
  <c r="J254" i="8"/>
  <c r="K253" i="8"/>
  <c r="J253" i="8"/>
  <c r="K252" i="8"/>
  <c r="J252" i="8"/>
  <c r="K251" i="8"/>
  <c r="J251" i="8"/>
  <c r="K250" i="8"/>
  <c r="J250" i="8"/>
  <c r="K249" i="8"/>
  <c r="J249" i="8"/>
  <c r="K248" i="8"/>
  <c r="J248" i="8"/>
  <c r="K247" i="8"/>
  <c r="J247" i="8"/>
  <c r="K246" i="8"/>
  <c r="J246" i="8"/>
  <c r="K245" i="8"/>
  <c r="J245" i="8"/>
  <c r="K244" i="8"/>
  <c r="J244" i="8"/>
  <c r="K243" i="8"/>
  <c r="J243" i="8"/>
  <c r="K242" i="8"/>
  <c r="J242" i="8"/>
  <c r="K241" i="8"/>
  <c r="J241" i="8"/>
  <c r="K240" i="8"/>
  <c r="J240" i="8"/>
  <c r="K239" i="8"/>
  <c r="J239" i="8"/>
  <c r="K238" i="8"/>
  <c r="J238" i="8"/>
  <c r="K237" i="8"/>
  <c r="J237" i="8"/>
  <c r="K236" i="8"/>
  <c r="J236" i="8"/>
  <c r="K235" i="8"/>
  <c r="J235" i="8"/>
  <c r="K234" i="8"/>
  <c r="J234" i="8"/>
  <c r="K233" i="8"/>
  <c r="J233" i="8"/>
  <c r="K232" i="8"/>
  <c r="J232" i="8"/>
  <c r="K231" i="8"/>
  <c r="J231" i="8"/>
  <c r="K230" i="8"/>
  <c r="J230" i="8"/>
  <c r="K229" i="8"/>
  <c r="J229" i="8"/>
  <c r="K228" i="8"/>
  <c r="J228" i="8"/>
  <c r="K227" i="8"/>
  <c r="J227" i="8"/>
  <c r="K226" i="8"/>
  <c r="J226" i="8"/>
  <c r="K225" i="8"/>
  <c r="J225" i="8"/>
  <c r="K224" i="8"/>
  <c r="J224" i="8"/>
  <c r="K223" i="8"/>
  <c r="J223" i="8"/>
  <c r="K222" i="8"/>
  <c r="J222" i="8"/>
  <c r="K221" i="8"/>
  <c r="J221" i="8"/>
  <c r="K220" i="8"/>
  <c r="J220" i="8"/>
  <c r="K219" i="8"/>
  <c r="J219" i="8"/>
  <c r="K218" i="8"/>
  <c r="J218" i="8"/>
  <c r="K217" i="8"/>
  <c r="J217" i="8"/>
  <c r="K216" i="8"/>
  <c r="J216" i="8"/>
  <c r="K215" i="8"/>
  <c r="J215" i="8"/>
  <c r="K214" i="8"/>
  <c r="J214" i="8"/>
  <c r="K213" i="8"/>
  <c r="J213" i="8"/>
  <c r="K212" i="8"/>
  <c r="J212" i="8"/>
  <c r="K211" i="8"/>
  <c r="J211" i="8"/>
  <c r="K210" i="8"/>
  <c r="J210" i="8"/>
  <c r="K209" i="8"/>
  <c r="J209" i="8"/>
  <c r="K208" i="8"/>
  <c r="J208" i="8"/>
  <c r="K207" i="8"/>
  <c r="J207" i="8"/>
  <c r="K206" i="8"/>
  <c r="J206" i="8"/>
  <c r="K205" i="8"/>
  <c r="J205" i="8"/>
  <c r="K204" i="8"/>
  <c r="J204" i="8"/>
  <c r="K203" i="8"/>
  <c r="J203" i="8"/>
  <c r="K202" i="8"/>
  <c r="J202" i="8"/>
  <c r="K201" i="8"/>
  <c r="J201" i="8"/>
  <c r="K200" i="8"/>
  <c r="J200" i="8"/>
  <c r="K199" i="8"/>
  <c r="J199" i="8"/>
  <c r="K198" i="8"/>
  <c r="J198" i="8"/>
  <c r="K197" i="8"/>
  <c r="J197" i="8"/>
  <c r="K196" i="8"/>
  <c r="J196" i="8"/>
  <c r="K195" i="8"/>
  <c r="J195" i="8"/>
  <c r="K194" i="8"/>
  <c r="J194" i="8"/>
  <c r="K193" i="8"/>
  <c r="J193" i="8"/>
  <c r="K192" i="8"/>
  <c r="J192" i="8"/>
  <c r="K191" i="8"/>
  <c r="J191" i="8"/>
  <c r="K190" i="8"/>
  <c r="J190" i="8"/>
  <c r="K189" i="8"/>
  <c r="J189" i="8"/>
  <c r="K188" i="8"/>
  <c r="J188" i="8"/>
  <c r="K187" i="8"/>
  <c r="J187" i="8"/>
  <c r="K186" i="8"/>
  <c r="J186" i="8"/>
  <c r="K185" i="8"/>
  <c r="J185" i="8"/>
  <c r="K184" i="8"/>
  <c r="J184" i="8"/>
  <c r="K183" i="8"/>
  <c r="J183" i="8"/>
  <c r="K182" i="8"/>
  <c r="J182" i="8"/>
  <c r="K181" i="8"/>
  <c r="J181" i="8"/>
  <c r="K180" i="8"/>
  <c r="J180" i="8"/>
  <c r="K179" i="8"/>
  <c r="J179" i="8"/>
  <c r="K178" i="8"/>
  <c r="J178" i="8"/>
  <c r="K177" i="8"/>
  <c r="J177" i="8"/>
  <c r="K176" i="8"/>
  <c r="J176" i="8"/>
  <c r="K175" i="8"/>
  <c r="J175" i="8"/>
  <c r="K174" i="8"/>
  <c r="J174" i="8"/>
  <c r="K173" i="8"/>
  <c r="J173" i="8"/>
  <c r="K172" i="8"/>
  <c r="J172" i="8"/>
  <c r="K171" i="8"/>
  <c r="J171" i="8"/>
  <c r="K170" i="8"/>
  <c r="J170" i="8"/>
  <c r="K169" i="8"/>
  <c r="J169" i="8"/>
  <c r="K168" i="8"/>
  <c r="J168" i="8"/>
  <c r="K167" i="8"/>
  <c r="J167" i="8"/>
  <c r="K166" i="8"/>
  <c r="J166" i="8"/>
  <c r="K165" i="8"/>
  <c r="J165" i="8"/>
  <c r="K164" i="8"/>
  <c r="J164" i="8"/>
  <c r="K163" i="8"/>
  <c r="J163" i="8"/>
  <c r="K162" i="8"/>
  <c r="J162" i="8"/>
  <c r="K161" i="8"/>
  <c r="J161" i="8"/>
  <c r="K160" i="8"/>
  <c r="J160" i="8"/>
  <c r="K159" i="8"/>
  <c r="J159" i="8"/>
  <c r="K158" i="8"/>
  <c r="J158" i="8"/>
  <c r="K157" i="8"/>
  <c r="J157" i="8"/>
  <c r="K156" i="8"/>
  <c r="J156" i="8"/>
  <c r="K155" i="8"/>
  <c r="J155" i="8"/>
  <c r="K154" i="8"/>
  <c r="J154" i="8"/>
  <c r="K153" i="8"/>
  <c r="J153" i="8"/>
  <c r="K152" i="8"/>
  <c r="J152" i="8"/>
  <c r="K151" i="8"/>
  <c r="J151" i="8"/>
  <c r="K150" i="8"/>
  <c r="J150" i="8"/>
  <c r="K149" i="8"/>
  <c r="J149" i="8"/>
  <c r="K148" i="8"/>
  <c r="J148" i="8"/>
  <c r="K147" i="8"/>
  <c r="J147" i="8"/>
  <c r="K146" i="8"/>
  <c r="J146" i="8"/>
  <c r="K145" i="8"/>
  <c r="J145" i="8"/>
  <c r="K144" i="8"/>
  <c r="J144" i="8"/>
  <c r="K143" i="8"/>
  <c r="J143" i="8"/>
  <c r="K142" i="8"/>
  <c r="J142" i="8"/>
  <c r="K141" i="8"/>
  <c r="J141" i="8"/>
  <c r="K140" i="8"/>
  <c r="J140" i="8"/>
  <c r="K139" i="8"/>
  <c r="J139" i="8"/>
  <c r="K138" i="8"/>
  <c r="J138" i="8"/>
  <c r="K137" i="8"/>
  <c r="J137" i="8"/>
  <c r="K136" i="8"/>
  <c r="J136" i="8"/>
  <c r="K135" i="8"/>
  <c r="J135" i="8"/>
  <c r="K134" i="8"/>
  <c r="J134" i="8"/>
  <c r="K133" i="8"/>
  <c r="J133" i="8"/>
  <c r="K132" i="8"/>
  <c r="J132" i="8"/>
  <c r="K131" i="8"/>
  <c r="J131" i="8"/>
  <c r="K130" i="8"/>
  <c r="J130" i="8"/>
  <c r="K129" i="8"/>
  <c r="J129" i="8"/>
  <c r="K128" i="8"/>
  <c r="J128" i="8"/>
  <c r="K127" i="8"/>
  <c r="J127" i="8"/>
  <c r="K126" i="8"/>
  <c r="J126" i="8"/>
  <c r="K125" i="8"/>
  <c r="J125" i="8"/>
  <c r="K124" i="8"/>
  <c r="J124" i="8"/>
  <c r="K123" i="8"/>
  <c r="J123" i="8"/>
  <c r="K122" i="8"/>
  <c r="J122" i="8"/>
  <c r="K121" i="8"/>
  <c r="J121" i="8"/>
  <c r="K120" i="8"/>
  <c r="J120" i="8"/>
  <c r="K119" i="8"/>
  <c r="J119" i="8"/>
  <c r="K118" i="8"/>
  <c r="J118" i="8"/>
  <c r="K117" i="8"/>
  <c r="J117" i="8"/>
  <c r="K116" i="8"/>
  <c r="J116" i="8"/>
  <c r="K115" i="8"/>
  <c r="J115" i="8"/>
  <c r="K114" i="8"/>
  <c r="J114" i="8"/>
  <c r="K113" i="8"/>
  <c r="J113" i="8"/>
  <c r="K112" i="8"/>
  <c r="J112" i="8"/>
  <c r="K111" i="8"/>
  <c r="J111" i="8"/>
  <c r="K110" i="8"/>
  <c r="J110" i="8"/>
  <c r="K109" i="8"/>
  <c r="J109" i="8"/>
  <c r="K108" i="8"/>
  <c r="J108" i="8"/>
  <c r="K107" i="8"/>
  <c r="J107" i="8"/>
  <c r="K106" i="8"/>
  <c r="J106" i="8"/>
  <c r="K105" i="8"/>
  <c r="J105" i="8"/>
  <c r="K104" i="8"/>
  <c r="J104" i="8"/>
  <c r="K103" i="8"/>
  <c r="J103" i="8"/>
  <c r="K102" i="8"/>
  <c r="J102" i="8"/>
  <c r="K101" i="8"/>
  <c r="J101" i="8"/>
  <c r="K100" i="8"/>
  <c r="J100" i="8"/>
  <c r="K99" i="8"/>
  <c r="J99" i="8"/>
  <c r="K98" i="8"/>
  <c r="J98" i="8"/>
  <c r="K97" i="8"/>
  <c r="J97" i="8"/>
  <c r="K96" i="8"/>
  <c r="J96" i="8"/>
  <c r="K95" i="8"/>
  <c r="J95" i="8"/>
  <c r="K94" i="8"/>
  <c r="J94" i="8"/>
  <c r="K93" i="8"/>
  <c r="J93" i="8"/>
  <c r="K92" i="8"/>
  <c r="J92" i="8"/>
  <c r="K91" i="8"/>
  <c r="J91" i="8"/>
  <c r="K90" i="8"/>
  <c r="J90" i="8"/>
  <c r="K89" i="8"/>
  <c r="J89" i="8"/>
  <c r="K88" i="8"/>
  <c r="J88" i="8"/>
  <c r="K87" i="8"/>
  <c r="J87" i="8"/>
  <c r="K86" i="8"/>
  <c r="J86" i="8"/>
  <c r="K85" i="8"/>
  <c r="J85" i="8"/>
  <c r="K84" i="8"/>
  <c r="J84" i="8"/>
  <c r="K83" i="8"/>
  <c r="J83" i="8"/>
  <c r="K82" i="8"/>
  <c r="J82" i="8"/>
  <c r="K81" i="8"/>
  <c r="J81" i="8"/>
  <c r="K80" i="8"/>
  <c r="J80" i="8"/>
  <c r="K79" i="8"/>
  <c r="J79" i="8"/>
  <c r="K78" i="8"/>
  <c r="J78" i="8"/>
  <c r="K77" i="8"/>
  <c r="J77" i="8"/>
  <c r="K76" i="8"/>
  <c r="J76" i="8"/>
  <c r="K75" i="8"/>
  <c r="J75" i="8"/>
  <c r="K74" i="8"/>
  <c r="J74" i="8"/>
  <c r="K73" i="8"/>
  <c r="J73" i="8"/>
  <c r="K72" i="8"/>
  <c r="J72" i="8"/>
  <c r="K71" i="8"/>
  <c r="J71" i="8"/>
  <c r="K70" i="8"/>
  <c r="J70" i="8"/>
  <c r="K69" i="8"/>
  <c r="J69" i="8"/>
  <c r="K68" i="8"/>
  <c r="J68" i="8"/>
  <c r="K67" i="8"/>
  <c r="J67" i="8"/>
  <c r="K66" i="8"/>
  <c r="J66" i="8"/>
  <c r="K65" i="8"/>
  <c r="J65" i="8"/>
  <c r="K64" i="8"/>
  <c r="J64" i="8"/>
  <c r="K63" i="8"/>
  <c r="J63" i="8"/>
  <c r="K62" i="8"/>
  <c r="J62" i="8"/>
  <c r="K61" i="8"/>
  <c r="J61" i="8"/>
  <c r="K60" i="8"/>
  <c r="J60" i="8"/>
  <c r="K59" i="8"/>
  <c r="J59" i="8"/>
  <c r="K58" i="8"/>
  <c r="J58" i="8"/>
  <c r="K57" i="8"/>
  <c r="J57" i="8"/>
  <c r="K56" i="8"/>
  <c r="J56" i="8"/>
  <c r="K55" i="8"/>
  <c r="J55" i="8"/>
  <c r="K54" i="8"/>
  <c r="J54" i="8"/>
  <c r="K53" i="8"/>
  <c r="J53" i="8"/>
  <c r="K52" i="8"/>
  <c r="J52" i="8"/>
  <c r="K51" i="8"/>
  <c r="J51" i="8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K42" i="8"/>
  <c r="J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J7" i="8"/>
  <c r="K6" i="8"/>
  <c r="J6" i="8"/>
  <c r="K5" i="8"/>
  <c r="J5" i="8"/>
  <c r="K4" i="8"/>
  <c r="J4" i="8"/>
  <c r="K3" i="8"/>
  <c r="J3" i="8"/>
  <c r="F32" i="4"/>
  <c r="F31" i="4"/>
  <c r="F30" i="4"/>
  <c r="F29" i="4"/>
  <c r="A36" i="4"/>
  <c r="A37" i="4" s="1"/>
  <c r="A38" i="4" s="1"/>
  <c r="A39" i="4" s="1"/>
  <c r="A40" i="4" s="1"/>
  <c r="A41" i="4" s="1"/>
  <c r="A42" i="4" s="1"/>
  <c r="A43" i="4" s="1"/>
  <c r="A35" i="4"/>
  <c r="J43" i="4"/>
  <c r="J42" i="4"/>
  <c r="J41" i="4"/>
  <c r="J40" i="4"/>
  <c r="J39" i="4"/>
  <c r="J38" i="4"/>
  <c r="J37" i="4"/>
  <c r="J36" i="4"/>
  <c r="J35" i="4"/>
  <c r="J34" i="4"/>
  <c r="I29" i="4"/>
  <c r="I44" i="4"/>
  <c r="I37" i="4"/>
  <c r="I38" i="4"/>
  <c r="I39" i="4"/>
  <c r="I41" i="4"/>
  <c r="I43" i="4"/>
  <c r="I42" i="4"/>
  <c r="I40" i="4"/>
  <c r="I36" i="4"/>
  <c r="I35" i="4"/>
  <c r="I34" i="4"/>
  <c r="K33" i="4"/>
  <c r="J33" i="4"/>
  <c r="I33" i="4"/>
  <c r="H33" i="4"/>
  <c r="G33" i="4"/>
  <c r="F33" i="4"/>
  <c r="E33" i="4"/>
  <c r="D33" i="4"/>
  <c r="C33" i="4"/>
  <c r="B33" i="4"/>
  <c r="D43" i="4"/>
  <c r="D42" i="4"/>
  <c r="D41" i="4"/>
  <c r="D40" i="4"/>
  <c r="D39" i="4"/>
  <c r="D38" i="4"/>
  <c r="D37" i="4"/>
  <c r="D36" i="4"/>
  <c r="D35" i="4"/>
  <c r="D34" i="4"/>
  <c r="C43" i="4"/>
  <c r="C42" i="4"/>
  <c r="C41" i="4"/>
  <c r="C40" i="4"/>
  <c r="C39" i="4"/>
  <c r="C38" i="4"/>
  <c r="C37" i="4"/>
  <c r="C36" i="4"/>
  <c r="C35" i="4"/>
  <c r="C34" i="4"/>
  <c r="B43" i="4"/>
  <c r="B42" i="4"/>
  <c r="B41" i="4"/>
  <c r="B40" i="4"/>
  <c r="B39" i="4"/>
  <c r="B38" i="4"/>
  <c r="B37" i="4"/>
  <c r="B36" i="4"/>
  <c r="B35" i="4"/>
  <c r="B34" i="4"/>
  <c r="A13" i="4"/>
  <c r="K662" i="7"/>
  <c r="J662" i="7"/>
  <c r="K543" i="7"/>
  <c r="J543" i="7"/>
  <c r="K15" i="7"/>
  <c r="J15" i="7"/>
  <c r="K184" i="7"/>
  <c r="J184" i="7"/>
  <c r="K102" i="7"/>
  <c r="J102" i="7"/>
  <c r="K171" i="7"/>
  <c r="J171" i="7"/>
  <c r="K170" i="7"/>
  <c r="J170" i="7"/>
  <c r="K169" i="7"/>
  <c r="J169" i="7"/>
  <c r="K168" i="7"/>
  <c r="J168" i="7"/>
  <c r="K197" i="7"/>
  <c r="J197" i="7"/>
  <c r="K346" i="7"/>
  <c r="J346" i="7"/>
  <c r="K345" i="7"/>
  <c r="J345" i="7"/>
  <c r="K196" i="7"/>
  <c r="J196" i="7"/>
  <c r="K101" i="7"/>
  <c r="J101" i="7"/>
  <c r="K344" i="7"/>
  <c r="J344" i="7"/>
  <c r="K167" i="7"/>
  <c r="J167" i="7"/>
  <c r="K166" i="7"/>
  <c r="J166" i="7"/>
  <c r="K165" i="7"/>
  <c r="J165" i="7"/>
  <c r="K343" i="7"/>
  <c r="J343" i="7"/>
  <c r="K100" i="7"/>
  <c r="J100" i="7"/>
  <c r="K534" i="7"/>
  <c r="J534" i="7"/>
  <c r="K661" i="7"/>
  <c r="J661" i="7"/>
  <c r="K52" i="7"/>
  <c r="J52" i="7"/>
  <c r="K208" i="7"/>
  <c r="J208" i="7"/>
  <c r="K99" i="7"/>
  <c r="J99" i="7"/>
  <c r="K98" i="7"/>
  <c r="J98" i="7"/>
  <c r="K97" i="7"/>
  <c r="J97" i="7"/>
  <c r="K342" i="7"/>
  <c r="J342" i="7"/>
  <c r="K353" i="7"/>
  <c r="J353" i="7"/>
  <c r="K51" i="7"/>
  <c r="J51" i="7"/>
  <c r="K666" i="7"/>
  <c r="J666" i="7"/>
  <c r="K96" i="7"/>
  <c r="J96" i="7"/>
  <c r="K95" i="7"/>
  <c r="J95" i="7"/>
  <c r="K665" i="7"/>
  <c r="J665" i="7"/>
  <c r="K664" i="7"/>
  <c r="J664" i="7"/>
  <c r="K663" i="7"/>
  <c r="J663" i="7"/>
  <c r="K686" i="7"/>
  <c r="J686" i="7"/>
  <c r="K660" i="7"/>
  <c r="J660" i="7"/>
  <c r="K50" i="7"/>
  <c r="J50" i="7"/>
  <c r="K14" i="7"/>
  <c r="J14" i="7"/>
  <c r="K659" i="7"/>
  <c r="J659" i="7"/>
  <c r="K246" i="7"/>
  <c r="J246" i="7"/>
  <c r="K228" i="7"/>
  <c r="J228" i="7"/>
  <c r="K205" i="7"/>
  <c r="J205" i="7"/>
  <c r="K204" i="7"/>
  <c r="J204" i="7"/>
  <c r="K49" i="7"/>
  <c r="J49" i="7"/>
  <c r="K48" i="7"/>
  <c r="J48" i="7"/>
  <c r="K193" i="7"/>
  <c r="J193" i="7"/>
  <c r="K341" i="7"/>
  <c r="J341" i="7"/>
  <c r="K340" i="7"/>
  <c r="J340" i="7"/>
  <c r="K94" i="7"/>
  <c r="J94" i="7"/>
  <c r="K192" i="7"/>
  <c r="J192" i="7"/>
  <c r="K164" i="7"/>
  <c r="J164" i="7"/>
  <c r="K47" i="7"/>
  <c r="J47" i="7"/>
  <c r="K658" i="7"/>
  <c r="J658" i="7"/>
  <c r="K207" i="7"/>
  <c r="J207" i="7"/>
  <c r="K683" i="7"/>
  <c r="J683" i="7"/>
  <c r="K194" i="7"/>
  <c r="J194" i="7"/>
  <c r="K447" i="7"/>
  <c r="J447" i="7"/>
  <c r="K339" i="7"/>
  <c r="J339" i="7"/>
  <c r="K338" i="7"/>
  <c r="J338" i="7"/>
  <c r="K337" i="7"/>
  <c r="J337" i="7"/>
  <c r="K336" i="7"/>
  <c r="J336" i="7"/>
  <c r="K335" i="7"/>
  <c r="J335" i="7"/>
  <c r="K334" i="7"/>
  <c r="J334" i="7"/>
  <c r="K191" i="7"/>
  <c r="J191" i="7"/>
  <c r="K163" i="7"/>
  <c r="J163" i="7"/>
  <c r="K162" i="7"/>
  <c r="J162" i="7"/>
  <c r="K161" i="7"/>
  <c r="J161" i="7"/>
  <c r="K291" i="7"/>
  <c r="J291" i="7"/>
  <c r="K160" i="7"/>
  <c r="J160" i="7"/>
  <c r="K93" i="7"/>
  <c r="J93" i="7"/>
  <c r="K92" i="7"/>
  <c r="J92" i="7"/>
  <c r="K333" i="7"/>
  <c r="J333" i="7"/>
  <c r="K91" i="7"/>
  <c r="J91" i="7"/>
  <c r="K159" i="7"/>
  <c r="J159" i="7"/>
  <c r="K158" i="7"/>
  <c r="J158" i="7"/>
  <c r="K215" i="7"/>
  <c r="J215" i="7"/>
  <c r="K348" i="7"/>
  <c r="J348" i="7"/>
  <c r="K203" i="7"/>
  <c r="J203" i="7"/>
  <c r="K90" i="7"/>
  <c r="J90" i="7"/>
  <c r="K89" i="7"/>
  <c r="J89" i="7"/>
  <c r="K88" i="7"/>
  <c r="J88" i="7"/>
  <c r="K87" i="7"/>
  <c r="J87" i="7"/>
  <c r="K241" i="7"/>
  <c r="J241" i="7"/>
  <c r="K240" i="7"/>
  <c r="J240" i="7"/>
  <c r="K157" i="7"/>
  <c r="J157" i="7"/>
  <c r="K190" i="7"/>
  <c r="J190" i="7"/>
  <c r="K156" i="7"/>
  <c r="J156" i="7"/>
  <c r="K155" i="7"/>
  <c r="J155" i="7"/>
  <c r="K154" i="7"/>
  <c r="J154" i="7"/>
  <c r="K189" i="7"/>
  <c r="J189" i="7"/>
  <c r="K332" i="7"/>
  <c r="J332" i="7"/>
  <c r="K13" i="7"/>
  <c r="J13" i="7"/>
  <c r="K12" i="7"/>
  <c r="J12" i="7"/>
  <c r="K188" i="7"/>
  <c r="J188" i="7"/>
  <c r="K561" i="7"/>
  <c r="J561" i="7"/>
  <c r="K560" i="7"/>
  <c r="J560" i="7"/>
  <c r="K46" i="7"/>
  <c r="J46" i="7"/>
  <c r="K45" i="7"/>
  <c r="J45" i="7"/>
  <c r="K44" i="7"/>
  <c r="J44" i="7"/>
  <c r="K43" i="7"/>
  <c r="J43" i="7"/>
  <c r="K42" i="7"/>
  <c r="J42" i="7"/>
  <c r="K41" i="7"/>
  <c r="J41" i="7"/>
  <c r="K409" i="7"/>
  <c r="J409" i="7"/>
  <c r="K542" i="7"/>
  <c r="J542" i="7"/>
  <c r="K86" i="7"/>
  <c r="J86" i="7"/>
  <c r="K183" i="7"/>
  <c r="J183" i="7"/>
  <c r="K182" i="7"/>
  <c r="J182" i="7"/>
  <c r="K181" i="7"/>
  <c r="J181" i="7"/>
  <c r="K408" i="7"/>
  <c r="J408" i="7"/>
  <c r="K407" i="7"/>
  <c r="J407" i="7"/>
  <c r="K406" i="7"/>
  <c r="J406" i="7"/>
  <c r="K405" i="7"/>
  <c r="J405" i="7"/>
  <c r="K245" i="7"/>
  <c r="J245" i="7"/>
  <c r="K11" i="7"/>
  <c r="J11" i="7"/>
  <c r="K434" i="7"/>
  <c r="J434" i="7"/>
  <c r="K227" i="7"/>
  <c r="J227" i="7"/>
  <c r="K303" i="7"/>
  <c r="J303" i="7"/>
  <c r="K206" i="7"/>
  <c r="J206" i="7"/>
  <c r="K290" i="7"/>
  <c r="J290" i="7"/>
  <c r="K289" i="7"/>
  <c r="J289" i="7"/>
  <c r="K288" i="7"/>
  <c r="J288" i="7"/>
  <c r="K541" i="7"/>
  <c r="J541" i="7"/>
  <c r="K40" i="7"/>
  <c r="J40" i="7"/>
  <c r="K85" i="7"/>
  <c r="J85" i="7"/>
  <c r="K404" i="7"/>
  <c r="J404" i="7"/>
  <c r="K403" i="7"/>
  <c r="J403" i="7"/>
  <c r="K402" i="7"/>
  <c r="J402" i="7"/>
  <c r="K401" i="7"/>
  <c r="J401" i="7"/>
  <c r="K400" i="7"/>
  <c r="J400" i="7"/>
  <c r="K299" i="7"/>
  <c r="J299" i="7"/>
  <c r="K446" i="7"/>
  <c r="J446" i="7"/>
  <c r="K445" i="7"/>
  <c r="J445" i="7"/>
  <c r="K444" i="7"/>
  <c r="J444" i="7"/>
  <c r="K214" i="7"/>
  <c r="J214" i="7"/>
  <c r="K682" i="7"/>
  <c r="J682" i="7"/>
  <c r="K257" i="7"/>
  <c r="J257" i="7"/>
  <c r="K657" i="7"/>
  <c r="J657" i="7"/>
  <c r="K399" i="7"/>
  <c r="J399" i="7"/>
  <c r="K533" i="7"/>
  <c r="J533" i="7"/>
  <c r="K331" i="7"/>
  <c r="J331" i="7"/>
  <c r="K330" i="7"/>
  <c r="J330" i="7"/>
  <c r="K540" i="7"/>
  <c r="J540" i="7"/>
  <c r="K557" i="7"/>
  <c r="J557" i="7"/>
  <c r="K510" i="7"/>
  <c r="J510" i="7"/>
  <c r="K556" i="7"/>
  <c r="J556" i="7"/>
  <c r="K656" i="7"/>
  <c r="J656" i="7"/>
  <c r="K555" i="7"/>
  <c r="J555" i="7"/>
  <c r="K153" i="7"/>
  <c r="J153" i="7"/>
  <c r="K655" i="7"/>
  <c r="J655" i="7"/>
  <c r="K398" i="7"/>
  <c r="J398" i="7"/>
  <c r="K397" i="7"/>
  <c r="J397" i="7"/>
  <c r="K396" i="7"/>
  <c r="J396" i="7"/>
  <c r="K395" i="7"/>
  <c r="J395" i="7"/>
  <c r="K451" i="7"/>
  <c r="J451" i="7"/>
  <c r="K412" i="7"/>
  <c r="J412" i="7"/>
  <c r="K202" i="7"/>
  <c r="J202" i="7"/>
  <c r="K329" i="7"/>
  <c r="J329" i="7"/>
  <c r="K352" i="7"/>
  <c r="J352" i="7"/>
  <c r="K515" i="7"/>
  <c r="J515" i="7"/>
  <c r="K256" i="7"/>
  <c r="J256" i="7"/>
  <c r="K563" i="7"/>
  <c r="J563" i="7"/>
  <c r="K562" i="7"/>
  <c r="J562" i="7"/>
  <c r="K433" i="7"/>
  <c r="J433" i="7"/>
  <c r="K432" i="7"/>
  <c r="J432" i="7"/>
  <c r="K201" i="7"/>
  <c r="J201" i="7"/>
  <c r="K125" i="7"/>
  <c r="J125" i="7"/>
  <c r="K394" i="7"/>
  <c r="J394" i="7"/>
  <c r="K393" i="7"/>
  <c r="J393" i="7"/>
  <c r="K654" i="7"/>
  <c r="J654" i="7"/>
  <c r="K392" i="7"/>
  <c r="J392" i="7"/>
  <c r="K391" i="7"/>
  <c r="J391" i="7"/>
  <c r="K450" i="7"/>
  <c r="J450" i="7"/>
  <c r="K39" i="7"/>
  <c r="J39" i="7"/>
  <c r="K38" i="7"/>
  <c r="J38" i="7"/>
  <c r="K37" i="7"/>
  <c r="J37" i="7"/>
  <c r="K216" i="7"/>
  <c r="J216" i="7"/>
  <c r="K242" i="7"/>
  <c r="J242" i="7"/>
  <c r="K36" i="7"/>
  <c r="J36" i="7"/>
  <c r="K35" i="7"/>
  <c r="J35" i="7"/>
  <c r="K124" i="7"/>
  <c r="J124" i="7"/>
  <c r="K6" i="7"/>
  <c r="J6" i="7"/>
  <c r="K508" i="7"/>
  <c r="J508" i="7"/>
  <c r="K431" i="7"/>
  <c r="J431" i="7"/>
  <c r="K328" i="7"/>
  <c r="J328" i="7"/>
  <c r="K84" i="7"/>
  <c r="J84" i="7"/>
  <c r="K83" i="7"/>
  <c r="J83" i="7"/>
  <c r="K82" i="7"/>
  <c r="J82" i="7"/>
  <c r="K357" i="7"/>
  <c r="J357" i="7"/>
  <c r="K211" i="7"/>
  <c r="J211" i="7"/>
  <c r="K685" i="7"/>
  <c r="J685" i="7"/>
  <c r="K10" i="7"/>
  <c r="J10" i="7"/>
  <c r="K507" i="7"/>
  <c r="J507" i="7"/>
  <c r="K430" i="7"/>
  <c r="J430" i="7"/>
  <c r="K506" i="7"/>
  <c r="J506" i="7"/>
  <c r="K429" i="7"/>
  <c r="J429" i="7"/>
  <c r="K509" i="7"/>
  <c r="J509" i="7"/>
  <c r="K213" i="7"/>
  <c r="J213" i="7"/>
  <c r="K327" i="7"/>
  <c r="J327" i="7"/>
  <c r="K81" i="7"/>
  <c r="J81" i="7"/>
  <c r="K511" i="7"/>
  <c r="J511" i="7"/>
  <c r="K34" i="7"/>
  <c r="J34" i="7"/>
  <c r="K33" i="7"/>
  <c r="J33" i="7"/>
  <c r="K653" i="7"/>
  <c r="J653" i="7"/>
  <c r="K652" i="7"/>
  <c r="J652" i="7"/>
  <c r="K651" i="7"/>
  <c r="J651" i="7"/>
  <c r="K650" i="7"/>
  <c r="J650" i="7"/>
  <c r="K80" i="7"/>
  <c r="J80" i="7"/>
  <c r="K326" i="7"/>
  <c r="J326" i="7"/>
  <c r="K325" i="7"/>
  <c r="J325" i="7"/>
  <c r="K175" i="7"/>
  <c r="J175" i="7"/>
  <c r="K324" i="7"/>
  <c r="J324" i="7"/>
  <c r="K323" i="7"/>
  <c r="J323" i="7"/>
  <c r="K79" i="7"/>
  <c r="J79" i="7"/>
  <c r="K681" i="7"/>
  <c r="J681" i="7"/>
  <c r="K649" i="7"/>
  <c r="J649" i="7"/>
  <c r="K648" i="7"/>
  <c r="J648" i="7"/>
  <c r="K32" i="7"/>
  <c r="J32" i="7"/>
  <c r="K31" i="7"/>
  <c r="J31" i="7"/>
  <c r="K30" i="7"/>
  <c r="J30" i="7"/>
  <c r="K29" i="7"/>
  <c r="J29" i="7"/>
  <c r="K152" i="7"/>
  <c r="J152" i="7"/>
  <c r="K78" i="7"/>
  <c r="J78" i="7"/>
  <c r="K195" i="7"/>
  <c r="J195" i="7"/>
  <c r="K647" i="7"/>
  <c r="J647" i="7"/>
  <c r="K411" i="7"/>
  <c r="J411" i="7"/>
  <c r="K460" i="7"/>
  <c r="J460" i="7"/>
  <c r="K459" i="7"/>
  <c r="J459" i="7"/>
  <c r="K554" i="7"/>
  <c r="J554" i="7"/>
  <c r="K553" i="7"/>
  <c r="J553" i="7"/>
  <c r="K187" i="7"/>
  <c r="J187" i="7"/>
  <c r="K646" i="7"/>
  <c r="J646" i="7"/>
  <c r="K645" i="7"/>
  <c r="J645" i="7"/>
  <c r="K226" i="7"/>
  <c r="J226" i="7"/>
  <c r="K180" i="7"/>
  <c r="J180" i="7"/>
  <c r="K179" i="7"/>
  <c r="J179" i="7"/>
  <c r="K178" i="7"/>
  <c r="J178" i="7"/>
  <c r="K177" i="7"/>
  <c r="J177" i="7"/>
  <c r="K123" i="7"/>
  <c r="J123" i="7"/>
  <c r="K122" i="7"/>
  <c r="J122" i="7"/>
  <c r="K121" i="7"/>
  <c r="J121" i="7"/>
  <c r="K120" i="7"/>
  <c r="J120" i="7"/>
  <c r="K505" i="7"/>
  <c r="J505" i="7"/>
  <c r="K504" i="7"/>
  <c r="J504" i="7"/>
  <c r="K503" i="7"/>
  <c r="J503" i="7"/>
  <c r="K502" i="7"/>
  <c r="J502" i="7"/>
  <c r="K458" i="7"/>
  <c r="J458" i="7"/>
  <c r="K457" i="7"/>
  <c r="J457" i="7"/>
  <c r="K302" i="7"/>
  <c r="J302" i="7"/>
  <c r="K287" i="7"/>
  <c r="J287" i="7"/>
  <c r="K28" i="7"/>
  <c r="J28" i="7"/>
  <c r="K27" i="7"/>
  <c r="J27" i="7"/>
  <c r="K26" i="7"/>
  <c r="J26" i="7"/>
  <c r="K25" i="7"/>
  <c r="J25" i="7"/>
  <c r="K24" i="7"/>
  <c r="J24" i="7"/>
  <c r="K229" i="7"/>
  <c r="J229" i="7"/>
  <c r="K77" i="7"/>
  <c r="J77" i="7"/>
  <c r="K176" i="7"/>
  <c r="J176" i="7"/>
  <c r="K76" i="7"/>
  <c r="J76" i="7"/>
  <c r="K186" i="7"/>
  <c r="J186" i="7"/>
  <c r="K174" i="7"/>
  <c r="J174" i="7"/>
  <c r="K75" i="7"/>
  <c r="J75" i="7"/>
  <c r="K74" i="7"/>
  <c r="J74" i="7"/>
  <c r="K73" i="7"/>
  <c r="J73" i="7"/>
  <c r="K72" i="7"/>
  <c r="J72" i="7"/>
  <c r="K71" i="7"/>
  <c r="J71" i="7"/>
  <c r="K547" i="7"/>
  <c r="J547" i="7"/>
  <c r="K546" i="7"/>
  <c r="J546" i="7"/>
  <c r="K70" i="7"/>
  <c r="J70" i="7"/>
  <c r="K151" i="7"/>
  <c r="J151" i="7"/>
  <c r="K69" i="7"/>
  <c r="J69" i="7"/>
  <c r="K68" i="7"/>
  <c r="J68" i="7"/>
  <c r="K67" i="7"/>
  <c r="J67" i="7"/>
  <c r="K66" i="7"/>
  <c r="J66" i="7"/>
  <c r="K65" i="7"/>
  <c r="J65" i="7"/>
  <c r="K64" i="7"/>
  <c r="J64" i="7"/>
  <c r="K212" i="7"/>
  <c r="J212" i="7"/>
  <c r="K322" i="7"/>
  <c r="J322" i="7"/>
  <c r="K63" i="7"/>
  <c r="J63" i="7"/>
  <c r="K62" i="7"/>
  <c r="J62" i="7"/>
  <c r="K61" i="7"/>
  <c r="J61" i="7"/>
  <c r="K239" i="7"/>
  <c r="J239" i="7"/>
  <c r="K238" i="7"/>
  <c r="J238" i="7"/>
  <c r="K321" i="7"/>
  <c r="J321" i="7"/>
  <c r="K60" i="7"/>
  <c r="J60" i="7"/>
  <c r="K320" i="7"/>
  <c r="J320" i="7"/>
  <c r="K559" i="7"/>
  <c r="J559" i="7"/>
  <c r="K9" i="7"/>
  <c r="J9" i="7"/>
  <c r="K5" i="7"/>
  <c r="J5" i="7"/>
  <c r="K59" i="7"/>
  <c r="J59" i="7"/>
  <c r="K362" i="7"/>
  <c r="J362" i="7"/>
  <c r="K680" i="7"/>
  <c r="J680" i="7"/>
  <c r="K539" i="7"/>
  <c r="J539" i="7"/>
  <c r="K552" i="7"/>
  <c r="J552" i="7"/>
  <c r="K23" i="7"/>
  <c r="J23" i="7"/>
  <c r="K298" i="7"/>
  <c r="J298" i="7"/>
  <c r="K297" i="7"/>
  <c r="J297" i="7"/>
  <c r="K279" i="7"/>
  <c r="J279" i="7"/>
  <c r="K278" i="7"/>
  <c r="J278" i="7"/>
  <c r="K535" i="7"/>
  <c r="J535" i="7"/>
  <c r="K210" i="7"/>
  <c r="J210" i="7"/>
  <c r="K22" i="7"/>
  <c r="J22" i="7"/>
  <c r="K349" i="7"/>
  <c r="J349" i="7"/>
  <c r="K644" i="7"/>
  <c r="J644" i="7"/>
  <c r="K443" i="7"/>
  <c r="J443" i="7"/>
  <c r="K643" i="7"/>
  <c r="J643" i="7"/>
  <c r="K642" i="7"/>
  <c r="J642" i="7"/>
  <c r="K456" i="7"/>
  <c r="J456" i="7"/>
  <c r="K455" i="7"/>
  <c r="J455" i="7"/>
  <c r="K641" i="7"/>
  <c r="J641" i="7"/>
  <c r="K277" i="7"/>
  <c r="J277" i="7"/>
  <c r="K449" i="7"/>
  <c r="J449" i="7"/>
  <c r="K454" i="7"/>
  <c r="J454" i="7"/>
  <c r="K453" i="7"/>
  <c r="J453" i="7"/>
  <c r="K309" i="7"/>
  <c r="J309" i="7"/>
  <c r="K225" i="7"/>
  <c r="J225" i="7"/>
  <c r="K308" i="7"/>
  <c r="J308" i="7"/>
  <c r="K307" i="7"/>
  <c r="J307" i="7"/>
  <c r="K514" i="7"/>
  <c r="J514" i="7"/>
  <c r="K119" i="7"/>
  <c r="J119" i="7"/>
  <c r="K640" i="7"/>
  <c r="J640" i="7"/>
  <c r="K306" i="7"/>
  <c r="J306" i="7"/>
  <c r="K305" i="7"/>
  <c r="J305" i="7"/>
  <c r="K304" i="7"/>
  <c r="J304" i="7"/>
  <c r="K301" i="7"/>
  <c r="J301" i="7"/>
  <c r="K639" i="7"/>
  <c r="J639" i="7"/>
  <c r="K638" i="7"/>
  <c r="J638" i="7"/>
  <c r="K300" i="7"/>
  <c r="J300" i="7"/>
  <c r="K637" i="7"/>
  <c r="J637" i="7"/>
  <c r="K356" i="7"/>
  <c r="J356" i="7"/>
  <c r="K501" i="7"/>
  <c r="J501" i="7"/>
  <c r="K500" i="7"/>
  <c r="J500" i="7"/>
  <c r="K636" i="7"/>
  <c r="J636" i="7"/>
  <c r="K635" i="7"/>
  <c r="J635" i="7"/>
  <c r="K354" i="7"/>
  <c r="J354" i="7"/>
  <c r="K442" i="7"/>
  <c r="J442" i="7"/>
  <c r="K634" i="7"/>
  <c r="J634" i="7"/>
  <c r="K633" i="7"/>
  <c r="J633" i="7"/>
  <c r="K224" i="7"/>
  <c r="J224" i="7"/>
  <c r="K499" i="7"/>
  <c r="J499" i="7"/>
  <c r="K498" i="7"/>
  <c r="J498" i="7"/>
  <c r="K538" i="7"/>
  <c r="J538" i="7"/>
  <c r="K390" i="7"/>
  <c r="J390" i="7"/>
  <c r="K276" i="7"/>
  <c r="J276" i="7"/>
  <c r="K275" i="7"/>
  <c r="J275" i="7"/>
  <c r="K274" i="7"/>
  <c r="J274" i="7"/>
  <c r="K273" i="7"/>
  <c r="J273" i="7"/>
  <c r="K272" i="7"/>
  <c r="J272" i="7"/>
  <c r="K271" i="7"/>
  <c r="J271" i="7"/>
  <c r="K270" i="7"/>
  <c r="J270" i="7"/>
  <c r="K269" i="7"/>
  <c r="J269" i="7"/>
  <c r="K268" i="7"/>
  <c r="J268" i="7"/>
  <c r="K532" i="7"/>
  <c r="J532" i="7"/>
  <c r="K531" i="7"/>
  <c r="J531" i="7"/>
  <c r="K428" i="7"/>
  <c r="J428" i="7"/>
  <c r="K427" i="7"/>
  <c r="J427" i="7"/>
  <c r="K530" i="7"/>
  <c r="J530" i="7"/>
  <c r="K529" i="7"/>
  <c r="J529" i="7"/>
  <c r="K528" i="7"/>
  <c r="J528" i="7"/>
  <c r="K527" i="7"/>
  <c r="J527" i="7"/>
  <c r="K526" i="7"/>
  <c r="J526" i="7"/>
  <c r="K497" i="7"/>
  <c r="J497" i="7"/>
  <c r="K632" i="7"/>
  <c r="J632" i="7"/>
  <c r="K631" i="7"/>
  <c r="J631" i="7"/>
  <c r="K630" i="7"/>
  <c r="J630" i="7"/>
  <c r="K629" i="7"/>
  <c r="J629" i="7"/>
  <c r="K628" i="7"/>
  <c r="J628" i="7"/>
  <c r="K627" i="7"/>
  <c r="J627" i="7"/>
  <c r="K626" i="7"/>
  <c r="J626" i="7"/>
  <c r="K625" i="7"/>
  <c r="J625" i="7"/>
  <c r="K624" i="7"/>
  <c r="J624" i="7"/>
  <c r="K525" i="7"/>
  <c r="J525" i="7"/>
  <c r="K524" i="7"/>
  <c r="J524" i="7"/>
  <c r="K623" i="7"/>
  <c r="J623" i="7"/>
  <c r="K622" i="7"/>
  <c r="J622" i="7"/>
  <c r="K621" i="7"/>
  <c r="J621" i="7"/>
  <c r="K620" i="7"/>
  <c r="J620" i="7"/>
  <c r="K118" i="7"/>
  <c r="J118" i="7"/>
  <c r="K523" i="7"/>
  <c r="J523" i="7"/>
  <c r="K522" i="7"/>
  <c r="J522" i="7"/>
  <c r="K521" i="7"/>
  <c r="J521" i="7"/>
  <c r="K619" i="7"/>
  <c r="J619" i="7"/>
  <c r="K117" i="7"/>
  <c r="J117" i="7"/>
  <c r="K618" i="7"/>
  <c r="J618" i="7"/>
  <c r="K617" i="7"/>
  <c r="J617" i="7"/>
  <c r="K616" i="7"/>
  <c r="J616" i="7"/>
  <c r="K615" i="7"/>
  <c r="J615" i="7"/>
  <c r="K520" i="7"/>
  <c r="J520" i="7"/>
  <c r="K441" i="7"/>
  <c r="J441" i="7"/>
  <c r="K440" i="7"/>
  <c r="J440" i="7"/>
  <c r="K614" i="7"/>
  <c r="J614" i="7"/>
  <c r="K116" i="7"/>
  <c r="J116" i="7"/>
  <c r="K613" i="7"/>
  <c r="J613" i="7"/>
  <c r="K612" i="7"/>
  <c r="J612" i="7"/>
  <c r="K611" i="7"/>
  <c r="J611" i="7"/>
  <c r="K519" i="7"/>
  <c r="J519" i="7"/>
  <c r="K518" i="7"/>
  <c r="J518" i="7"/>
  <c r="K517" i="7"/>
  <c r="J517" i="7"/>
  <c r="K115" i="7"/>
  <c r="J115" i="7"/>
  <c r="K439" i="7"/>
  <c r="J439" i="7"/>
  <c r="K389" i="7"/>
  <c r="J389" i="7"/>
  <c r="K426" i="7"/>
  <c r="J426" i="7"/>
  <c r="K496" i="7"/>
  <c r="J496" i="7"/>
  <c r="K425" i="7"/>
  <c r="J425" i="7"/>
  <c r="K513" i="7"/>
  <c r="J513" i="7"/>
  <c r="K424" i="7"/>
  <c r="J424" i="7"/>
  <c r="K423" i="7"/>
  <c r="J423" i="7"/>
  <c r="K422" i="7"/>
  <c r="J422" i="7"/>
  <c r="K610" i="7"/>
  <c r="J610" i="7"/>
  <c r="K609" i="7"/>
  <c r="J609" i="7"/>
  <c r="K608" i="7"/>
  <c r="J608" i="7"/>
  <c r="K607" i="7"/>
  <c r="J607" i="7"/>
  <c r="K606" i="7"/>
  <c r="J606" i="7"/>
  <c r="K605" i="7"/>
  <c r="J605" i="7"/>
  <c r="K604" i="7"/>
  <c r="J604" i="7"/>
  <c r="K603" i="7"/>
  <c r="J603" i="7"/>
  <c r="K602" i="7"/>
  <c r="J602" i="7"/>
  <c r="K601" i="7"/>
  <c r="J601" i="7"/>
  <c r="K600" i="7"/>
  <c r="J600" i="7"/>
  <c r="K599" i="7"/>
  <c r="J599" i="7"/>
  <c r="K438" i="7"/>
  <c r="J438" i="7"/>
  <c r="K437" i="7"/>
  <c r="J437" i="7"/>
  <c r="K223" i="7"/>
  <c r="J223" i="7"/>
  <c r="K114" i="7"/>
  <c r="J114" i="7"/>
  <c r="K113" i="7"/>
  <c r="J113" i="7"/>
  <c r="K112" i="7"/>
  <c r="J112" i="7"/>
  <c r="K222" i="7"/>
  <c r="J222" i="7"/>
  <c r="K598" i="7"/>
  <c r="J598" i="7"/>
  <c r="K597" i="7"/>
  <c r="J597" i="7"/>
  <c r="K596" i="7"/>
  <c r="J596" i="7"/>
  <c r="K595" i="7"/>
  <c r="J595" i="7"/>
  <c r="K594" i="7"/>
  <c r="J594" i="7"/>
  <c r="K593" i="7"/>
  <c r="J593" i="7"/>
  <c r="K512" i="7"/>
  <c r="J512" i="7"/>
  <c r="K592" i="7"/>
  <c r="J592" i="7"/>
  <c r="K452" i="7"/>
  <c r="J452" i="7"/>
  <c r="K221" i="7"/>
  <c r="J221" i="7"/>
  <c r="K388" i="7"/>
  <c r="J388" i="7"/>
  <c r="K111" i="7"/>
  <c r="J111" i="7"/>
  <c r="K591" i="7"/>
  <c r="J591" i="7"/>
  <c r="K590" i="7"/>
  <c r="J590" i="7"/>
  <c r="K209" i="7"/>
  <c r="J209" i="7"/>
  <c r="K589" i="7"/>
  <c r="J589" i="7"/>
  <c r="K255" i="7"/>
  <c r="J255" i="7"/>
  <c r="K387" i="7"/>
  <c r="J387" i="7"/>
  <c r="K558" i="7"/>
  <c r="J558" i="7"/>
  <c r="K386" i="7"/>
  <c r="J386" i="7"/>
  <c r="K385" i="7"/>
  <c r="J385" i="7"/>
  <c r="K319" i="7"/>
  <c r="J319" i="7"/>
  <c r="K150" i="7"/>
  <c r="J150" i="7"/>
  <c r="K149" i="7"/>
  <c r="J149" i="7"/>
  <c r="K148" i="7"/>
  <c r="J148" i="7"/>
  <c r="K147" i="7"/>
  <c r="J147" i="7"/>
  <c r="K146" i="7"/>
  <c r="J146" i="7"/>
  <c r="K145" i="7"/>
  <c r="J145" i="7"/>
  <c r="K588" i="7"/>
  <c r="J588" i="7"/>
  <c r="K58" i="7"/>
  <c r="J58" i="7"/>
  <c r="K587" i="7"/>
  <c r="J587" i="7"/>
  <c r="K495" i="7"/>
  <c r="J495" i="7"/>
  <c r="K21" i="7"/>
  <c r="J21" i="7"/>
  <c r="K110" i="7"/>
  <c r="J110" i="7"/>
  <c r="K237" i="7"/>
  <c r="J237" i="7"/>
  <c r="K236" i="7"/>
  <c r="J236" i="7"/>
  <c r="K235" i="7"/>
  <c r="J235" i="7"/>
  <c r="K109" i="7"/>
  <c r="J109" i="7"/>
  <c r="K108" i="7"/>
  <c r="J108" i="7"/>
  <c r="K107" i="7"/>
  <c r="J107" i="7"/>
  <c r="K318" i="7"/>
  <c r="J318" i="7"/>
  <c r="K586" i="7"/>
  <c r="J586" i="7"/>
  <c r="K106" i="7"/>
  <c r="J106" i="7"/>
  <c r="K105" i="7"/>
  <c r="J105" i="7"/>
  <c r="K296" i="7"/>
  <c r="J296" i="7"/>
  <c r="K295" i="7"/>
  <c r="J295" i="7"/>
  <c r="K294" i="7"/>
  <c r="J294" i="7"/>
  <c r="K286" i="7"/>
  <c r="J286" i="7"/>
  <c r="K317" i="7"/>
  <c r="J317" i="7"/>
  <c r="K316" i="7"/>
  <c r="J316" i="7"/>
  <c r="K315" i="7"/>
  <c r="J315" i="7"/>
  <c r="K544" i="7"/>
  <c r="J544" i="7"/>
  <c r="K361" i="7"/>
  <c r="J361" i="7"/>
  <c r="K360" i="7"/>
  <c r="J360" i="7"/>
  <c r="K314" i="7"/>
  <c r="J314" i="7"/>
  <c r="K144" i="7"/>
  <c r="J144" i="7"/>
  <c r="K143" i="7"/>
  <c r="J143" i="7"/>
  <c r="K142" i="7"/>
  <c r="J142" i="7"/>
  <c r="K141" i="7"/>
  <c r="J141" i="7"/>
  <c r="K140" i="7"/>
  <c r="J140" i="7"/>
  <c r="K139" i="7"/>
  <c r="J139" i="7"/>
  <c r="K138" i="7"/>
  <c r="J138" i="7"/>
  <c r="K137" i="7"/>
  <c r="J137" i="7"/>
  <c r="K136" i="7"/>
  <c r="J136" i="7"/>
  <c r="K135" i="7"/>
  <c r="J135" i="7"/>
  <c r="K313" i="7"/>
  <c r="J313" i="7"/>
  <c r="K200" i="7"/>
  <c r="J200" i="7"/>
  <c r="K4" i="7"/>
  <c r="J4" i="7"/>
  <c r="K359" i="7"/>
  <c r="J359" i="7"/>
  <c r="K358" i="7"/>
  <c r="J358" i="7"/>
  <c r="K134" i="7"/>
  <c r="J134" i="7"/>
  <c r="K133" i="7"/>
  <c r="J133" i="7"/>
  <c r="K132" i="7"/>
  <c r="J132" i="7"/>
  <c r="K131" i="7"/>
  <c r="J131" i="7"/>
  <c r="K57" i="7"/>
  <c r="J57" i="7"/>
  <c r="K56" i="7"/>
  <c r="J56" i="7"/>
  <c r="K312" i="7"/>
  <c r="J312" i="7"/>
  <c r="K311" i="7"/>
  <c r="J311" i="7"/>
  <c r="K254" i="7"/>
  <c r="J254" i="7"/>
  <c r="K253" i="7"/>
  <c r="J253" i="7"/>
  <c r="K173" i="7"/>
  <c r="J173" i="7"/>
  <c r="K8" i="7"/>
  <c r="J8" i="7"/>
  <c r="K3" i="7"/>
  <c r="J3" i="7"/>
  <c r="K199" i="7"/>
  <c r="J199" i="7"/>
  <c r="K55" i="7"/>
  <c r="J55" i="7"/>
  <c r="K54" i="7"/>
  <c r="J54" i="7"/>
  <c r="K53" i="7"/>
  <c r="J53" i="7"/>
  <c r="K130" i="7"/>
  <c r="J130" i="7"/>
  <c r="K684" i="7"/>
  <c r="J684" i="7"/>
  <c r="K545" i="7"/>
  <c r="J545" i="7"/>
  <c r="K7" i="7"/>
  <c r="J7" i="7"/>
  <c r="K234" i="7"/>
  <c r="J234" i="7"/>
  <c r="K233" i="7"/>
  <c r="J233" i="7"/>
  <c r="K129" i="7"/>
  <c r="J129" i="7"/>
  <c r="K20" i="7"/>
  <c r="J20" i="7"/>
  <c r="K494" i="7"/>
  <c r="J494" i="7"/>
  <c r="K493" i="7"/>
  <c r="J493" i="7"/>
  <c r="K492" i="7"/>
  <c r="J492" i="7"/>
  <c r="K491" i="7"/>
  <c r="J491" i="7"/>
  <c r="K490" i="7"/>
  <c r="J490" i="7"/>
  <c r="K489" i="7"/>
  <c r="J489" i="7"/>
  <c r="K488" i="7"/>
  <c r="J488" i="7"/>
  <c r="K585" i="7"/>
  <c r="J585" i="7"/>
  <c r="K436" i="7"/>
  <c r="J436" i="7"/>
  <c r="K104" i="7"/>
  <c r="J104" i="7"/>
  <c r="K217" i="7"/>
  <c r="J217" i="7"/>
  <c r="K421" i="7"/>
  <c r="J421" i="7"/>
  <c r="K537" i="7"/>
  <c r="J537" i="7"/>
  <c r="K420" i="7"/>
  <c r="J420" i="7"/>
  <c r="K487" i="7"/>
  <c r="J487" i="7"/>
  <c r="K486" i="7"/>
  <c r="J486" i="7"/>
  <c r="K516" i="7"/>
  <c r="J516" i="7"/>
  <c r="K584" i="7"/>
  <c r="J584" i="7"/>
  <c r="K410" i="7"/>
  <c r="J410" i="7"/>
  <c r="K485" i="7"/>
  <c r="J485" i="7"/>
  <c r="K484" i="7"/>
  <c r="J484" i="7"/>
  <c r="K483" i="7"/>
  <c r="J483" i="7"/>
  <c r="K19" i="7"/>
  <c r="J19" i="7"/>
  <c r="K482" i="7"/>
  <c r="J482" i="7"/>
  <c r="K481" i="7"/>
  <c r="J481" i="7"/>
  <c r="K103" i="7"/>
  <c r="J103" i="7"/>
  <c r="K679" i="7"/>
  <c r="J679" i="7"/>
  <c r="K480" i="7"/>
  <c r="J480" i="7"/>
  <c r="K198" i="7"/>
  <c r="J198" i="7"/>
  <c r="K479" i="7"/>
  <c r="J479" i="7"/>
  <c r="K583" i="7"/>
  <c r="J583" i="7"/>
  <c r="K582" i="7"/>
  <c r="J582" i="7"/>
  <c r="K581" i="7"/>
  <c r="J581" i="7"/>
  <c r="K580" i="7"/>
  <c r="J580" i="7"/>
  <c r="K579" i="7"/>
  <c r="J579" i="7"/>
  <c r="K478" i="7"/>
  <c r="J478" i="7"/>
  <c r="K477" i="7"/>
  <c r="J477" i="7"/>
  <c r="K578" i="7"/>
  <c r="J578" i="7"/>
  <c r="K577" i="7"/>
  <c r="J577" i="7"/>
  <c r="K576" i="7"/>
  <c r="J576" i="7"/>
  <c r="K575" i="7"/>
  <c r="J575" i="7"/>
  <c r="K574" i="7"/>
  <c r="J574" i="7"/>
  <c r="K476" i="7"/>
  <c r="J476" i="7"/>
  <c r="K475" i="7"/>
  <c r="J475" i="7"/>
  <c r="K310" i="7"/>
  <c r="J310" i="7"/>
  <c r="K435" i="7"/>
  <c r="J435" i="7"/>
  <c r="K573" i="7"/>
  <c r="J573" i="7"/>
  <c r="K285" i="7"/>
  <c r="J285" i="7"/>
  <c r="K284" i="7"/>
  <c r="J284" i="7"/>
  <c r="K572" i="7"/>
  <c r="J572" i="7"/>
  <c r="K571" i="7"/>
  <c r="J571" i="7"/>
  <c r="K570" i="7"/>
  <c r="J570" i="7"/>
  <c r="K569" i="7"/>
  <c r="J569" i="7"/>
  <c r="K568" i="7"/>
  <c r="J568" i="7"/>
  <c r="K567" i="7"/>
  <c r="J567" i="7"/>
  <c r="K566" i="7"/>
  <c r="J566" i="7"/>
  <c r="K474" i="7"/>
  <c r="J474" i="7"/>
  <c r="K473" i="7"/>
  <c r="J473" i="7"/>
  <c r="K220" i="7"/>
  <c r="J220" i="7"/>
  <c r="K384" i="7"/>
  <c r="J384" i="7"/>
  <c r="K383" i="7"/>
  <c r="J383" i="7"/>
  <c r="K382" i="7"/>
  <c r="J382" i="7"/>
  <c r="K381" i="7"/>
  <c r="J381" i="7"/>
  <c r="K380" i="7"/>
  <c r="J380" i="7"/>
  <c r="K379" i="7"/>
  <c r="J379" i="7"/>
  <c r="K378" i="7"/>
  <c r="J378" i="7"/>
  <c r="K377" i="7"/>
  <c r="J377" i="7"/>
  <c r="K376" i="7"/>
  <c r="J376" i="7"/>
  <c r="K375" i="7"/>
  <c r="J375" i="7"/>
  <c r="K244" i="7"/>
  <c r="J244" i="7"/>
  <c r="K374" i="7"/>
  <c r="J374" i="7"/>
  <c r="K373" i="7"/>
  <c r="J373" i="7"/>
  <c r="K232" i="7"/>
  <c r="J232" i="7"/>
  <c r="K243" i="7"/>
  <c r="J243" i="7"/>
  <c r="K283" i="7"/>
  <c r="J283" i="7"/>
  <c r="K372" i="7"/>
  <c r="J372" i="7"/>
  <c r="K472" i="7"/>
  <c r="J472" i="7"/>
  <c r="K419" i="7"/>
  <c r="J419" i="7"/>
  <c r="K471" i="7"/>
  <c r="J471" i="7"/>
  <c r="K418" i="7"/>
  <c r="J418" i="7"/>
  <c r="K347" i="7"/>
  <c r="J347" i="7"/>
  <c r="K371" i="7"/>
  <c r="J371" i="7"/>
  <c r="K370" i="7"/>
  <c r="J370" i="7"/>
  <c r="K369" i="7"/>
  <c r="J369" i="7"/>
  <c r="K368" i="7"/>
  <c r="J368" i="7"/>
  <c r="K367" i="7"/>
  <c r="J367" i="7"/>
  <c r="K366" i="7"/>
  <c r="J366" i="7"/>
  <c r="K280" i="7"/>
  <c r="J280" i="7"/>
  <c r="K267" i="7"/>
  <c r="J267" i="7"/>
  <c r="K266" i="7"/>
  <c r="J266" i="7"/>
  <c r="K265" i="7"/>
  <c r="J265" i="7"/>
  <c r="K264" i="7"/>
  <c r="J264" i="7"/>
  <c r="K263" i="7"/>
  <c r="J263" i="7"/>
  <c r="K262" i="7"/>
  <c r="J262" i="7"/>
  <c r="K261" i="7"/>
  <c r="J261" i="7"/>
  <c r="K365" i="7"/>
  <c r="J365" i="7"/>
  <c r="K364" i="7"/>
  <c r="J364" i="7"/>
  <c r="K351" i="7"/>
  <c r="J351" i="7"/>
  <c r="K678" i="7"/>
  <c r="J678" i="7"/>
  <c r="K677" i="7"/>
  <c r="J677" i="7"/>
  <c r="K676" i="7"/>
  <c r="J676" i="7"/>
  <c r="K675" i="7"/>
  <c r="J675" i="7"/>
  <c r="K674" i="7"/>
  <c r="J674" i="7"/>
  <c r="K673" i="7"/>
  <c r="J673" i="7"/>
  <c r="K672" i="7"/>
  <c r="J672" i="7"/>
  <c r="K671" i="7"/>
  <c r="J671" i="7"/>
  <c r="K670" i="7"/>
  <c r="J670" i="7"/>
  <c r="K669" i="7"/>
  <c r="J669" i="7"/>
  <c r="K350" i="7"/>
  <c r="J350" i="7"/>
  <c r="K668" i="7"/>
  <c r="J668" i="7"/>
  <c r="K172" i="7"/>
  <c r="J172" i="7"/>
  <c r="K667" i="7"/>
  <c r="J667" i="7"/>
  <c r="K448" i="7"/>
  <c r="J448" i="7"/>
  <c r="K128" i="7"/>
  <c r="J128" i="7"/>
  <c r="K185" i="7"/>
  <c r="J185" i="7"/>
  <c r="K127" i="7"/>
  <c r="J127" i="7"/>
  <c r="K126" i="7"/>
  <c r="J126" i="7"/>
  <c r="K18" i="7"/>
  <c r="J18" i="7"/>
  <c r="K17" i="7"/>
  <c r="J17" i="7"/>
  <c r="K417" i="7"/>
  <c r="J417" i="7"/>
  <c r="K16" i="7"/>
  <c r="J16" i="7"/>
  <c r="K470" i="7"/>
  <c r="J470" i="7"/>
  <c r="K469" i="7"/>
  <c r="J469" i="7"/>
  <c r="K468" i="7"/>
  <c r="J468" i="7"/>
  <c r="K467" i="7"/>
  <c r="J467" i="7"/>
  <c r="K231" i="7"/>
  <c r="J231" i="7"/>
  <c r="K416" i="7"/>
  <c r="J416" i="7"/>
  <c r="K252" i="7"/>
  <c r="J252" i="7"/>
  <c r="K251" i="7"/>
  <c r="J251" i="7"/>
  <c r="K293" i="7"/>
  <c r="J293" i="7"/>
  <c r="K363" i="7"/>
  <c r="J363" i="7"/>
  <c r="K282" i="7"/>
  <c r="J282" i="7"/>
  <c r="K281" i="7"/>
  <c r="J281" i="7"/>
  <c r="K250" i="7"/>
  <c r="J250" i="7"/>
  <c r="K249" i="7"/>
  <c r="J249" i="7"/>
  <c r="K466" i="7"/>
  <c r="J466" i="7"/>
  <c r="K465" i="7"/>
  <c r="J465" i="7"/>
  <c r="K464" i="7"/>
  <c r="J464" i="7"/>
  <c r="K551" i="7"/>
  <c r="J551" i="7"/>
  <c r="K550" i="7"/>
  <c r="J550" i="7"/>
  <c r="K219" i="7"/>
  <c r="J219" i="7"/>
  <c r="K292" i="7"/>
  <c r="J292" i="7"/>
  <c r="K230" i="7"/>
  <c r="J230" i="7"/>
  <c r="K248" i="7"/>
  <c r="J248" i="7"/>
  <c r="K247" i="7"/>
  <c r="J247" i="7"/>
  <c r="K260" i="7"/>
  <c r="J260" i="7"/>
  <c r="K259" i="7"/>
  <c r="J259" i="7"/>
  <c r="K258" i="7"/>
  <c r="J258" i="7"/>
  <c r="K549" i="7"/>
  <c r="J549" i="7"/>
  <c r="K548" i="7"/>
  <c r="J548" i="7"/>
  <c r="K415" i="7"/>
  <c r="J415" i="7"/>
  <c r="K536" i="7"/>
  <c r="J536" i="7"/>
  <c r="K414" i="7"/>
  <c r="J414" i="7"/>
  <c r="K565" i="7"/>
  <c r="J565" i="7"/>
  <c r="K218" i="7"/>
  <c r="J218" i="7"/>
  <c r="K564" i="7"/>
  <c r="J564" i="7"/>
  <c r="K463" i="7"/>
  <c r="J463" i="7"/>
  <c r="K462" i="7"/>
  <c r="J462" i="7"/>
  <c r="K461" i="7"/>
  <c r="J461" i="7"/>
  <c r="K355" i="7"/>
  <c r="J355" i="7"/>
  <c r="K413" i="7"/>
  <c r="J413" i="7"/>
  <c r="F39" i="6" l="1"/>
  <c r="F40" i="6" s="1"/>
  <c r="F691" i="7"/>
  <c r="K29" i="6"/>
  <c r="J29" i="6"/>
  <c r="K10" i="6"/>
  <c r="J10" i="6"/>
  <c r="K13" i="6"/>
  <c r="J13" i="6"/>
  <c r="K28" i="6"/>
  <c r="J28" i="6"/>
  <c r="K30" i="6"/>
  <c r="J30" i="6"/>
  <c r="K20" i="6"/>
  <c r="J20" i="6"/>
  <c r="K34" i="6"/>
  <c r="K33" i="6"/>
  <c r="J33" i="6"/>
  <c r="K19" i="6"/>
  <c r="J19" i="6"/>
  <c r="K22" i="6"/>
  <c r="J22" i="6"/>
  <c r="K15" i="6"/>
  <c r="J15" i="6"/>
  <c r="K9" i="6"/>
  <c r="J9" i="6"/>
  <c r="K6" i="6"/>
  <c r="J6" i="6"/>
  <c r="K5" i="6"/>
  <c r="J5" i="6"/>
  <c r="K27" i="6"/>
  <c r="J27" i="6"/>
  <c r="K32" i="6"/>
  <c r="J32" i="6"/>
  <c r="K8" i="6"/>
  <c r="J8" i="6"/>
  <c r="K7" i="6"/>
  <c r="J7" i="6"/>
  <c r="K16" i="6"/>
  <c r="J16" i="6"/>
  <c r="K14" i="6"/>
  <c r="J14" i="6"/>
  <c r="K24" i="6"/>
  <c r="J24" i="6"/>
  <c r="K21" i="6"/>
  <c r="J21" i="6"/>
  <c r="K18" i="6"/>
  <c r="J18" i="6"/>
  <c r="K26" i="6"/>
  <c r="J26" i="6"/>
  <c r="K25" i="6"/>
  <c r="J25" i="6"/>
  <c r="K11" i="6"/>
  <c r="J11" i="6"/>
  <c r="K31" i="6"/>
  <c r="J31" i="6"/>
  <c r="K23" i="6"/>
  <c r="J23" i="6"/>
  <c r="K17" i="6"/>
  <c r="J17" i="6"/>
  <c r="K12" i="6"/>
  <c r="J12" i="6"/>
  <c r="F71" i="2"/>
  <c r="F70" i="2"/>
  <c r="F69" i="2"/>
  <c r="F68" i="2"/>
  <c r="A5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" i="2"/>
  <c r="A75" i="2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74" i="2"/>
  <c r="J72" i="2"/>
  <c r="I72" i="2"/>
  <c r="H72" i="2"/>
  <c r="G72" i="2"/>
  <c r="F72" i="2"/>
  <c r="E72" i="2"/>
  <c r="D72" i="2"/>
  <c r="C72" i="2"/>
  <c r="B72" i="2"/>
  <c r="I87" i="2"/>
  <c r="I71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K167" i="5"/>
  <c r="J167" i="5"/>
  <c r="K166" i="5"/>
  <c r="J166" i="5"/>
  <c r="K165" i="5"/>
  <c r="J165" i="5"/>
  <c r="K164" i="5"/>
  <c r="J164" i="5"/>
  <c r="K163" i="5"/>
  <c r="J163" i="5"/>
  <c r="K162" i="5"/>
  <c r="J162" i="5"/>
  <c r="K161" i="5"/>
  <c r="J161" i="5"/>
  <c r="K160" i="5"/>
  <c r="J160" i="5"/>
  <c r="K159" i="5"/>
  <c r="J159" i="5"/>
  <c r="K158" i="5"/>
  <c r="J158" i="5"/>
  <c r="K157" i="5"/>
  <c r="J157" i="5"/>
  <c r="K156" i="5"/>
  <c r="J156" i="5"/>
  <c r="K155" i="5"/>
  <c r="J155" i="5"/>
  <c r="K154" i="5"/>
  <c r="J154" i="5"/>
  <c r="K153" i="5"/>
  <c r="J153" i="5"/>
  <c r="K152" i="5"/>
  <c r="J152" i="5"/>
  <c r="K151" i="5"/>
  <c r="J151" i="5"/>
  <c r="K150" i="5"/>
  <c r="J150" i="5"/>
  <c r="K149" i="5"/>
  <c r="J149" i="5"/>
  <c r="K148" i="5"/>
  <c r="J148" i="5"/>
  <c r="K147" i="5"/>
  <c r="J147" i="5"/>
  <c r="K146" i="5"/>
  <c r="J146" i="5"/>
  <c r="K145" i="5"/>
  <c r="J145" i="5"/>
  <c r="K144" i="5"/>
  <c r="J144" i="5"/>
  <c r="K143" i="5"/>
  <c r="J143" i="5"/>
  <c r="K142" i="5"/>
  <c r="J142" i="5"/>
  <c r="K141" i="5"/>
  <c r="J141" i="5"/>
  <c r="K140" i="5"/>
  <c r="J140" i="5"/>
  <c r="K139" i="5"/>
  <c r="J139" i="5"/>
  <c r="K138" i="5"/>
  <c r="J138" i="5"/>
  <c r="K137" i="5"/>
  <c r="J137" i="5"/>
  <c r="K136" i="5"/>
  <c r="J136" i="5"/>
  <c r="K135" i="5"/>
  <c r="J135" i="5"/>
  <c r="K134" i="5"/>
  <c r="J134" i="5"/>
  <c r="K133" i="5"/>
  <c r="J133" i="5"/>
  <c r="K132" i="5"/>
  <c r="J132" i="5"/>
  <c r="K131" i="5"/>
  <c r="J131" i="5"/>
  <c r="K130" i="5"/>
  <c r="J130" i="5"/>
  <c r="K129" i="5"/>
  <c r="J129" i="5"/>
  <c r="K128" i="5"/>
  <c r="J128" i="5"/>
  <c r="K127" i="5"/>
  <c r="J127" i="5"/>
  <c r="K123" i="5"/>
  <c r="J123" i="5"/>
  <c r="K122" i="5"/>
  <c r="J122" i="5"/>
  <c r="K121" i="5"/>
  <c r="J121" i="5"/>
  <c r="K120" i="5"/>
  <c r="J120" i="5"/>
  <c r="K119" i="5"/>
  <c r="J119" i="5"/>
  <c r="K118" i="5"/>
  <c r="J118" i="5"/>
  <c r="K117" i="5"/>
  <c r="J117" i="5"/>
  <c r="K116" i="5"/>
  <c r="J116" i="5"/>
  <c r="K115" i="5"/>
  <c r="J115" i="5"/>
  <c r="K114" i="5"/>
  <c r="J114" i="5"/>
  <c r="K113" i="5"/>
  <c r="J113" i="5"/>
  <c r="K112" i="5"/>
  <c r="J112" i="5"/>
  <c r="K111" i="5"/>
  <c r="J111" i="5"/>
  <c r="K110" i="5"/>
  <c r="J110" i="5"/>
  <c r="K109" i="5"/>
  <c r="J109" i="5"/>
  <c r="K108" i="5"/>
  <c r="J108" i="5"/>
  <c r="K107" i="5"/>
  <c r="J107" i="5"/>
  <c r="K106" i="5"/>
  <c r="J106" i="5"/>
  <c r="K105" i="5"/>
  <c r="J105" i="5"/>
  <c r="K104" i="5"/>
  <c r="J104" i="5"/>
  <c r="K103" i="5"/>
  <c r="J103" i="5"/>
  <c r="K102" i="5"/>
  <c r="J102" i="5"/>
  <c r="K101" i="5"/>
  <c r="J101" i="5"/>
  <c r="K100" i="5"/>
  <c r="J100" i="5"/>
  <c r="K99" i="5"/>
  <c r="J99" i="5"/>
  <c r="K98" i="5"/>
  <c r="J98" i="5"/>
  <c r="K97" i="5"/>
  <c r="J97" i="5"/>
  <c r="K96" i="5"/>
  <c r="J96" i="5"/>
  <c r="K95" i="5"/>
  <c r="J95" i="5"/>
  <c r="K94" i="5"/>
  <c r="J94" i="5"/>
  <c r="K89" i="5"/>
  <c r="J89" i="5"/>
  <c r="K88" i="5"/>
  <c r="J88" i="5"/>
  <c r="K87" i="5"/>
  <c r="J87" i="5"/>
  <c r="K86" i="5"/>
  <c r="J86" i="5"/>
  <c r="K85" i="5"/>
  <c r="J85" i="5"/>
  <c r="K84" i="5"/>
  <c r="J84" i="5"/>
  <c r="K83" i="5"/>
  <c r="J83" i="5"/>
  <c r="K82" i="5"/>
  <c r="J82" i="5"/>
  <c r="K81" i="5"/>
  <c r="J81" i="5"/>
  <c r="K80" i="5"/>
  <c r="J80" i="5"/>
  <c r="K79" i="5"/>
  <c r="J79" i="5"/>
  <c r="K78" i="5"/>
  <c r="J78" i="5"/>
  <c r="K77" i="5"/>
  <c r="J77" i="5"/>
  <c r="K76" i="5"/>
  <c r="J76" i="5"/>
  <c r="K75" i="5"/>
  <c r="J75" i="5"/>
  <c r="K74" i="5"/>
  <c r="J74" i="5"/>
  <c r="K73" i="5"/>
  <c r="J73" i="5"/>
  <c r="K72" i="5"/>
  <c r="J72" i="5"/>
  <c r="K71" i="5"/>
  <c r="J71" i="5"/>
  <c r="K70" i="5"/>
  <c r="J70" i="5"/>
  <c r="K69" i="5"/>
  <c r="J69" i="5"/>
  <c r="K68" i="5"/>
  <c r="J68" i="5"/>
  <c r="K67" i="5"/>
  <c r="J67" i="5"/>
  <c r="K66" i="5"/>
  <c r="J66" i="5"/>
  <c r="K65" i="5"/>
  <c r="J65" i="5"/>
  <c r="K64" i="5"/>
  <c r="J64" i="5"/>
  <c r="K63" i="5"/>
  <c r="J63" i="5"/>
  <c r="K62" i="5"/>
  <c r="J62" i="5"/>
  <c r="K61" i="5"/>
  <c r="J61" i="5"/>
  <c r="K60" i="5"/>
  <c r="J60" i="5"/>
  <c r="K59" i="5"/>
  <c r="J59" i="5"/>
  <c r="K58" i="5"/>
  <c r="J58" i="5"/>
  <c r="K57" i="5"/>
  <c r="J57" i="5"/>
  <c r="K56" i="5"/>
  <c r="J56" i="5"/>
  <c r="K55" i="5"/>
  <c r="J55" i="5"/>
  <c r="K54" i="5"/>
  <c r="J54" i="5"/>
  <c r="K53" i="5"/>
  <c r="J53" i="5"/>
  <c r="K52" i="5"/>
  <c r="J52" i="5"/>
  <c r="K51" i="5"/>
  <c r="J51" i="5"/>
  <c r="K50" i="5"/>
  <c r="J50" i="5"/>
  <c r="K49" i="5"/>
  <c r="J49" i="5"/>
  <c r="K48" i="5"/>
  <c r="J48" i="5"/>
  <c r="K47" i="5"/>
  <c r="J47" i="5"/>
  <c r="K46" i="5"/>
  <c r="J46" i="5"/>
  <c r="K45" i="5"/>
  <c r="J45" i="5"/>
  <c r="K44" i="5"/>
  <c r="J44" i="5"/>
  <c r="K43" i="5"/>
  <c r="J43" i="5"/>
  <c r="K42" i="5"/>
  <c r="J42" i="5"/>
  <c r="K41" i="5"/>
  <c r="J41" i="5"/>
  <c r="K40" i="5"/>
  <c r="J40" i="5"/>
  <c r="K39" i="5"/>
  <c r="J39" i="5"/>
  <c r="K38" i="5"/>
  <c r="J38" i="5"/>
  <c r="K37" i="5"/>
  <c r="J37" i="5"/>
  <c r="K36" i="5"/>
  <c r="J36" i="5"/>
  <c r="K35" i="5"/>
  <c r="J35" i="5"/>
  <c r="K34" i="5"/>
  <c r="J34" i="5"/>
  <c r="K33" i="5"/>
  <c r="J33" i="5"/>
  <c r="K32" i="5"/>
  <c r="J32" i="5"/>
  <c r="K31" i="5"/>
  <c r="J31" i="5"/>
  <c r="K30" i="5"/>
  <c r="J30" i="5"/>
  <c r="K29" i="5"/>
  <c r="J29" i="5"/>
  <c r="K28" i="5"/>
  <c r="J28" i="5"/>
  <c r="K27" i="5"/>
  <c r="J27" i="5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K7" i="5"/>
  <c r="J7" i="5"/>
  <c r="K6" i="5"/>
  <c r="J6" i="5"/>
  <c r="K5" i="5"/>
  <c r="J5" i="5"/>
  <c r="K4" i="5"/>
  <c r="J4" i="5"/>
  <c r="K9" i="4"/>
  <c r="J9" i="4"/>
  <c r="K8" i="4"/>
  <c r="J8" i="4"/>
  <c r="K19" i="4"/>
  <c r="J19" i="4"/>
  <c r="K12" i="4"/>
  <c r="J12" i="4"/>
  <c r="K11" i="4"/>
  <c r="J11" i="4"/>
  <c r="K10" i="4"/>
  <c r="J10" i="4"/>
  <c r="K7" i="4"/>
  <c r="J7" i="4"/>
  <c r="K28" i="4"/>
  <c r="J28" i="4"/>
  <c r="K27" i="4"/>
  <c r="J27" i="4"/>
  <c r="K3" i="4"/>
  <c r="J3" i="4"/>
  <c r="K6" i="4"/>
  <c r="J6" i="4"/>
  <c r="K5" i="4"/>
  <c r="J5" i="4"/>
  <c r="K26" i="4"/>
  <c r="J26" i="4"/>
  <c r="K25" i="4"/>
  <c r="J25" i="4"/>
  <c r="K24" i="4"/>
  <c r="J24" i="4"/>
  <c r="K23" i="4"/>
  <c r="J23" i="4"/>
  <c r="K22" i="4"/>
  <c r="J22" i="4"/>
  <c r="K18" i="4"/>
  <c r="J18" i="4"/>
  <c r="K17" i="4"/>
  <c r="J17" i="4"/>
  <c r="K16" i="4"/>
  <c r="J16" i="4"/>
  <c r="K15" i="4"/>
  <c r="J15" i="4"/>
  <c r="K14" i="4"/>
  <c r="J14" i="4"/>
  <c r="K4" i="4"/>
  <c r="J4" i="4"/>
  <c r="K21" i="4"/>
  <c r="J21" i="4"/>
  <c r="K20" i="4"/>
  <c r="J20" i="4"/>
  <c r="K13" i="4"/>
  <c r="J13" i="4"/>
  <c r="K34" i="2" l="1"/>
  <c r="J34" i="2"/>
  <c r="K33" i="2"/>
  <c r="J33" i="2"/>
  <c r="K9" i="2"/>
  <c r="J9" i="2"/>
  <c r="K5" i="2"/>
  <c r="J5" i="2"/>
  <c r="K10" i="2"/>
  <c r="J10" i="2"/>
  <c r="K66" i="2"/>
  <c r="J66" i="2"/>
  <c r="K12" i="2"/>
  <c r="J12" i="2"/>
  <c r="K65" i="2"/>
  <c r="J65" i="2"/>
  <c r="K45" i="2"/>
  <c r="J45" i="2"/>
  <c r="K30" i="2"/>
  <c r="J30" i="2"/>
  <c r="K29" i="2"/>
  <c r="J29" i="2"/>
  <c r="K32" i="2"/>
  <c r="J32" i="2"/>
  <c r="K28" i="2"/>
  <c r="J28" i="2"/>
  <c r="K31" i="2"/>
  <c r="J31" i="2"/>
  <c r="K64" i="2"/>
  <c r="J64" i="2"/>
  <c r="K11" i="2"/>
  <c r="J11" i="2"/>
  <c r="K46" i="2"/>
  <c r="J46" i="2"/>
  <c r="K63" i="2"/>
  <c r="J63" i="2"/>
  <c r="K62" i="2"/>
  <c r="J62" i="2"/>
  <c r="K44" i="2"/>
  <c r="J44" i="2"/>
  <c r="K61" i="2"/>
  <c r="J61" i="2"/>
  <c r="K60" i="2"/>
  <c r="J60" i="2"/>
  <c r="K21" i="2"/>
  <c r="J21" i="2"/>
  <c r="K59" i="2"/>
  <c r="J59" i="2"/>
  <c r="K20" i="2"/>
  <c r="J20" i="2"/>
  <c r="K58" i="2"/>
  <c r="J58" i="2"/>
  <c r="K57" i="2"/>
  <c r="J57" i="2"/>
  <c r="K56" i="2"/>
  <c r="J56" i="2"/>
  <c r="K43" i="2"/>
  <c r="J43" i="2"/>
  <c r="K42" i="2"/>
  <c r="J42" i="2"/>
  <c r="K55" i="2"/>
  <c r="J55" i="2"/>
  <c r="K41" i="2"/>
  <c r="J41" i="2"/>
  <c r="K40" i="2"/>
  <c r="J40" i="2"/>
  <c r="K39" i="2"/>
  <c r="J39" i="2"/>
  <c r="K38" i="2"/>
  <c r="J38" i="2"/>
  <c r="K37" i="2"/>
  <c r="J37" i="2"/>
  <c r="K54" i="2"/>
  <c r="J54" i="2"/>
  <c r="K53" i="2"/>
  <c r="J53" i="2"/>
  <c r="K4" i="2"/>
  <c r="J4" i="2"/>
  <c r="K52" i="2"/>
  <c r="J52" i="2"/>
  <c r="K51" i="2"/>
  <c r="J51" i="2"/>
  <c r="K50" i="2"/>
  <c r="J50" i="2"/>
  <c r="K49" i="2"/>
  <c r="J49" i="2"/>
  <c r="K27" i="2"/>
  <c r="J27" i="2"/>
  <c r="K8" i="2"/>
  <c r="J8" i="2"/>
  <c r="K48" i="2"/>
  <c r="J48" i="2"/>
  <c r="K7" i="2"/>
  <c r="J7" i="2"/>
  <c r="K26" i="2"/>
  <c r="J26" i="2"/>
  <c r="K36" i="2"/>
  <c r="J36" i="2"/>
  <c r="K25" i="2"/>
  <c r="J25" i="2"/>
  <c r="K35" i="2"/>
  <c r="J35" i="2"/>
  <c r="K24" i="2"/>
  <c r="J24" i="2"/>
  <c r="K47" i="2"/>
  <c r="J47" i="2"/>
  <c r="K23" i="2"/>
  <c r="J23" i="2"/>
  <c r="K6" i="2"/>
  <c r="J6" i="2"/>
  <c r="K22" i="2"/>
  <c r="J22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J25" i="1" l="1"/>
  <c r="I25" i="1"/>
  <c r="D25" i="1"/>
  <c r="C25" i="1"/>
  <c r="B25" i="1"/>
  <c r="I23" i="1"/>
  <c r="J34" i="1"/>
  <c r="J33" i="1"/>
  <c r="J32" i="1"/>
  <c r="J31" i="1"/>
  <c r="J30" i="1"/>
  <c r="J29" i="1"/>
  <c r="I34" i="1"/>
  <c r="I33" i="1"/>
  <c r="I32" i="1"/>
  <c r="I31" i="1"/>
  <c r="I30" i="1"/>
  <c r="I29" i="1"/>
  <c r="D34" i="1"/>
  <c r="D33" i="1"/>
  <c r="D32" i="1"/>
  <c r="D31" i="1"/>
  <c r="D30" i="1"/>
  <c r="D29" i="1"/>
  <c r="C34" i="1"/>
  <c r="C33" i="1"/>
  <c r="C32" i="1"/>
  <c r="C31" i="1"/>
  <c r="C30" i="1"/>
  <c r="C29" i="1"/>
  <c r="B34" i="1"/>
  <c r="B33" i="1"/>
  <c r="B32" i="1"/>
  <c r="B31" i="1"/>
  <c r="B30" i="1"/>
  <c r="B29" i="1"/>
  <c r="J28" i="1"/>
  <c r="I28" i="1"/>
  <c r="D28" i="1"/>
  <c r="C28" i="1"/>
  <c r="B28" i="1"/>
  <c r="J27" i="1"/>
  <c r="D27" i="1"/>
  <c r="C27" i="1"/>
  <c r="B27" i="1"/>
  <c r="I27" i="1"/>
  <c r="J26" i="1"/>
  <c r="D26" i="1"/>
  <c r="C26" i="1"/>
  <c r="B26" i="1"/>
  <c r="I26" i="1"/>
  <c r="J4" i="1"/>
  <c r="K22" i="1" l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A14" i="4" l="1"/>
  <c r="A15" i="4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4" i="4"/>
  <c r="A5" i="4" s="1"/>
  <c r="A6" i="4" s="1"/>
  <c r="A7" i="4" s="1"/>
  <c r="A8" i="4" s="1"/>
  <c r="A9" i="4" s="1"/>
  <c r="A10" i="4" s="1"/>
  <c r="A11" i="4" s="1"/>
  <c r="A12" i="4" s="1"/>
</calcChain>
</file>

<file path=xl/sharedStrings.xml><?xml version="1.0" encoding="utf-8"?>
<sst xmlns="http://schemas.openxmlformats.org/spreadsheetml/2006/main" count="8268" uniqueCount="914">
  <si>
    <t>CRUCE TM vs AP PARA PNN</t>
  </si>
  <si>
    <t>TIPO</t>
  </si>
  <si>
    <t>NOMBRE</t>
  </si>
  <si>
    <t>ÁREA (Ha)
RESOLUCIÓN</t>
  </si>
  <si>
    <t>ÁREA (Ha)
SIG</t>
  </si>
  <si>
    <t>TÍTULO</t>
  </si>
  <si>
    <t>ETAPA</t>
  </si>
  <si>
    <t>MINERALES</t>
  </si>
  <si>
    <t>ÁREA TÍTULO (Ha)</t>
  </si>
  <si>
    <t>SUPERPOSICIÓN 
(Ha)</t>
  </si>
  <si>
    <t>%PNN</t>
  </si>
  <si>
    <t>%TÍTULO</t>
  </si>
  <si>
    <t>PNN</t>
  </si>
  <si>
    <t>Farallones de Cali</t>
  </si>
  <si>
    <t>Exploración</t>
  </si>
  <si>
    <t>MINERALES DE ORO Y SUS CONCENTRADOS, MINERALES DE PLATA Y SUS CONCENTRADOS, MINERALES DE PLATINO (INCLUYE PLATINO, PALADIO, RUTENIO, RODIO, OSMIO) Y SUS CONCENTRADOS</t>
  </si>
  <si>
    <t>Pisba</t>
  </si>
  <si>
    <t>GDT-09251X</t>
  </si>
  <si>
    <t>Explotación</t>
  </si>
  <si>
    <t>ANHIDRITA, ANTRACITA, ARCILLA COMUN, ARCILLAS, ARCILLAS ESPECIALES, ARCILLAS REFRACTARIAS, ARENAS, ARENAS ARCILLOSAS, ARENAS FELDESPÁTICAS, ARENAS INDUSTRIALES, ARENAS Y GRAVAS SILICEAS, ARENISCAS, ASFALTO NATURAL, AZUFRE, BAUXITA, BENTONITA, CALCITA, C</t>
  </si>
  <si>
    <t>Las Hermosas - Gloria Valencia de Castano</t>
  </si>
  <si>
    <t>HBN-111</t>
  </si>
  <si>
    <t>GD4-112</t>
  </si>
  <si>
    <t>ANTRACITA, CARBÓN, CARBÓN METALÚRGICO, CARBÓN TÉRMICO</t>
  </si>
  <si>
    <t>Selva de Florencia</t>
  </si>
  <si>
    <t>EDLD-08</t>
  </si>
  <si>
    <t>MINERALES DE ORO Y SUS CONCENTRADOS</t>
  </si>
  <si>
    <t>Paramillo</t>
  </si>
  <si>
    <t>GFL-141</t>
  </si>
  <si>
    <t>MINERALES DE NIQUEL Y SUS CONCENTRADOS</t>
  </si>
  <si>
    <t>GDT-09E</t>
  </si>
  <si>
    <t>Las Orquideas</t>
  </si>
  <si>
    <t>FEOO-01</t>
  </si>
  <si>
    <t>Tatama</t>
  </si>
  <si>
    <t>KI4-11211</t>
  </si>
  <si>
    <t>Construcción y montaje</t>
  </si>
  <si>
    <t>L1433005</t>
  </si>
  <si>
    <t>GD4-112A</t>
  </si>
  <si>
    <t>B7524005</t>
  </si>
  <si>
    <t>MINERALES DE COBRE Y SUS CONCENTRADOS, MINERALES DE MOLIBDENO Y SUS CONCENTRADOS, MINERALES DE ORO Y SUS CONCENTRADOS, MINERALES DE PLATA Y SUS CONCENTRADOS, MINERALES DE PLATINO (INCLUYE PLATINO, PALADIO, RUTENIO, RODIO, OSMIO) Y SUS CONCENTRADOS, MINER</t>
  </si>
  <si>
    <t>LCP-08142</t>
  </si>
  <si>
    <t>LCP-08144X</t>
  </si>
  <si>
    <t>HI6-15311</t>
  </si>
  <si>
    <t>DL2-151</t>
  </si>
  <si>
    <t>T2062005</t>
  </si>
  <si>
    <t>Yaigoje Apaporis</t>
  </si>
  <si>
    <t>IGH-15001X</t>
  </si>
  <si>
    <t>Tama</t>
  </si>
  <si>
    <t>GI7-131</t>
  </si>
  <si>
    <t>%TÍTULO SUPERPUESTO</t>
  </si>
  <si>
    <t>%PNN SUPERPUESTO</t>
  </si>
  <si>
    <t>PNN NOMBRE</t>
  </si>
  <si>
    <t>CRUCE TM vs AP PARA PNR</t>
  </si>
  <si>
    <t>PNR</t>
  </si>
  <si>
    <t>Paramo de Rabanal</t>
  </si>
  <si>
    <t>ESMERALDA</t>
  </si>
  <si>
    <t>ANTRACITA, CARBÓN METALÚRGICO, CARBÓN TÉRMICO</t>
  </si>
  <si>
    <t>Paramo de Santurban</t>
  </si>
  <si>
    <t>MINERALES DE ORO Y SUS CONCENTRADOS, MINERALES DE PLATA Y SUS CONCENTRADOS</t>
  </si>
  <si>
    <t>Cortadera</t>
  </si>
  <si>
    <t>MARMOL Y TRAVERTINO, ROCA O PIEDRA CALIZA</t>
  </si>
  <si>
    <t>Unidad Biogeografica de Siscunci Oceta</t>
  </si>
  <si>
    <t>Santurban Mutiscua Pamplona</t>
  </si>
  <si>
    <t>0074-68</t>
  </si>
  <si>
    <t>00842-15</t>
  </si>
  <si>
    <t>ROCA O PIEDRA CALIZA</t>
  </si>
  <si>
    <t>01-100-96</t>
  </si>
  <si>
    <t>01537-15</t>
  </si>
  <si>
    <t>ARENAS, ARENISCAS, ASFALTO NATURAL, BASALTO, DIABASA, GRAVAS, RECEBO, ROCA O PIEDRA CALIZA, ROCAS DE ORIGEN VOLCÁNICO, PUZOLANA, BASALTO</t>
  </si>
  <si>
    <t>0356-68</t>
  </si>
  <si>
    <t>117-89</t>
  </si>
  <si>
    <t>338T</t>
  </si>
  <si>
    <t>945T</t>
  </si>
  <si>
    <t>DJB-121</t>
  </si>
  <si>
    <t>Cascadas Altas</t>
  </si>
  <si>
    <t>EDB-131</t>
  </si>
  <si>
    <t>EEC-151</t>
  </si>
  <si>
    <t>Serrania de las Quinchas</t>
  </si>
  <si>
    <t>EG9-131</t>
  </si>
  <si>
    <t>EGA-143</t>
  </si>
  <si>
    <t>FCF-142</t>
  </si>
  <si>
    <t>FCH-141</t>
  </si>
  <si>
    <t>FEI-112</t>
  </si>
  <si>
    <t>FHO-112</t>
  </si>
  <si>
    <t>FHP-162</t>
  </si>
  <si>
    <t>FJ7-151</t>
  </si>
  <si>
    <t>FJD-091</t>
  </si>
  <si>
    <t>GA4-141</t>
  </si>
  <si>
    <t>GAQ-111</t>
  </si>
  <si>
    <t>GD5-111</t>
  </si>
  <si>
    <t>GD7-103</t>
  </si>
  <si>
    <t>Sisavita</t>
  </si>
  <si>
    <t>GE6-08E</t>
  </si>
  <si>
    <t>Los Rosales</t>
  </si>
  <si>
    <t>GEP-132</t>
  </si>
  <si>
    <t>ARENAS, GRAVAS</t>
  </si>
  <si>
    <t>GFH-151</t>
  </si>
  <si>
    <t>Santurban Arboledas</t>
  </si>
  <si>
    <t>HAJ-111</t>
  </si>
  <si>
    <t>ICQ-09542</t>
  </si>
  <si>
    <t>Serrania del Perija</t>
  </si>
  <si>
    <t>IDH-11001X</t>
  </si>
  <si>
    <t>MINERALES DE HIERRO Y SUS CONCENTRADOS</t>
  </si>
  <si>
    <t>IF6-08331</t>
  </si>
  <si>
    <t>IH6-15521</t>
  </si>
  <si>
    <t>ARENAS ARCILLOSAS, ARENAS FELDESPÁTICAS, ARENAS INDUSTRIALES, ARENAS Y GRAVAS SILICEAS, GRAVAS, RECEBO</t>
  </si>
  <si>
    <t>Volcan Azufral Chaitan</t>
  </si>
  <si>
    <t>IKE-10391X</t>
  </si>
  <si>
    <t>El Dorado</t>
  </si>
  <si>
    <t>JGS-14441</t>
  </si>
  <si>
    <t>Corredor de las Alegrias</t>
  </si>
  <si>
    <t>KC5-08021</t>
  </si>
  <si>
    <t>MINERALES DE ORO Y SUS CONCENTRADOS, MINERALES DE PLATINO (INCLUYE PLATINO, PALADIO, RUTENIO, RODIO, OSMIO) Y SUS CONCENTRADOS</t>
  </si>
  <si>
    <t>LE7-08012X</t>
  </si>
  <si>
    <t>ROCA FOSFATICA</t>
  </si>
  <si>
    <t>LK2-08041</t>
  </si>
  <si>
    <t>LK2-08101</t>
  </si>
  <si>
    <t>CRUCE TM vs AP PARA RFPN</t>
  </si>
  <si>
    <t>RFPN</t>
  </si>
  <si>
    <t>Cuenca Alta del Rio Mocoa</t>
  </si>
  <si>
    <t>La Elvira</t>
  </si>
  <si>
    <t>RECEBO, ROCA O PIEDRA CALIZA</t>
  </si>
  <si>
    <t>Rio Anchicaya</t>
  </si>
  <si>
    <t>Serrania de Coraza y Montes de Maria</t>
  </si>
  <si>
    <t>Cuenca Alta del Rio Cali</t>
  </si>
  <si>
    <t>Rio Guabas</t>
  </si>
  <si>
    <t>ARENAS, ARENAS ARCILLOSAS, ARENAS FELDESPÁTICAS, ARENAS INDUSTRIALES, ARENAS Y GRAVAS SILICEAS</t>
  </si>
  <si>
    <t>Rio Guadalajara</t>
  </si>
  <si>
    <t>Las Cuencas Hidrograficas del Rio Blanco y Quebrada Olivares</t>
  </si>
  <si>
    <t>Rio Dagua</t>
  </si>
  <si>
    <t>Cuenca del Rio Cravo Sur</t>
  </si>
  <si>
    <t>C565005</t>
  </si>
  <si>
    <t>De la Cuenca Hidrografica de los Rios Escalerete y San Cipriano</t>
  </si>
  <si>
    <t>DGO-141</t>
  </si>
  <si>
    <t>Carauta</t>
  </si>
  <si>
    <t>EEC-131</t>
  </si>
  <si>
    <t>MINERALES DE MANGANESO Y SUS CONCENTRADOS</t>
  </si>
  <si>
    <t>FD2-093</t>
  </si>
  <si>
    <t>ANHIDRITA, ARCILLA COMUN, ARCILLAS, ARCILLAS ESPECIALES, ARCILLAS REFRACTARIAS, ARENAS, ARENAS ARCILLOSAS, ARENAS FELDESPÁTICAS, ARENAS INDUSTRIALES, ARENAS Y GRAVAS SILICEAS, ARENISCAS, ASFALTO NATURAL, AZUFRE, BENTONITA, CALCITA, CAOLIN, CORINDON, CUA</t>
  </si>
  <si>
    <t>FFU-142</t>
  </si>
  <si>
    <t>Rio Nare</t>
  </si>
  <si>
    <t>FJT-131</t>
  </si>
  <si>
    <t>MINERALES DE MOLIBDENO Y SUS CONCENTRADOS, MINERALES DE ORO Y SUS CONCENTRADOS, MINERALES DE PLATA Y SUS CONCENTRADOS, MINERALES DE PLATINO (INCLUYE PLATINO, PALADIO, RUTENIO, RODIO, OSMIO) Y SUS CONCENTRADOS, MINERALES DE ZINC Y SUS CONCENTRADOS</t>
  </si>
  <si>
    <t>Bosque Oriental de Bogota</t>
  </si>
  <si>
    <t>FJT-141</t>
  </si>
  <si>
    <t>FLM-122</t>
  </si>
  <si>
    <t>Cerro Quinini</t>
  </si>
  <si>
    <t>GBL-152</t>
  </si>
  <si>
    <t>Darien</t>
  </si>
  <si>
    <t>GBP-115</t>
  </si>
  <si>
    <t>Quebrada Honda y Canos Parrado y Buque</t>
  </si>
  <si>
    <t>GC9-081</t>
  </si>
  <si>
    <t>GIS-081</t>
  </si>
  <si>
    <t>GLG-09001X</t>
  </si>
  <si>
    <t>H6267005</t>
  </si>
  <si>
    <t>HJV-15391X</t>
  </si>
  <si>
    <t>Rio San Francisco</t>
  </si>
  <si>
    <t>IF5-10551X</t>
  </si>
  <si>
    <t>SAL GEMA, SAL MARINA</t>
  </si>
  <si>
    <t>II3-16591X</t>
  </si>
  <si>
    <t>ROCA O PIEDRA CALIZA, ROCA O PIEDRA CORALINA</t>
  </si>
  <si>
    <t>JJF-15481</t>
  </si>
  <si>
    <t>Cuchilla del Minero</t>
  </si>
  <si>
    <t>KHP-08081</t>
  </si>
  <si>
    <t>NGC-10111</t>
  </si>
  <si>
    <t>CRUCE TM vs AP PARA RFPR</t>
  </si>
  <si>
    <t>RFPR</t>
  </si>
  <si>
    <t>Bellavista</t>
  </si>
  <si>
    <t>ARENAS, FELDESPATOS, RECEBO</t>
  </si>
  <si>
    <t>Sabinas</t>
  </si>
  <si>
    <t>Los Bosques de la Chec</t>
  </si>
  <si>
    <t>Cuchilla El Choque</t>
  </si>
  <si>
    <t>Montes de  Oca</t>
  </si>
  <si>
    <t>00-1976</t>
  </si>
  <si>
    <t>ANTRACITA, ARENAS ARCILLOSAS, ARENAS FELDESPÁTICAS, ARENAS INDUSTRIALES, ARENAS Y GRAVAS SILICEAS, CARBÓN, CARBÓN METALÚRGICO, CARBÓN TÉRMICO, GRAVAS, RECEBO</t>
  </si>
  <si>
    <t>Manantial de Canaverales</t>
  </si>
  <si>
    <t>146-97</t>
  </si>
  <si>
    <t>Paramo de Guargua y Laguna Verde</t>
  </si>
  <si>
    <t>210-96</t>
  </si>
  <si>
    <t>Planalto</t>
  </si>
  <si>
    <t>606-17</t>
  </si>
  <si>
    <t>ARENAS (DE RIO), GRAVAS (DE RIO)</t>
  </si>
  <si>
    <t>San Lorenzo</t>
  </si>
  <si>
    <t>B6189005</t>
  </si>
  <si>
    <t>Yeguas</t>
  </si>
  <si>
    <t>B6769005</t>
  </si>
  <si>
    <t>Canones de los rios Melcocho y Santo Domingo</t>
  </si>
  <si>
    <t>B7164005</t>
  </si>
  <si>
    <t>GRAVAS</t>
  </si>
  <si>
    <t>EAG-111</t>
  </si>
  <si>
    <t>FFO-131</t>
  </si>
  <si>
    <t>Cuenca Alta de Los Rios Salinero y Moquentiva</t>
  </si>
  <si>
    <t>FHJ-101</t>
  </si>
  <si>
    <t>CARBÓN TÉRMICO</t>
  </si>
  <si>
    <t>Cuenca Alta del Rio Zaque</t>
  </si>
  <si>
    <t>GDI-081</t>
  </si>
  <si>
    <t>GEWM-12</t>
  </si>
  <si>
    <t>Serrania del Pinche</t>
  </si>
  <si>
    <t>GIK-10H</t>
  </si>
  <si>
    <t>GIK-10J</t>
  </si>
  <si>
    <t>GLL-15Z8</t>
  </si>
  <si>
    <t>CARBÓN, MINERALES DE COBRE Y SUS CONCENTRADOS, MINERALES DE MOLIBDENO Y SUS CONCENTRADOS, MINERALES DE ORO Y SUS CONCENTRADOS, MINERALES DE PLATA Y SUS CONCENTRADOS, MINERALES DE PLATINO (INCLUYE PLATINO, PALADIO, RUTENIO, RODIO, OSMIO) Y SUS CONCENTRAD</t>
  </si>
  <si>
    <t>Laguna de Pantano Redondo y el Nacimiento Rio Susagua</t>
  </si>
  <si>
    <t>HBR-111</t>
  </si>
  <si>
    <t>Cerro Bravo</t>
  </si>
  <si>
    <t>HHMM-04</t>
  </si>
  <si>
    <t>HIB-08521</t>
  </si>
  <si>
    <t>Farallones del Citara</t>
  </si>
  <si>
    <t>HINC-03</t>
  </si>
  <si>
    <t>La Montana</t>
  </si>
  <si>
    <t>HJBM-02</t>
  </si>
  <si>
    <t>Brisas del Rincon</t>
  </si>
  <si>
    <t>HKT-08521</t>
  </si>
  <si>
    <t>MINERALES DE HIERRO Y SUS CONCENTRADOS, ROCA O PIEDRA CALIZA</t>
  </si>
  <si>
    <t>San Cristobal Alto de la Motanuela, San Cristobal Alto de la Matanuela II, el Porvenir, Esperanza y</t>
  </si>
  <si>
    <t>IDQ-15101</t>
  </si>
  <si>
    <t>Purace Porvenir las Violetas, Porvenir  I  Porvenir II</t>
  </si>
  <si>
    <t>II4-08041</t>
  </si>
  <si>
    <t>IK9-15281</t>
  </si>
  <si>
    <t>CARBÓN, CARBÓN TÉRMICO</t>
  </si>
  <si>
    <t>JG1-10219</t>
  </si>
  <si>
    <t>P8717011</t>
  </si>
  <si>
    <t>RPP-282</t>
  </si>
  <si>
    <t>T13148011</t>
  </si>
  <si>
    <t>ARCILLA COMUN, ARCILLAS, ARCILLAS ESPECIALES, ARCILLAS REFRACTARIAS, BENTONITA, CAOLIN</t>
  </si>
  <si>
    <t>T14292011</t>
  </si>
  <si>
    <t>ARENAS, ARENAS INDUSTRIALES, ARENAS Y GRAVAS SILICEAS, ARENISCAS, ASFALTO NATURAL, GRAVAS, MARMOL Y TRAVERTINO, MINERALES DE COBRE Y SUS CONCENTRADOS, MINERALES DE MOLIBDENO Y SUS CONCENTRADOS, MINERALES DE ORO Y SUS CONCENTRADOS, MINERALES DE PLATA Y SU</t>
  </si>
  <si>
    <t>T5630005</t>
  </si>
  <si>
    <t>ANHIDRITA, ARCILLAS, ARENAS, ARENAS (DE RIO), ARENISCAS, ASFALTO NATURAL, AZUFRE, BENTONITA, CALCITA, CAOLIN, CARBÓN, CONCENTRADOS MINERALES DE IRIDIO, CORINDON, CUARZO, DOLOMITA, ESMERALDA, FELDESPATOS, FLUORITA, GRAFITO, GRANATE, GRANITO, GRAVAS, GRAV</t>
  </si>
  <si>
    <t>T843005</t>
  </si>
  <si>
    <t>T9760011</t>
  </si>
  <si>
    <t xml:space="preserve"> </t>
  </si>
  <si>
    <t>RECEBO</t>
  </si>
  <si>
    <t>ARENAS, GRAVAS, RECEBO</t>
  </si>
  <si>
    <t>ANHIDRITA, ARCILLAS, ARENAS, CAOLIN, GRAVAS, MINERALES DE COBRE Y SUS CONCENTRADOS, MINERALES DE ORO Y SUS CONCENTRADOS, MINERALES DE PLATA Y SUS CONCENTRADOS, MINERALES DE PLOMO Y SUS CONCENTRADOS, MINERALES DE ZINC Y SUS CONCENTRADOS, YESO</t>
  </si>
  <si>
    <t>ANHIDRITA, ARCILLAS, ARENAS, CAOLIN, GRAVAS, MINERALES DE ORO Y SUS CONCENTRADOS, MINERALES DE PLATA Y SUS CONCENTRADOS, MINERALES DE PLOMO Y SUS CONCENTRADOS, MINERALES DE ZINC Y SUS CONCENTRADOS, YESO</t>
  </si>
  <si>
    <t>ARCILLA COMUN, ARCILLAS</t>
  </si>
  <si>
    <t>ARCILLAS, ARENAS, GRAVAS, RECEBO</t>
  </si>
  <si>
    <t>ANTRACITA, CARBÓN, CARBÓN METALÚRGICO, CARBÓN TÉRMICO, MINERALES DE ORO Y SUS CONCENTRADOS</t>
  </si>
  <si>
    <t>ARCILLA COMUN, ARCILLAS, ARCILLAS ESPECIALES, ARCILLAS REFRACTARIAS, ARENAS, ARENAS ARCILLOSAS, ARENAS FELDESPÁTICAS, ARENAS INDUSTRIALES, ARENAS Y GRAVAS SILICEAS, BENTONITA, CAOLIN, GRAVAS</t>
  </si>
  <si>
    <t>ARCILLA COMUN, ARCILLAS, ARCILLAS ESPECIALES, ARCILLAS REFRACTARIAS, BENTONITA, CAOLIN, ROCA O PIEDRA CALIZA</t>
  </si>
  <si>
    <t>ARCILLA COMUN, ARCILLAS, ARENAS, ARENAS ARCILLOSAS, ARENAS FELDESPÁTICAS, ARENAS INDUSTRIALES, ARENAS Y GRAVAS SILICEAS, RECEBO</t>
  </si>
  <si>
    <t>ARCILLA COMUN, ARCILLAS, ARENISCAS, MINERALES DE HIERRO Y SUS CONCENTRADOS</t>
  </si>
  <si>
    <t>ARCILLA COMUN, ARCILLAS, BENTONITA, CAOLIN, ROCA O PIEDRA CALIZA</t>
  </si>
  <si>
    <t>ARCILLAS</t>
  </si>
  <si>
    <t>ARCILLAS, ARCILLAS REFRACTARIAS</t>
  </si>
  <si>
    <t>CARBÓN</t>
  </si>
  <si>
    <t>ARENAS</t>
  </si>
  <si>
    <t>ARE-TGR-15531</t>
  </si>
  <si>
    <t>ARCILLAS, ARENAS, CAOLIN, CUARZO, DOLOMITA, ESMERALDA, GRAVAS, MINERALES DE COBRE Y SUS CONCENTRADOS, MINERALES DE HIERRO Y SUS CONCENTRADOS, OTRAS ROCAS Y MINERALES DE ORIGEN VOLCANICO, ROCA O PIEDRA CALIZA</t>
  </si>
  <si>
    <t>ARCILLAS, ARENAS, CARBÓN, MINERALES DE ORO Y SUS CONCENTRADOS, MINERALES DE PLATA Y SUS CONCENTRADOS, MINERALES DE PLATINO (INCLUYE PLATINO, PALADIO, RUTENIO, RODIO, OSMIO) Y SUS CONCENTRADOS</t>
  </si>
  <si>
    <t>ARCILLAS, ARENAS, GRAVAS</t>
  </si>
  <si>
    <t>ARCILLAS, CALCITA, ROCA O PIEDRA CALIZA</t>
  </si>
  <si>
    <t>ARCILLAS, CAOLIN</t>
  </si>
  <si>
    <t>MINERALES DE COBRE Y SUS CONCENTRADOS, MINERALES DE ORO Y SUS CONCENTRADOS, MINERALES DE PLATA Y SUS CONCENTRADOS</t>
  </si>
  <si>
    <t>ARCILLAS, OTRAS ROCAS METAMÓRFICAS</t>
  </si>
  <si>
    <t>ARENAS (DE RIO), GRAVAS (DE RIO), RECEBO</t>
  </si>
  <si>
    <t>TGV-08021</t>
  </si>
  <si>
    <t>JCR-15491X</t>
  </si>
  <si>
    <t>ARENAS ARCILLOSAS, ARENAS FELDESPÁTICAS, ARENAS INDUSTRIALES, ARENAS Y GRAVAS SILICEAS, GRAVAS, MINERALES DE ORO Y SUS CONCENTRADOS, MINERALES DE PLATA Y SUS CONCENTRADOS, RECEBO</t>
  </si>
  <si>
    <t>ARENAS Y GRAVAS SILICEAS</t>
  </si>
  <si>
    <t>ARENAS, ARENAS (DE RIO), GRAVAS (DE RIO), RECEBO</t>
  </si>
  <si>
    <t>ARENAS, ARENAS ARCILLOSAS, ARENAS FELDESPÁTICAS, ARENAS INDUSTRIALES, ARENAS Y GRAVAS SILICEAS, GRAVAS</t>
  </si>
  <si>
    <t>ARENAS, ARENAS ARCILLOSAS, ARENAS FELDESPÁTICAS, ARENAS INDUSTRIALES, ARENAS Y GRAVAS SILICEAS, GRAVAS, MINERALES DE COBRE Y SUS CONCENTRADOS, MINERALES DE ORO Y SUS CONCENTRADOS, MINERALES DE PLATA Y SUS CONCENTRADOS, MINERALES DE PLATINO (INCLUYE PLAT</t>
  </si>
  <si>
    <t>ARENAS, ARENAS ARCILLOSAS, ARENAS FELDESPÁTICAS, ARENAS INDUSTRIALES, ARENAS Y GRAVAS SILICEAS, GRAVAS, MINERALES DE ORO Y SUS CONCENTRADOS, MINERALES DE PLATA Y SUS CONCENTRADOS, MINERALES DE PLATINO (INCLUYE PLATINO, PALADIO, RUTENIO, RODIO, OSMIO) Y</t>
  </si>
  <si>
    <t>LJ4-09171</t>
  </si>
  <si>
    <t>MINERALES DE COBRE Y SUS CONCENTRADOS, MINERALES DE ORO Y SUS CONCENTRADOS, MINERALES DE PLATA Y SUS CONCENTRADOS, MINERALES DE PLATINO (INCLUYE PLATINO, PALADIO, RUTENIO, RODIO, OSMIO) Y SUS CONCENTRADOS</t>
  </si>
  <si>
    <t>ARENAS, ARENAS ARCILLOSAS, ARENAS FELDESPÁTICAS, ARENAS INDUSTRIALES, ARENAS Y GRAVAS SILICEAS, GRAVAS, RECEBO</t>
  </si>
  <si>
    <t>PD1-10011</t>
  </si>
  <si>
    <t>ARENAS, ARENAS Y GRAVAS SILICEAS</t>
  </si>
  <si>
    <t>SULFATO DE BARIO NATURAL-BARITINA</t>
  </si>
  <si>
    <t>ARENAS, ARENAS Y GRAVAS SILICEAS, MINERALES DE ORO Y SUS CONCENTRADOS</t>
  </si>
  <si>
    <t>ARENAS, ARENAS Y GRAVAS SILICEAS, OTRAS ROCAS METAMÓRFICAS</t>
  </si>
  <si>
    <t>ARENAS, ARENISCAS</t>
  </si>
  <si>
    <t>ARENAS, CARBÓN, GRAVAS, RECEBO</t>
  </si>
  <si>
    <t>ICQ-0800267X</t>
  </si>
  <si>
    <t>ARENAS, GRAVAS, MINERALES DE ORO Y SUS CONCENTRADOS</t>
  </si>
  <si>
    <t>ARENAS, RECEBO</t>
  </si>
  <si>
    <t>ICQ-0800655X</t>
  </si>
  <si>
    <t>ARENISCAS, GRANITO, MARMOL Y TRAVERTINO, OTRAS ROCAS METAMÓRFICAS, OTRAS ROCAS Y MINERALES DE ORIGEN VOLCANICO, ROCA O PIEDRA CALIZA, ROCAS DE CUARCITA, ROCAS DE ORIGEN VOLCÁNICO, PUZOLANA, BASALTO</t>
  </si>
  <si>
    <t>ARENISCAS, GRANITO, MARMOL Y TRAVERTINO, OTRAS ROCAS METAMÓRFICAS, OTRAS ROCAS Y MINERALES DE ORIGEN VOLCANICO, ROCAS DE CUARCITA, ROCAS DE ORIGEN VOLCÁNICO, PUZOLANA, BASALTO</t>
  </si>
  <si>
    <t>YESO</t>
  </si>
  <si>
    <t>CARBÓN, CARBÓN METALÚRGICO, CARBÓN TÉRMICO</t>
  </si>
  <si>
    <t>CARBÓN, CARBÓN TÉRMICO, MINERALES DE ORO Y SUS CONCENTRADOS, MINERALES DE PLATA Y SUS CONCENTRADOS, MINERALES DE PLATINO (INCLUYE PLATINO, PALADIO, RUTENIO, RODIO, OSMIO) Y SUS CONCENTRADOS</t>
  </si>
  <si>
    <t>FGL-083</t>
  </si>
  <si>
    <t>CUARZO, TALCO</t>
  </si>
  <si>
    <t>DOLOMITA, ROCA O PIEDRA CALIZA</t>
  </si>
  <si>
    <t>OG2-084021</t>
  </si>
  <si>
    <t>PFJ-10261</t>
  </si>
  <si>
    <t>ESMERALDA, RECEBO</t>
  </si>
  <si>
    <t>FELDESPATOS</t>
  </si>
  <si>
    <t>FLUORITA</t>
  </si>
  <si>
    <t>FLUORITA, SULFATO DE BARIO NATURAL-BARITINA, YESO</t>
  </si>
  <si>
    <t>MAGNESITA</t>
  </si>
  <si>
    <t>MARMOL Y TRAVERTINO</t>
  </si>
  <si>
    <t>MINERALES DE ANTIMONIO Y SUS CONCENTRADOS, MINERALES DE COBRE Y SUS CONCENTRADOS, MINERALES DE HIERRO Y SUS CONCENTRADOS, MINERALES DE MERCURIO Y SUS CONCENTRADOS, MINERALES DE MOLIBDENO Y SUS CONCENTRADOS, MINERALES DE NIQUEL Y SUS CONCENTRADOS, MINERAL</t>
  </si>
  <si>
    <t>MINERALES DE COBRE Y SUS CONCENTRADOS</t>
  </si>
  <si>
    <t>MINERALES DE COBRE Y SUS CONCENTRADOS, MINERALES DE ORO Y SUS CONCENTRADOS, OTRAS ROCAS METAMÓRFICAS, ROCA O PIEDRA CALIZA</t>
  </si>
  <si>
    <t>OG2-081120X</t>
  </si>
  <si>
    <t>MINERALES DE HIERRO Y SUS CONCENTRADOS, ROCAS DE ORIGEN VOLCÁNICO, PUZOLANA, BASALTO</t>
  </si>
  <si>
    <t>ICQ-0800641X</t>
  </si>
  <si>
    <t>MINERALES Y CONCENTRADOS DE URANIO</t>
  </si>
  <si>
    <t>OTRAS ROCAS METAMÓRFICAS, ROCA O PIEDRA CALIZA</t>
  </si>
  <si>
    <t>QB5-08403X</t>
  </si>
  <si>
    <t>RECEBO, ROCAS DE ORIGEN VOLCÁNICO, PUZOLANA, BASALTO</t>
  </si>
  <si>
    <t>ROCAS DE ORIGEN VOLCÁNICO, PUZOLANA, BASALTO</t>
  </si>
  <si>
    <t>SAL MARINA</t>
  </si>
  <si>
    <t>PFJ-10521</t>
  </si>
  <si>
    <t>TALCO</t>
  </si>
  <si>
    <t>OL9-08121</t>
  </si>
  <si>
    <t>PHC-12011</t>
  </si>
  <si>
    <t>QCP-16381</t>
  </si>
  <si>
    <t>L4544005</t>
  </si>
  <si>
    <t>11414A</t>
  </si>
  <si>
    <t>TJT-10081</t>
  </si>
  <si>
    <t>PL1-15141</t>
  </si>
  <si>
    <t>KFC-08035X</t>
  </si>
  <si>
    <t>QJG-14511</t>
  </si>
  <si>
    <t>OJI-08591</t>
  </si>
  <si>
    <t>KKC-11331</t>
  </si>
  <si>
    <t>KKC-11333X</t>
  </si>
  <si>
    <t>SGB-09101</t>
  </si>
  <si>
    <t>TEO-16171</t>
  </si>
  <si>
    <t>OHM-08111</t>
  </si>
  <si>
    <t>QDT-08571</t>
  </si>
  <si>
    <t>ARE-QLT-08002X</t>
  </si>
  <si>
    <t>OG2-082726</t>
  </si>
  <si>
    <t>PGS-16291</t>
  </si>
  <si>
    <t>TBC-08101</t>
  </si>
  <si>
    <t>KKC-11332X</t>
  </si>
  <si>
    <t>KKC-11334X</t>
  </si>
  <si>
    <t>KKC-11335X</t>
  </si>
  <si>
    <t>KKC-11336X</t>
  </si>
  <si>
    <t>JIQ-10241</t>
  </si>
  <si>
    <t>PDP-15101</t>
  </si>
  <si>
    <t>RJ4-08541</t>
  </si>
  <si>
    <t>LH0165-17</t>
  </si>
  <si>
    <t>SL6-09111</t>
  </si>
  <si>
    <t>HKN-13551</t>
  </si>
  <si>
    <t>SAO-10272X</t>
  </si>
  <si>
    <t>SAO-10271</t>
  </si>
  <si>
    <t>FJ5-082</t>
  </si>
  <si>
    <t>ECGD-01C5</t>
  </si>
  <si>
    <t>ECGD-01C3</t>
  </si>
  <si>
    <t>21916C1</t>
  </si>
  <si>
    <t>SB7-10573X</t>
  </si>
  <si>
    <t>SAO-10121</t>
  </si>
  <si>
    <t>RGC-16091</t>
  </si>
  <si>
    <t>RGC-16092X</t>
  </si>
  <si>
    <t>RKM-13141</t>
  </si>
  <si>
    <t>SCV-09031</t>
  </si>
  <si>
    <t>RHU-15021</t>
  </si>
  <si>
    <t>RJO-09231</t>
  </si>
  <si>
    <t>RDE-15231</t>
  </si>
  <si>
    <t>REG-13082X</t>
  </si>
  <si>
    <t>RDF-08471</t>
  </si>
  <si>
    <t>JJ8-10581</t>
  </si>
  <si>
    <t>EIF-081</t>
  </si>
  <si>
    <t>ED3-152</t>
  </si>
  <si>
    <t>FG1-111</t>
  </si>
  <si>
    <t>IE8-14589X</t>
  </si>
  <si>
    <t>IE8-14584X</t>
  </si>
  <si>
    <t>LDL-09002X</t>
  </si>
  <si>
    <t>LEL-09391</t>
  </si>
  <si>
    <t>HHP-08511</t>
  </si>
  <si>
    <t>NGC-10114X</t>
  </si>
  <si>
    <t>ECGD-01C1</t>
  </si>
  <si>
    <t>B6976005</t>
  </si>
  <si>
    <t>LFM-08051</t>
  </si>
  <si>
    <t>L5552005</t>
  </si>
  <si>
    <t>B6908005</t>
  </si>
  <si>
    <t>B5849005</t>
  </si>
  <si>
    <t>T14672011C2</t>
  </si>
  <si>
    <t>NDN-14331</t>
  </si>
  <si>
    <t>KAT-08301</t>
  </si>
  <si>
    <t>EHR-141</t>
  </si>
  <si>
    <t>JIM-15382X</t>
  </si>
  <si>
    <t>01035-15</t>
  </si>
  <si>
    <t>B7244005</t>
  </si>
  <si>
    <t>JKB-10031</t>
  </si>
  <si>
    <t>JG1-15371</t>
  </si>
  <si>
    <t>00175-27</t>
  </si>
  <si>
    <t>HKK-08551</t>
  </si>
  <si>
    <t>HHS-10331</t>
  </si>
  <si>
    <t>GKT-082</t>
  </si>
  <si>
    <t>HHS-10334X</t>
  </si>
  <si>
    <t>H5912C005</t>
  </si>
  <si>
    <t>H6822005</t>
  </si>
  <si>
    <t>H5912005</t>
  </si>
  <si>
    <t>IG9-11351</t>
  </si>
  <si>
    <t>JI8-08231</t>
  </si>
  <si>
    <t>JHE-10262X</t>
  </si>
  <si>
    <t>JHE-10261</t>
  </si>
  <si>
    <t>IID-08191</t>
  </si>
  <si>
    <t>JL1-14521</t>
  </si>
  <si>
    <t>KBI-15371</t>
  </si>
  <si>
    <t>KBA-16091</t>
  </si>
  <si>
    <t>KDH-08072X</t>
  </si>
  <si>
    <t>B7715005</t>
  </si>
  <si>
    <t>HJK-15522X</t>
  </si>
  <si>
    <t>JA3-08001X</t>
  </si>
  <si>
    <t>HJH-15041</t>
  </si>
  <si>
    <t>LI2-08011</t>
  </si>
  <si>
    <t>LCN-08281</t>
  </si>
  <si>
    <t>H6210005</t>
  </si>
  <si>
    <t>H6235005</t>
  </si>
  <si>
    <t>G6007005</t>
  </si>
  <si>
    <t>IEH-08441</t>
  </si>
  <si>
    <t>LFI-08132X</t>
  </si>
  <si>
    <t>B6976B005</t>
  </si>
  <si>
    <t>KCB-08031</t>
  </si>
  <si>
    <t>KE5-08131</t>
  </si>
  <si>
    <t>HFD-08001X</t>
  </si>
  <si>
    <t>B6628B005</t>
  </si>
  <si>
    <t>LI2-08021</t>
  </si>
  <si>
    <t>H7130005</t>
  </si>
  <si>
    <t>IFR-15011</t>
  </si>
  <si>
    <t>B6754005</t>
  </si>
  <si>
    <t>KJE-09141</t>
  </si>
  <si>
    <t>GCM-08322X</t>
  </si>
  <si>
    <t>LA7-16071</t>
  </si>
  <si>
    <t>B7027005</t>
  </si>
  <si>
    <t>GK3-091</t>
  </si>
  <si>
    <t>KB2-09321</t>
  </si>
  <si>
    <t>JHT-10182X</t>
  </si>
  <si>
    <t>H7248B005</t>
  </si>
  <si>
    <t>B7421B005</t>
  </si>
  <si>
    <t>GC3-091</t>
  </si>
  <si>
    <t>IG6-15281</t>
  </si>
  <si>
    <t>B6227005</t>
  </si>
  <si>
    <t>JJR-14481</t>
  </si>
  <si>
    <t>FAN-101</t>
  </si>
  <si>
    <t>JCD-14381</t>
  </si>
  <si>
    <t>ICQ-14451X</t>
  </si>
  <si>
    <t>KJ1-08321</t>
  </si>
  <si>
    <t>JDU-08121</t>
  </si>
  <si>
    <t>KBH-16551</t>
  </si>
  <si>
    <t>IDU-08001X</t>
  </si>
  <si>
    <t>HAR-09341X</t>
  </si>
  <si>
    <t>HGH-10421X</t>
  </si>
  <si>
    <t>GLS-091</t>
  </si>
  <si>
    <t>IF6-15311</t>
  </si>
  <si>
    <t>HIT-11423X</t>
  </si>
  <si>
    <t>II5-08001X</t>
  </si>
  <si>
    <t>IEH-08401</t>
  </si>
  <si>
    <t>JBL-11151</t>
  </si>
  <si>
    <t>ICQ-08491</t>
  </si>
  <si>
    <t>HIC-14091</t>
  </si>
  <si>
    <t>IFQ-10191</t>
  </si>
  <si>
    <t>ILO-08111X</t>
  </si>
  <si>
    <t>JAB-14521</t>
  </si>
  <si>
    <t>ICQ-08119</t>
  </si>
  <si>
    <t>IEU-15311</t>
  </si>
  <si>
    <t>IDN-16191</t>
  </si>
  <si>
    <t>IGR-14101X</t>
  </si>
  <si>
    <t>DI5-151</t>
  </si>
  <si>
    <t>JDI-11421</t>
  </si>
  <si>
    <t>ICQ-080323X</t>
  </si>
  <si>
    <t>IKL-15551</t>
  </si>
  <si>
    <t>IIH-14251</t>
  </si>
  <si>
    <t>IGA-10251</t>
  </si>
  <si>
    <t>JHE-15493X</t>
  </si>
  <si>
    <t>IJ4-16401</t>
  </si>
  <si>
    <t>JGT-10291</t>
  </si>
  <si>
    <t>KI9-08302X</t>
  </si>
  <si>
    <t>IJ5-14221</t>
  </si>
  <si>
    <t>HFRD-03</t>
  </si>
  <si>
    <t>EJ9-141</t>
  </si>
  <si>
    <t>GLG-091</t>
  </si>
  <si>
    <t>GDI-138</t>
  </si>
  <si>
    <t>GFN-141B</t>
  </si>
  <si>
    <t>IFF-08151</t>
  </si>
  <si>
    <t>H5950005</t>
  </si>
  <si>
    <t>HJMO-03</t>
  </si>
  <si>
    <t>IDO-15341</t>
  </si>
  <si>
    <t>IEH-09431</t>
  </si>
  <si>
    <t>FKH-121</t>
  </si>
  <si>
    <t>HHP-12481</t>
  </si>
  <si>
    <t>FJB-14011X</t>
  </si>
  <si>
    <t>HJID-10</t>
  </si>
  <si>
    <t>IGP-08181</t>
  </si>
  <si>
    <t>IKF-15131X</t>
  </si>
  <si>
    <t>HJD-12121</t>
  </si>
  <si>
    <t>HJ3-08161</t>
  </si>
  <si>
    <t>JAT-15091</t>
  </si>
  <si>
    <t>GEI-112</t>
  </si>
  <si>
    <t>ID2-16551</t>
  </si>
  <si>
    <t>01490-15</t>
  </si>
  <si>
    <t>HJN-08171</t>
  </si>
  <si>
    <t>HF5-081</t>
  </si>
  <si>
    <t>JCD-09061</t>
  </si>
  <si>
    <t>HJBM-06</t>
  </si>
  <si>
    <t>IHO-16091</t>
  </si>
  <si>
    <t>ICQ-08279</t>
  </si>
  <si>
    <t>FA7-082</t>
  </si>
  <si>
    <t>HFDA-05</t>
  </si>
  <si>
    <t>HBL-151</t>
  </si>
  <si>
    <t>HIPJ-01</t>
  </si>
  <si>
    <t>ICQ-08561</t>
  </si>
  <si>
    <t>MANAURE</t>
  </si>
  <si>
    <t>B5912B005</t>
  </si>
  <si>
    <t>HIMD-06</t>
  </si>
  <si>
    <t>HILE-06</t>
  </si>
  <si>
    <t>EDA-103</t>
  </si>
  <si>
    <t>FIK-093</t>
  </si>
  <si>
    <t>HF7-083</t>
  </si>
  <si>
    <t>GD6-121</t>
  </si>
  <si>
    <t>GBP-114</t>
  </si>
  <si>
    <t>EBO-141</t>
  </si>
  <si>
    <t>HIDK-06</t>
  </si>
  <si>
    <t>HIDJ-07</t>
  </si>
  <si>
    <t>1897T</t>
  </si>
  <si>
    <t>FHV-153</t>
  </si>
  <si>
    <t>FJT-15A</t>
  </si>
  <si>
    <t>FJT-15R</t>
  </si>
  <si>
    <t>HKN-08071</t>
  </si>
  <si>
    <t>HFE-082</t>
  </si>
  <si>
    <t>FIR-15411X</t>
  </si>
  <si>
    <t>GEQ-101</t>
  </si>
  <si>
    <t>HHXK-03</t>
  </si>
  <si>
    <t>664-17</t>
  </si>
  <si>
    <t>HHVN-04</t>
  </si>
  <si>
    <t>HHVD-03</t>
  </si>
  <si>
    <t>756-17</t>
  </si>
  <si>
    <t>HHTI-08</t>
  </si>
  <si>
    <t>GDS-08212X</t>
  </si>
  <si>
    <t>FLH-116</t>
  </si>
  <si>
    <t>DLI-081</t>
  </si>
  <si>
    <t>FJR-132</t>
  </si>
  <si>
    <t>GC1-103</t>
  </si>
  <si>
    <t>FHJ-144</t>
  </si>
  <si>
    <t>HHBA-10</t>
  </si>
  <si>
    <t>HHCE-05</t>
  </si>
  <si>
    <t>EHJ-102</t>
  </si>
  <si>
    <t>GJL-102</t>
  </si>
  <si>
    <t>FIR-154B</t>
  </si>
  <si>
    <t>HF5-082</t>
  </si>
  <si>
    <t>HAR-141</t>
  </si>
  <si>
    <t>GAV-111</t>
  </si>
  <si>
    <t>GHN-131A</t>
  </si>
  <si>
    <t>FI9-161A</t>
  </si>
  <si>
    <t>GKB-113</t>
  </si>
  <si>
    <t>HGH-102</t>
  </si>
  <si>
    <t>GI8-091</t>
  </si>
  <si>
    <t>HIM-13531</t>
  </si>
  <si>
    <t>GAR-081</t>
  </si>
  <si>
    <t>ED4-152</t>
  </si>
  <si>
    <t>GJJ-101</t>
  </si>
  <si>
    <t>HHIN-11</t>
  </si>
  <si>
    <t>GGQ-151</t>
  </si>
  <si>
    <t>GD1-091B</t>
  </si>
  <si>
    <t>HGI-08122</t>
  </si>
  <si>
    <t>FHQ-092</t>
  </si>
  <si>
    <t>HHIN-07</t>
  </si>
  <si>
    <t>HHII-09</t>
  </si>
  <si>
    <t>HHIC-08</t>
  </si>
  <si>
    <t>00773-15</t>
  </si>
  <si>
    <t>HH4-10451</t>
  </si>
  <si>
    <t>HBM-141</t>
  </si>
  <si>
    <t>HEM-131</t>
  </si>
  <si>
    <t>GLD-111</t>
  </si>
  <si>
    <t>FJ5-112</t>
  </si>
  <si>
    <t>HD4-082</t>
  </si>
  <si>
    <t>00764-15</t>
  </si>
  <si>
    <t>H6647005</t>
  </si>
  <si>
    <t>H7092005</t>
  </si>
  <si>
    <t>CG3-145</t>
  </si>
  <si>
    <t>FLG-111</t>
  </si>
  <si>
    <t>H6265005</t>
  </si>
  <si>
    <t>H6742005</t>
  </si>
  <si>
    <t>H6457005</t>
  </si>
  <si>
    <t>GD6-132</t>
  </si>
  <si>
    <t>FH2-101</t>
  </si>
  <si>
    <t>FEV-151</t>
  </si>
  <si>
    <t>817-17</t>
  </si>
  <si>
    <t>HAR-092</t>
  </si>
  <si>
    <t>HD5-091</t>
  </si>
  <si>
    <t>H1857005</t>
  </si>
  <si>
    <t>HGI-08077</t>
  </si>
  <si>
    <t>FHQ-091</t>
  </si>
  <si>
    <t>GLS-081</t>
  </si>
  <si>
    <t>H6112005</t>
  </si>
  <si>
    <t>GAO-111</t>
  </si>
  <si>
    <t>DLA-121</t>
  </si>
  <si>
    <t>GJ4-081</t>
  </si>
  <si>
    <t>HBK-081</t>
  </si>
  <si>
    <t>GJ3-082</t>
  </si>
  <si>
    <t>FIR-151</t>
  </si>
  <si>
    <t>00705-15</t>
  </si>
  <si>
    <t>FCP-101</t>
  </si>
  <si>
    <t>H5874005</t>
  </si>
  <si>
    <t>FJ8-161</t>
  </si>
  <si>
    <t>FLL-082</t>
  </si>
  <si>
    <t>L4804005</t>
  </si>
  <si>
    <t>H6648005</t>
  </si>
  <si>
    <t>H6646005</t>
  </si>
  <si>
    <t>GKS-081</t>
  </si>
  <si>
    <t>CDU-161</t>
  </si>
  <si>
    <t>H6344005</t>
  </si>
  <si>
    <t>FLA-081</t>
  </si>
  <si>
    <t>FF8-091</t>
  </si>
  <si>
    <t>H4994005</t>
  </si>
  <si>
    <t>H6352005</t>
  </si>
  <si>
    <t>FGT-151</t>
  </si>
  <si>
    <t>FHA-111</t>
  </si>
  <si>
    <t>FJ8-162</t>
  </si>
  <si>
    <t>FJ8-165</t>
  </si>
  <si>
    <t>DII-121</t>
  </si>
  <si>
    <t>FJK-081</t>
  </si>
  <si>
    <t>FL2-151</t>
  </si>
  <si>
    <t>FG7-161</t>
  </si>
  <si>
    <t>FLE-081</t>
  </si>
  <si>
    <t>EI1-131</t>
  </si>
  <si>
    <t>FI2-161</t>
  </si>
  <si>
    <t>H6922005</t>
  </si>
  <si>
    <t>ECS-082</t>
  </si>
  <si>
    <t>FEC-131</t>
  </si>
  <si>
    <t>783R</t>
  </si>
  <si>
    <t>H6392005</t>
  </si>
  <si>
    <t>FHD-161</t>
  </si>
  <si>
    <t>FAS-161</t>
  </si>
  <si>
    <t>FCC-834</t>
  </si>
  <si>
    <t>FEL-164</t>
  </si>
  <si>
    <t>EK7-151</t>
  </si>
  <si>
    <t>FA6-102</t>
  </si>
  <si>
    <t>FEL-163</t>
  </si>
  <si>
    <t>FEL-161</t>
  </si>
  <si>
    <t>H6118005</t>
  </si>
  <si>
    <t>FA6-103</t>
  </si>
  <si>
    <t>FEL-165</t>
  </si>
  <si>
    <t>FE3-091</t>
  </si>
  <si>
    <t>FLH-161</t>
  </si>
  <si>
    <t>EI5-151</t>
  </si>
  <si>
    <t>EIQ-092</t>
  </si>
  <si>
    <t>HBWK-04</t>
  </si>
  <si>
    <t>DDU-162</t>
  </si>
  <si>
    <t>EGH-101</t>
  </si>
  <si>
    <t>H6042005</t>
  </si>
  <si>
    <t>H4398005</t>
  </si>
  <si>
    <t>0338-68</t>
  </si>
  <si>
    <t>H6177005</t>
  </si>
  <si>
    <t>L1484005</t>
  </si>
  <si>
    <t>H6333005</t>
  </si>
  <si>
    <t>1131T</t>
  </si>
  <si>
    <t>EIP-152</t>
  </si>
  <si>
    <t>H6078005</t>
  </si>
  <si>
    <t>H5928005</t>
  </si>
  <si>
    <t>H5781005</t>
  </si>
  <si>
    <t>L2296005</t>
  </si>
  <si>
    <t>L4543005</t>
  </si>
  <si>
    <t>EIQ-091</t>
  </si>
  <si>
    <t>DBF-101</t>
  </si>
  <si>
    <t>00172-27</t>
  </si>
  <si>
    <t>CL6-081</t>
  </si>
  <si>
    <t>H5759005</t>
  </si>
  <si>
    <t>00694-15</t>
  </si>
  <si>
    <t>L4077005</t>
  </si>
  <si>
    <t>E4988005</t>
  </si>
  <si>
    <t>HDKI-06</t>
  </si>
  <si>
    <t>C5185005</t>
  </si>
  <si>
    <t>DKI-081</t>
  </si>
  <si>
    <t>CKK-071</t>
  </si>
  <si>
    <t>CH9-101</t>
  </si>
  <si>
    <t>DDG-082</t>
  </si>
  <si>
    <t>00752-15</t>
  </si>
  <si>
    <t>BH9-111</t>
  </si>
  <si>
    <t>AIT-147</t>
  </si>
  <si>
    <t>DAO-151</t>
  </si>
  <si>
    <t>05-013-01</t>
  </si>
  <si>
    <t>00173-27</t>
  </si>
  <si>
    <t>01-004-96</t>
  </si>
  <si>
    <t>AIT-145</t>
  </si>
  <si>
    <t>L5085005</t>
  </si>
  <si>
    <t>H5794005</t>
  </si>
  <si>
    <t>L5265005</t>
  </si>
  <si>
    <t>L5676005</t>
  </si>
  <si>
    <t>L5267005</t>
  </si>
  <si>
    <t>L5391005</t>
  </si>
  <si>
    <t>L5041005</t>
  </si>
  <si>
    <t>L5173005</t>
  </si>
  <si>
    <t>T4925005</t>
  </si>
  <si>
    <t>L4730005</t>
  </si>
  <si>
    <t>HCIH-23</t>
  </si>
  <si>
    <t>HCIH-24</t>
  </si>
  <si>
    <t>L4584005</t>
  </si>
  <si>
    <t>L4363005</t>
  </si>
  <si>
    <t>878T</t>
  </si>
  <si>
    <t>2644T</t>
  </si>
  <si>
    <t>1970T</t>
  </si>
  <si>
    <t>ADR-101</t>
  </si>
  <si>
    <t>AF8-141</t>
  </si>
  <si>
    <t>806T</t>
  </si>
  <si>
    <t>HBWK-05</t>
  </si>
  <si>
    <t>02-006-97</t>
  </si>
  <si>
    <t>HBWK-06</t>
  </si>
  <si>
    <t>02-005-98</t>
  </si>
  <si>
    <t>BKU-131</t>
  </si>
  <si>
    <t>AIG-091</t>
  </si>
  <si>
    <t>HBOO-05</t>
  </si>
  <si>
    <t>2579T</t>
  </si>
  <si>
    <t>HBOO-01</t>
  </si>
  <si>
    <t>887T</t>
  </si>
  <si>
    <t>0195-68</t>
  </si>
  <si>
    <t>AB1-085</t>
  </si>
  <si>
    <t>01-012-96</t>
  </si>
  <si>
    <t>04-011-98</t>
  </si>
  <si>
    <t>R260A11</t>
  </si>
  <si>
    <t>C4068005</t>
  </si>
  <si>
    <t>T4075005</t>
  </si>
  <si>
    <t>T4076005</t>
  </si>
  <si>
    <t>M80011</t>
  </si>
  <si>
    <t>147-97</t>
  </si>
  <si>
    <t>00455-15</t>
  </si>
  <si>
    <t>T3873005</t>
  </si>
  <si>
    <t>L4041005</t>
  </si>
  <si>
    <t>00208-15</t>
  </si>
  <si>
    <t>00010-15</t>
  </si>
  <si>
    <t>C4035005</t>
  </si>
  <si>
    <t>L3786005</t>
  </si>
  <si>
    <t>T2351005</t>
  </si>
  <si>
    <t>00281-15</t>
  </si>
  <si>
    <t>T338005</t>
  </si>
  <si>
    <t>0318-68</t>
  </si>
  <si>
    <t>038-96M</t>
  </si>
  <si>
    <t>01-055-96</t>
  </si>
  <si>
    <t>0082-68</t>
  </si>
  <si>
    <t>0151-68</t>
  </si>
  <si>
    <t>01-002-95</t>
  </si>
  <si>
    <t>L1477005</t>
  </si>
  <si>
    <t>J050194011</t>
  </si>
  <si>
    <t>T663005</t>
  </si>
  <si>
    <t>C1084005</t>
  </si>
  <si>
    <t>0056-68</t>
  </si>
  <si>
    <t>C504005</t>
  </si>
  <si>
    <t>072-93</t>
  </si>
  <si>
    <t>003-17</t>
  </si>
  <si>
    <t>C175005</t>
  </si>
  <si>
    <t>M16011</t>
  </si>
  <si>
    <t>M67011</t>
  </si>
  <si>
    <t>065-92</t>
  </si>
  <si>
    <t>054-92</t>
  </si>
  <si>
    <t>C12502011</t>
  </si>
  <si>
    <t>120-91</t>
  </si>
  <si>
    <t>092-91</t>
  </si>
  <si>
    <t>T14829011</t>
  </si>
  <si>
    <t>T258005</t>
  </si>
  <si>
    <t>029-91</t>
  </si>
  <si>
    <t>009-91</t>
  </si>
  <si>
    <t>003-91</t>
  </si>
  <si>
    <t>T14302011</t>
  </si>
  <si>
    <t>T14672011</t>
  </si>
  <si>
    <t>022-90M</t>
  </si>
  <si>
    <t>T13635011</t>
  </si>
  <si>
    <t>C12700011</t>
  </si>
  <si>
    <t>P6955011</t>
  </si>
  <si>
    <t>C3921011</t>
  </si>
  <si>
    <t>C2793011</t>
  </si>
  <si>
    <t>P8035011</t>
  </si>
  <si>
    <t>C1902B005</t>
  </si>
  <si>
    <t>P4548011</t>
  </si>
  <si>
    <t>C3924011</t>
  </si>
  <si>
    <t>ECGD-01</t>
  </si>
  <si>
    <t>066-94M</t>
  </si>
  <si>
    <t>C6650011</t>
  </si>
  <si>
    <t>L11934011</t>
  </si>
  <si>
    <t>C5486011</t>
  </si>
  <si>
    <t>C4410011</t>
  </si>
  <si>
    <t>C4412011</t>
  </si>
  <si>
    <t>C4413011</t>
  </si>
  <si>
    <t>C4411011</t>
  </si>
  <si>
    <t>P7495011</t>
  </si>
  <si>
    <t>UD5-15331</t>
  </si>
  <si>
    <t>DCS</t>
  </si>
  <si>
    <t>De Los Cerros del Norte de Ibague</t>
  </si>
  <si>
    <t>UMPALA - CANON DEL CHICAMOCHA</t>
  </si>
  <si>
    <t>Barbas Bremen</t>
  </si>
  <si>
    <t>de Perija</t>
  </si>
  <si>
    <t>Campoalegre</t>
  </si>
  <si>
    <t>Canon de Rio Grande</t>
  </si>
  <si>
    <t>Alto del Nudo</t>
  </si>
  <si>
    <t>Cienaga de Bano</t>
  </si>
  <si>
    <t>Cienaga los Negros</t>
  </si>
  <si>
    <t>Guacas Rosario</t>
  </si>
  <si>
    <t>DRMI</t>
  </si>
  <si>
    <t>Macizo El Tablazo</t>
  </si>
  <si>
    <t>Isla Aji</t>
  </si>
  <si>
    <t>Serrania de los Yariguies</t>
  </si>
  <si>
    <t>Complejo Lagunar de Fuquene, Cucunub7 y Palacio</t>
  </si>
  <si>
    <t>Rio Subachoque y Pantano de Arce</t>
  </si>
  <si>
    <t>Sector Salto del Tequendama y Cerro Manjui</t>
  </si>
  <si>
    <t>Cuenca  Alta del Rio Atrato</t>
  </si>
  <si>
    <t>Cuchillas Negra y Guanaque</t>
  </si>
  <si>
    <t>Cuchilla Del San Juan</t>
  </si>
  <si>
    <t>De la Cuenca Alta del Rio  Quindio de Salento</t>
  </si>
  <si>
    <t>De Bucaramanga</t>
  </si>
  <si>
    <t>Lago de Sochagota</t>
  </si>
  <si>
    <t>Cuchilla el Chuscal</t>
  </si>
  <si>
    <t>Bosque Seco de la Vertiente Oriental del rio Magdalena</t>
  </si>
  <si>
    <t>Bosques, Marmoles y Pantagoras</t>
  </si>
  <si>
    <t>Canon del Rio Alicante</t>
  </si>
  <si>
    <t>Nubes Trocha Capota</t>
  </si>
  <si>
    <t>Serrania de Perija</t>
  </si>
  <si>
    <t>Cacica Noria</t>
  </si>
  <si>
    <t>Enclave Subxerofitico del Patia</t>
  </si>
  <si>
    <t>Cuenca baja del Rio Rancheria</t>
  </si>
  <si>
    <t>El Meandro o Madrevieja de Guarinocito</t>
  </si>
  <si>
    <t>Cuchilla San Cayetano</t>
  </si>
  <si>
    <t>Cuchilla El Varal</t>
  </si>
  <si>
    <t>Mejue</t>
  </si>
  <si>
    <t>Divisoria Valle de Aburra Rio Cauca</t>
  </si>
  <si>
    <t>Cerros de San Nicolas</t>
  </si>
  <si>
    <t>Bosque Seco Tropical Pozo Azul</t>
  </si>
  <si>
    <t>Laguna de San Diego</t>
  </si>
  <si>
    <t>Paramo Rabanal</t>
  </si>
  <si>
    <t>Complejo Cenagoso de Zarate Malibu y Veladero</t>
  </si>
  <si>
    <t>Cuchilla Jardin Tamesis</t>
  </si>
  <si>
    <t>Alto del Insor</t>
  </si>
  <si>
    <t>San Pedro</t>
  </si>
  <si>
    <t>Sistema de Paramos y Bosques Altoandinos del Noroccidente Medio Antioqueno</t>
  </si>
  <si>
    <t>Bosque Seco del Occidente Antioqueno</t>
  </si>
  <si>
    <t>Alto de Ventanas</t>
  </si>
  <si>
    <t>La Selva</t>
  </si>
  <si>
    <t>San Miguel</t>
  </si>
  <si>
    <t>Serrania de Abibe</t>
  </si>
  <si>
    <t>Cienagas Corrales y El Ocho</t>
  </si>
  <si>
    <t>Pance</t>
  </si>
  <si>
    <t>Paramo Mamapacha y Bijagual</t>
  </si>
  <si>
    <t>Guasimo</t>
  </si>
  <si>
    <t>Juaitoque</t>
  </si>
  <si>
    <t>Del Humedal San Silvestre</t>
  </si>
  <si>
    <t>Del Rio Minero y sus Zonas Aledanas</t>
  </si>
  <si>
    <t>Paramo de Cristales, Castillejo o Gauchaneque</t>
  </si>
  <si>
    <t>Palmar del Titi</t>
  </si>
  <si>
    <t>Enclave Subxerofitico de Atuncela</t>
  </si>
  <si>
    <t>Paramos de Guantiva y la Rusia</t>
  </si>
  <si>
    <t>Rut Nativos</t>
  </si>
  <si>
    <t>La Tatacoa</t>
  </si>
  <si>
    <t>Cienagas El Sapo y Hoyo Grande</t>
  </si>
  <si>
    <t>Camelias</t>
  </si>
  <si>
    <t>Cuchilla Cerro Plateado Alto San Jose</t>
  </si>
  <si>
    <t>Laguna de Sonso o del Chircal</t>
  </si>
  <si>
    <t>Cerro Quitasol - La Holanda</t>
  </si>
  <si>
    <t>Paramo de Vida Maitama - Sonson</t>
  </si>
  <si>
    <t>Paramo de Guerrero</t>
  </si>
  <si>
    <t>Cuchilla Mesa Alta</t>
  </si>
  <si>
    <t>Complejo Cenagoso de Zapatosa</t>
  </si>
  <si>
    <t>Serrania de Los Paraguas</t>
  </si>
  <si>
    <t>Del Complejo de  Humedales de Ayapel</t>
  </si>
  <si>
    <t>Cienaga de Barbacoas</t>
  </si>
  <si>
    <t>Manglar de la Bahia de Cispata y Sector Aledano del Delta Estuarino del Rio Sinu</t>
  </si>
  <si>
    <t>Embalse el Penol y Cuenca Alta del Rio Guatape</t>
  </si>
  <si>
    <t>Musichi</t>
  </si>
  <si>
    <t>Carimagua</t>
  </si>
  <si>
    <t>Cienaga de Chiqueros</t>
  </si>
  <si>
    <t>Serrania de Penas Blancas</t>
  </si>
  <si>
    <t>RNSC</t>
  </si>
  <si>
    <t>Conjunto de Reservas Naturales de Sumicol S.A. La Estrella</t>
  </si>
  <si>
    <t>De las Aves Cucarachero Chicamocha - Predio Lagunetas</t>
  </si>
  <si>
    <t>El Socorro</t>
  </si>
  <si>
    <t>El Rosario</t>
  </si>
  <si>
    <t>Conjunto de Reservas Naturales de Sumicol S.A. La Cabana</t>
  </si>
  <si>
    <t>Conjunto de Reservas Naturales de Sumicol S.A.S. Predio La Pintada</t>
  </si>
  <si>
    <t>Hacienda Sabaneta</t>
  </si>
  <si>
    <t>Bosques y Montes del Soche II</t>
  </si>
  <si>
    <t>Bosques y Montes de Soche</t>
  </si>
  <si>
    <t>Reserva Natural Para La Conservacion De Los Ecosistemas Andinos</t>
  </si>
  <si>
    <t>El Limonal y San Pedro</t>
  </si>
  <si>
    <t>Santa Fe</t>
  </si>
  <si>
    <t>El Viche</t>
  </si>
  <si>
    <t>Aguas Blancas-Santa Helena-Mushaisa</t>
  </si>
  <si>
    <t>Puerto Bello</t>
  </si>
  <si>
    <t>La Galicia</t>
  </si>
  <si>
    <t>La Margarita</t>
  </si>
  <si>
    <t>La Holanda</t>
  </si>
  <si>
    <t>Reserva Natural Musinga</t>
  </si>
  <si>
    <t>Conjunto De Reservas Naturales De Sumicol S.A. (Lusitania)</t>
  </si>
  <si>
    <t>Santuario de la Palma de Cera</t>
  </si>
  <si>
    <t>San Simeon</t>
  </si>
  <si>
    <t>La Zambera</t>
  </si>
  <si>
    <t>El Porvenir</t>
  </si>
  <si>
    <t>La Chicuena</t>
  </si>
  <si>
    <t>San Rafael</t>
  </si>
  <si>
    <t>Jikuri</t>
  </si>
  <si>
    <t>Monte Heliconia</t>
  </si>
  <si>
    <t>El Fan</t>
  </si>
  <si>
    <t>Sol y Luna</t>
  </si>
  <si>
    <t>El Colibri</t>
  </si>
  <si>
    <t>Reserva Orquideas de la Sociedad Colombiana de Orquideologia</t>
  </si>
  <si>
    <t>Ave Maria</t>
  </si>
  <si>
    <t>La Palestina</t>
  </si>
  <si>
    <t>Tahamies</t>
  </si>
  <si>
    <t>La Zafra</t>
  </si>
  <si>
    <t>Maracaibo</t>
  </si>
  <si>
    <t>Buenos Aires</t>
  </si>
  <si>
    <t>El Eden</t>
  </si>
  <si>
    <t>Hacienda El Triunfo</t>
  </si>
  <si>
    <t>Bochica</t>
  </si>
  <si>
    <t>Gualamana  y Gualamana II</t>
  </si>
  <si>
    <t>Miravalle</t>
  </si>
  <si>
    <t>Roca Madre</t>
  </si>
  <si>
    <t>San Gabriel</t>
  </si>
  <si>
    <t>El Turpial</t>
  </si>
  <si>
    <t>Guayacanes Del Llano Verde</t>
  </si>
  <si>
    <t>Ranita Dorada</t>
  </si>
  <si>
    <t>San Bartolo</t>
  </si>
  <si>
    <t>O2 Reserve-Bosque Humedo Tropical</t>
  </si>
  <si>
    <t>O2 Reserve-Humedal</t>
  </si>
  <si>
    <t>Montevivo</t>
  </si>
  <si>
    <t>Praga</t>
  </si>
  <si>
    <t>NOMBRE PNR</t>
  </si>
  <si>
    <t>NOMBRE DCS</t>
  </si>
  <si>
    <t>No define</t>
  </si>
  <si>
    <t>NOMBRE RNSC</t>
  </si>
  <si>
    <t>NOMBRE RFPN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</si>
</sst>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20"/>
      <color rgb="FFFF0000"/>
      <name val="Arial Narrow"/>
      <family val="2"/>
    </font>
    <font>
      <b/>
      <sz val="20"/>
      <color rgb="FFFF0000"/>
      <name val="Calibri"/>
      <family val="2"/>
      <scheme val="minor"/>
    </font>
    <font>
      <sz val="10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10" fontId="0" fillId="0" borderId="1" xfId="1" applyNumberFormat="1" applyFont="1" applyBorder="1"/>
    <xf numFmtId="0" fontId="0" fillId="0" borderId="1" xfId="0" applyBorder="1" applyAlignment="1">
      <alignment wrapText="1"/>
    </xf>
    <xf numFmtId="2" fontId="0" fillId="0" borderId="0" xfId="0" applyNumberFormat="1"/>
    <xf numFmtId="164" fontId="0" fillId="0" borderId="1" xfId="1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2" fontId="0" fillId="0" borderId="1" xfId="0" applyNumberFormat="1" applyFill="1" applyBorder="1"/>
    <xf numFmtId="10" fontId="0" fillId="0" borderId="1" xfId="1" applyNumberFormat="1" applyFont="1" applyFill="1" applyBorder="1"/>
    <xf numFmtId="0" fontId="0" fillId="0" borderId="0" xfId="0" applyFill="1"/>
    <xf numFmtId="1" fontId="0" fillId="0" borderId="1" xfId="0" applyNumberFormat="1" applyFill="1" applyBorder="1"/>
    <xf numFmtId="0" fontId="3" fillId="0" borderId="0" xfId="0" applyFont="1"/>
    <xf numFmtId="0" fontId="3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2" fontId="5" fillId="0" borderId="1" xfId="0" applyNumberFormat="1" applyFont="1" applyBorder="1"/>
    <xf numFmtId="10" fontId="5" fillId="0" borderId="1" xfId="1" applyNumberFormat="1" applyFont="1" applyBorder="1"/>
    <xf numFmtId="0" fontId="5" fillId="0" borderId="1" xfId="0" applyFont="1" applyBorder="1" applyAlignment="1">
      <alignment wrapText="1"/>
    </xf>
    <xf numFmtId="1" fontId="0" fillId="0" borderId="0" xfId="0" applyNumberFormat="1"/>
    <xf numFmtId="0" fontId="6" fillId="2" borderId="0" xfId="0" applyFont="1" applyFill="1"/>
    <xf numFmtId="0" fontId="7" fillId="2" borderId="0" xfId="0" applyFont="1" applyFill="1"/>
    <xf numFmtId="166" fontId="5" fillId="0" borderId="1" xfId="0" applyNumberFormat="1" applyFont="1" applyBorder="1"/>
    <xf numFmtId="0" fontId="3" fillId="3" borderId="0" xfId="0" applyFont="1" applyFill="1"/>
    <xf numFmtId="0" fontId="0" fillId="3" borderId="0" xfId="0" applyFill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/>
    <xf numFmtId="2" fontId="5" fillId="3" borderId="1" xfId="0" applyNumberFormat="1" applyFont="1" applyFill="1" applyBorder="1"/>
    <xf numFmtId="10" fontId="5" fillId="3" borderId="1" xfId="1" applyNumberFormat="1" applyFont="1" applyFill="1" applyBorder="1"/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2" fontId="5" fillId="4" borderId="1" xfId="0" applyNumberFormat="1" applyFont="1" applyFill="1" applyBorder="1"/>
    <xf numFmtId="10" fontId="5" fillId="4" borderId="1" xfId="1" applyNumberFormat="1" applyFont="1" applyFill="1" applyBorder="1"/>
    <xf numFmtId="0" fontId="0" fillId="4" borderId="0" xfId="0" applyFill="1"/>
    <xf numFmtId="10" fontId="0" fillId="0" borderId="0" xfId="1" applyNumberFormat="1" applyFont="1"/>
    <xf numFmtId="0" fontId="8" fillId="0" borderId="1" xfId="0" applyFont="1" applyBorder="1"/>
    <xf numFmtId="0" fontId="9" fillId="0" borderId="1" xfId="0" applyFont="1" applyBorder="1"/>
    <xf numFmtId="2" fontId="9" fillId="0" borderId="1" xfId="0" applyNumberFormat="1" applyFont="1" applyBorder="1"/>
    <xf numFmtId="10" fontId="9" fillId="0" borderId="1" xfId="1" applyNumberFormat="1" applyFont="1" applyBorder="1"/>
    <xf numFmtId="164" fontId="9" fillId="0" borderId="1" xfId="1" applyNumberFormat="1" applyFont="1" applyBorder="1"/>
    <xf numFmtId="0" fontId="10" fillId="0" borderId="1" xfId="0" applyFont="1" applyBorder="1"/>
    <xf numFmtId="10" fontId="9" fillId="4" borderId="1" xfId="1" applyNumberFormat="1" applyFont="1" applyFill="1" applyBorder="1"/>
    <xf numFmtId="0" fontId="5" fillId="0" borderId="0" xfId="0" applyFont="1" applyBorder="1"/>
    <xf numFmtId="0" fontId="5" fillId="0" borderId="0" xfId="0" applyFont="1" applyBorder="1" applyAlignment="1">
      <alignment wrapText="1"/>
    </xf>
    <xf numFmtId="2" fontId="5" fillId="0" borderId="0" xfId="0" applyNumberFormat="1" applyFont="1" applyBorder="1"/>
    <xf numFmtId="10" fontId="5" fillId="0" borderId="0" xfId="1" applyNumberFormat="1" applyFont="1" applyBorder="1"/>
    <xf numFmtId="166" fontId="5" fillId="4" borderId="1" xfId="0" applyNumberFormat="1" applyFont="1" applyFill="1" applyBorder="1"/>
    <xf numFmtId="166" fontId="0" fillId="0" borderId="0" xfId="0" applyNumberFormat="1"/>
    <xf numFmtId="10" fontId="8" fillId="0" borderId="1" xfId="1" applyNumberFormat="1" applyFont="1" applyFill="1" applyBorder="1"/>
    <xf numFmtId="166" fontId="8" fillId="0" borderId="1" xfId="0" applyNumberFormat="1" applyFont="1" applyBorder="1"/>
    <xf numFmtId="0" fontId="5" fillId="0" borderId="0" xfId="0" applyFont="1" applyFill="1" applyBorder="1"/>
    <xf numFmtId="10" fontId="0" fillId="4" borderId="1" xfId="1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D9858-6E24-43A4-B40E-8161BC0B1A69}">
  <dimension ref="A2:K36"/>
  <sheetViews>
    <sheetView zoomScale="125" workbookViewId="0">
      <selection activeCell="I25" sqref="I25"/>
    </sheetView>
  </sheetViews>
  <sheetFormatPr baseColWidth="10" defaultRowHeight="15" x14ac:dyDescent="0.2"/>
  <cols>
    <col min="2" max="2" width="18.1640625" customWidth="1"/>
    <col min="3" max="3" width="12.33203125" customWidth="1"/>
    <col min="4" max="4" width="11.5" customWidth="1"/>
    <col min="7" max="7" width="55.5" customWidth="1"/>
    <col min="8" max="8" width="12.5" bestFit="1" customWidth="1"/>
    <col min="9" max="9" width="14.6640625" customWidth="1"/>
    <col min="10" max="10" width="12.33203125" customWidth="1"/>
    <col min="11" max="11" width="12.5" customWidth="1"/>
  </cols>
  <sheetData>
    <row r="2" spans="1:11" x14ac:dyDescent="0.2">
      <c r="B2" s="1" t="s">
        <v>0</v>
      </c>
    </row>
    <row r="3" spans="1:11" ht="32" x14ac:dyDescent="0.2">
      <c r="A3" s="2" t="s">
        <v>1</v>
      </c>
      <c r="B3" s="2" t="s">
        <v>51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50</v>
      </c>
      <c r="K3" s="2" t="s">
        <v>49</v>
      </c>
    </row>
    <row r="4" spans="1:11" ht="48" x14ac:dyDescent="0.2">
      <c r="A4" s="3" t="s">
        <v>12</v>
      </c>
      <c r="B4" s="6" t="s">
        <v>13</v>
      </c>
      <c r="C4" s="3">
        <v>150000</v>
      </c>
      <c r="D4" s="4">
        <v>196364.90254099999</v>
      </c>
      <c r="E4" s="3">
        <v>432</v>
      </c>
      <c r="F4" s="3" t="s">
        <v>14</v>
      </c>
      <c r="G4" s="6" t="s">
        <v>15</v>
      </c>
      <c r="H4" s="4">
        <v>206040.38630000001</v>
      </c>
      <c r="I4" s="4">
        <v>21975.732970000001</v>
      </c>
      <c r="J4" s="5">
        <f>I4/D4</f>
        <v>0.11191273331246952</v>
      </c>
      <c r="K4" s="5">
        <f>I4/H4</f>
        <v>0.10665740520405925</v>
      </c>
    </row>
    <row r="5" spans="1:11" s="13" customFormat="1" ht="80" x14ac:dyDescent="0.2">
      <c r="A5" s="9" t="s">
        <v>12</v>
      </c>
      <c r="B5" s="10" t="s">
        <v>16</v>
      </c>
      <c r="C5" s="9">
        <v>45000</v>
      </c>
      <c r="D5" s="11">
        <v>35144.71632</v>
      </c>
      <c r="E5" s="9" t="s">
        <v>17</v>
      </c>
      <c r="F5" s="9" t="s">
        <v>18</v>
      </c>
      <c r="G5" s="10" t="s">
        <v>19</v>
      </c>
      <c r="H5" s="11">
        <v>14.2339</v>
      </c>
      <c r="I5" s="11">
        <v>2.1879879999999998</v>
      </c>
      <c r="J5" s="12">
        <f t="shared" ref="J5:J22" si="0">I5/D5</f>
        <v>6.2256527555320441E-5</v>
      </c>
      <c r="K5" s="12">
        <f t="shared" ref="K5:K22" si="1">I5/H5</f>
        <v>0.15371669043621214</v>
      </c>
    </row>
    <row r="6" spans="1:11" s="13" customFormat="1" ht="48" x14ac:dyDescent="0.2">
      <c r="A6" s="9" t="s">
        <v>12</v>
      </c>
      <c r="B6" s="10" t="s">
        <v>20</v>
      </c>
      <c r="C6" s="9">
        <v>125000</v>
      </c>
      <c r="D6" s="11">
        <v>124712.49299300001</v>
      </c>
      <c r="E6" s="9" t="s">
        <v>21</v>
      </c>
      <c r="F6" s="9" t="s">
        <v>18</v>
      </c>
      <c r="G6" s="10" t="s">
        <v>15</v>
      </c>
      <c r="H6" s="11">
        <v>62.404600000000002</v>
      </c>
      <c r="I6" s="11">
        <v>5.8464520000000002</v>
      </c>
      <c r="J6" s="12">
        <f t="shared" si="0"/>
        <v>4.6879441342962776E-5</v>
      </c>
      <c r="K6" s="12">
        <f t="shared" si="1"/>
        <v>9.3686234668598142E-2</v>
      </c>
    </row>
    <row r="7" spans="1:11" s="13" customFormat="1" ht="16" x14ac:dyDescent="0.2">
      <c r="A7" s="9" t="s">
        <v>12</v>
      </c>
      <c r="B7" s="10" t="s">
        <v>16</v>
      </c>
      <c r="C7" s="9">
        <v>45000</v>
      </c>
      <c r="D7" s="11">
        <v>35144.71632</v>
      </c>
      <c r="E7" s="9" t="s">
        <v>22</v>
      </c>
      <c r="F7" s="9" t="s">
        <v>18</v>
      </c>
      <c r="G7" s="10" t="s">
        <v>23</v>
      </c>
      <c r="H7" s="11">
        <v>566.2373</v>
      </c>
      <c r="I7" s="11">
        <v>167.88429199999999</v>
      </c>
      <c r="J7" s="12">
        <f t="shared" si="0"/>
        <v>4.7769425842387903E-3</v>
      </c>
      <c r="K7" s="12">
        <f t="shared" si="1"/>
        <v>0.29649105066020903</v>
      </c>
    </row>
    <row r="8" spans="1:11" s="13" customFormat="1" ht="16" x14ac:dyDescent="0.2">
      <c r="A8" s="9" t="s">
        <v>12</v>
      </c>
      <c r="B8" s="10" t="s">
        <v>24</v>
      </c>
      <c r="C8" s="14">
        <v>10019.799805000001</v>
      </c>
      <c r="D8" s="11">
        <v>10020.115347999999</v>
      </c>
      <c r="E8" s="9" t="s">
        <v>25</v>
      </c>
      <c r="F8" s="9" t="s">
        <v>18</v>
      </c>
      <c r="G8" s="10" t="s">
        <v>26</v>
      </c>
      <c r="H8" s="11">
        <v>37.4176</v>
      </c>
      <c r="I8" s="11">
        <v>30.838826000000001</v>
      </c>
      <c r="J8" s="12">
        <f t="shared" si="0"/>
        <v>3.0776917160095754E-3</v>
      </c>
      <c r="K8" s="12">
        <f t="shared" si="1"/>
        <v>0.82417969084067388</v>
      </c>
    </row>
    <row r="9" spans="1:11" s="13" customFormat="1" ht="16" x14ac:dyDescent="0.2">
      <c r="A9" s="9" t="s">
        <v>12</v>
      </c>
      <c r="B9" s="10" t="s">
        <v>27</v>
      </c>
      <c r="C9" s="9">
        <v>460000</v>
      </c>
      <c r="D9" s="11">
        <v>504110.17470899998</v>
      </c>
      <c r="E9" s="9" t="s">
        <v>28</v>
      </c>
      <c r="F9" s="9" t="s">
        <v>14</v>
      </c>
      <c r="G9" s="10" t="s">
        <v>29</v>
      </c>
      <c r="H9" s="11">
        <v>8794.2191999999995</v>
      </c>
      <c r="I9" s="11">
        <v>317.32804900000002</v>
      </c>
      <c r="J9" s="12">
        <f t="shared" si="0"/>
        <v>6.2948153979073954E-4</v>
      </c>
      <c r="K9" s="12">
        <f t="shared" si="1"/>
        <v>3.6083709284844757E-2</v>
      </c>
    </row>
    <row r="10" spans="1:11" s="13" customFormat="1" ht="80" x14ac:dyDescent="0.2">
      <c r="A10" s="9" t="s">
        <v>12</v>
      </c>
      <c r="B10" s="10" t="s">
        <v>16</v>
      </c>
      <c r="C10" s="9">
        <v>45000</v>
      </c>
      <c r="D10" s="11">
        <v>35144.71632</v>
      </c>
      <c r="E10" s="9" t="s">
        <v>30</v>
      </c>
      <c r="F10" s="9" t="s">
        <v>18</v>
      </c>
      <c r="G10" s="10" t="s">
        <v>19</v>
      </c>
      <c r="H10" s="11">
        <v>47.192500000000003</v>
      </c>
      <c r="I10" s="11">
        <v>0.22051399999999999</v>
      </c>
      <c r="J10" s="12">
        <f t="shared" si="0"/>
        <v>6.2744566777029544E-6</v>
      </c>
      <c r="K10" s="12">
        <f t="shared" si="1"/>
        <v>4.6726492557080043E-3</v>
      </c>
    </row>
    <row r="11" spans="1:11" s="13" customFormat="1" ht="16" x14ac:dyDescent="0.2">
      <c r="A11" s="9" t="s">
        <v>12</v>
      </c>
      <c r="B11" s="10" t="s">
        <v>31</v>
      </c>
      <c r="C11" s="9">
        <v>32000</v>
      </c>
      <c r="D11" s="11">
        <v>28752.937388999999</v>
      </c>
      <c r="E11" s="9" t="s">
        <v>32</v>
      </c>
      <c r="F11" s="9" t="s">
        <v>18</v>
      </c>
      <c r="G11" s="10" t="s">
        <v>26</v>
      </c>
      <c r="H11" s="11">
        <v>150.16759999999999</v>
      </c>
      <c r="I11" s="11">
        <v>84.955836000000005</v>
      </c>
      <c r="J11" s="12">
        <f t="shared" si="0"/>
        <v>2.9546837198101898E-3</v>
      </c>
      <c r="K11" s="12">
        <f t="shared" si="1"/>
        <v>0.56574011970624827</v>
      </c>
    </row>
    <row r="12" spans="1:11" s="13" customFormat="1" ht="80" x14ac:dyDescent="0.2">
      <c r="A12" s="9" t="s">
        <v>12</v>
      </c>
      <c r="B12" s="10" t="s">
        <v>33</v>
      </c>
      <c r="C12" s="9">
        <v>51900</v>
      </c>
      <c r="D12" s="11">
        <v>42990.642484000004</v>
      </c>
      <c r="E12" s="9" t="s">
        <v>34</v>
      </c>
      <c r="F12" s="9" t="s">
        <v>35</v>
      </c>
      <c r="G12" s="10" t="s">
        <v>19</v>
      </c>
      <c r="H12" s="11">
        <v>3930.9393</v>
      </c>
      <c r="I12" s="11">
        <v>6.1853189999999998</v>
      </c>
      <c r="J12" s="12">
        <f t="shared" si="0"/>
        <v>1.4387593770672337E-4</v>
      </c>
      <c r="K12" s="12">
        <f t="shared" si="1"/>
        <v>1.5734964414230461E-3</v>
      </c>
    </row>
    <row r="13" spans="1:11" s="13" customFormat="1" ht="80" x14ac:dyDescent="0.2">
      <c r="A13" s="9" t="s">
        <v>12</v>
      </c>
      <c r="B13" s="10" t="s">
        <v>27</v>
      </c>
      <c r="C13" s="9">
        <v>460000</v>
      </c>
      <c r="D13" s="11">
        <v>504110.17470899998</v>
      </c>
      <c r="E13" s="9" t="s">
        <v>36</v>
      </c>
      <c r="F13" s="9" t="s">
        <v>14</v>
      </c>
      <c r="G13" s="10" t="s">
        <v>19</v>
      </c>
      <c r="H13" s="11">
        <v>459.92439999999999</v>
      </c>
      <c r="I13" s="11">
        <v>10.963101999999999</v>
      </c>
      <c r="J13" s="12">
        <f t="shared" si="0"/>
        <v>2.174743250585748E-5</v>
      </c>
      <c r="K13" s="12">
        <f t="shared" si="1"/>
        <v>2.3836747952489582E-2</v>
      </c>
    </row>
    <row r="14" spans="1:11" s="13" customFormat="1" ht="16" x14ac:dyDescent="0.2">
      <c r="A14" s="9" t="s">
        <v>12</v>
      </c>
      <c r="B14" s="10" t="s">
        <v>16</v>
      </c>
      <c r="C14" s="9">
        <v>45000</v>
      </c>
      <c r="D14" s="11">
        <v>35144.71632</v>
      </c>
      <c r="E14" s="9" t="s">
        <v>37</v>
      </c>
      <c r="F14" s="9" t="s">
        <v>18</v>
      </c>
      <c r="G14" s="10" t="s">
        <v>23</v>
      </c>
      <c r="H14" s="11">
        <v>52.316699999999997</v>
      </c>
      <c r="I14" s="11">
        <v>3.6237140000000001</v>
      </c>
      <c r="J14" s="12">
        <f t="shared" si="0"/>
        <v>1.0310835822390272E-4</v>
      </c>
      <c r="K14" s="12">
        <f t="shared" si="1"/>
        <v>6.9264957461001947E-2</v>
      </c>
    </row>
    <row r="15" spans="1:11" s="13" customFormat="1" ht="80" x14ac:dyDescent="0.2">
      <c r="A15" s="9" t="s">
        <v>12</v>
      </c>
      <c r="B15" s="10" t="s">
        <v>31</v>
      </c>
      <c r="C15" s="9">
        <v>32000</v>
      </c>
      <c r="D15" s="11">
        <v>28752.937388999999</v>
      </c>
      <c r="E15" s="9" t="s">
        <v>38</v>
      </c>
      <c r="F15" s="9" t="s">
        <v>18</v>
      </c>
      <c r="G15" s="10" t="s">
        <v>39</v>
      </c>
      <c r="H15" s="11">
        <v>3932.7341000000001</v>
      </c>
      <c r="I15" s="11">
        <v>2.5933470000000001</v>
      </c>
      <c r="J15" s="12">
        <f t="shared" si="0"/>
        <v>9.0194158771136061E-5</v>
      </c>
      <c r="K15" s="12">
        <f t="shared" si="1"/>
        <v>6.5942597034465158E-4</v>
      </c>
    </row>
    <row r="16" spans="1:11" s="13" customFormat="1" ht="80" x14ac:dyDescent="0.2">
      <c r="A16" s="9" t="s">
        <v>12</v>
      </c>
      <c r="B16" s="10" t="s">
        <v>27</v>
      </c>
      <c r="C16" s="9">
        <v>460000</v>
      </c>
      <c r="D16" s="11">
        <v>504110.17470899998</v>
      </c>
      <c r="E16" s="9" t="s">
        <v>40</v>
      </c>
      <c r="F16" s="9" t="s">
        <v>14</v>
      </c>
      <c r="G16" s="10" t="s">
        <v>19</v>
      </c>
      <c r="H16" s="11">
        <v>3063.6311000000001</v>
      </c>
      <c r="I16" s="11">
        <v>243.789164</v>
      </c>
      <c r="J16" s="12">
        <f t="shared" si="0"/>
        <v>4.8360294283036139E-4</v>
      </c>
      <c r="K16" s="12">
        <f t="shared" si="1"/>
        <v>7.9575234759824698E-2</v>
      </c>
    </row>
    <row r="17" spans="1:11" s="13" customFormat="1" ht="80" x14ac:dyDescent="0.2">
      <c r="A17" s="9" t="s">
        <v>12</v>
      </c>
      <c r="B17" s="10" t="s">
        <v>27</v>
      </c>
      <c r="C17" s="9">
        <v>460000</v>
      </c>
      <c r="D17" s="11">
        <v>504110.17470899998</v>
      </c>
      <c r="E17" s="9" t="s">
        <v>41</v>
      </c>
      <c r="F17" s="9" t="s">
        <v>14</v>
      </c>
      <c r="G17" s="10" t="s">
        <v>19</v>
      </c>
      <c r="H17" s="11">
        <v>138.44110000000001</v>
      </c>
      <c r="I17" s="11">
        <v>2.0767730000000002</v>
      </c>
      <c r="J17" s="12">
        <f t="shared" si="0"/>
        <v>4.1196807844611098E-6</v>
      </c>
      <c r="K17" s="12">
        <f t="shared" si="1"/>
        <v>1.5001130444643969E-2</v>
      </c>
    </row>
    <row r="18" spans="1:11" s="13" customFormat="1" ht="80" x14ac:dyDescent="0.2">
      <c r="A18" s="9" t="s">
        <v>12</v>
      </c>
      <c r="B18" s="10" t="s">
        <v>27</v>
      </c>
      <c r="C18" s="9">
        <v>460000</v>
      </c>
      <c r="D18" s="11">
        <v>504110.17470899998</v>
      </c>
      <c r="E18" s="9" t="s">
        <v>42</v>
      </c>
      <c r="F18" s="9" t="s">
        <v>14</v>
      </c>
      <c r="G18" s="10" t="s">
        <v>19</v>
      </c>
      <c r="H18" s="11">
        <v>5419.4462000000003</v>
      </c>
      <c r="I18" s="11">
        <v>353.22335199999998</v>
      </c>
      <c r="J18" s="12">
        <f t="shared" si="0"/>
        <v>7.0068681355995211E-4</v>
      </c>
      <c r="K18" s="12">
        <f t="shared" si="1"/>
        <v>6.5177019747884937E-2</v>
      </c>
    </row>
    <row r="19" spans="1:11" s="13" customFormat="1" ht="16" x14ac:dyDescent="0.2">
      <c r="A19" s="9" t="s">
        <v>12</v>
      </c>
      <c r="B19" s="10" t="s">
        <v>16</v>
      </c>
      <c r="C19" s="9">
        <v>45000</v>
      </c>
      <c r="D19" s="11">
        <v>35144.71632</v>
      </c>
      <c r="E19" s="9" t="s">
        <v>43</v>
      </c>
      <c r="F19" s="9" t="s">
        <v>18</v>
      </c>
      <c r="G19" s="10" t="s">
        <v>23</v>
      </c>
      <c r="H19" s="11">
        <v>23.917100000000001</v>
      </c>
      <c r="I19" s="11">
        <v>0.93646700000000005</v>
      </c>
      <c r="J19" s="12">
        <f t="shared" si="0"/>
        <v>2.6646025293625134E-5</v>
      </c>
      <c r="K19" s="12">
        <f t="shared" si="1"/>
        <v>3.915470521091604E-2</v>
      </c>
    </row>
    <row r="20" spans="1:11" s="13" customFormat="1" ht="16" x14ac:dyDescent="0.2">
      <c r="A20" s="9" t="s">
        <v>12</v>
      </c>
      <c r="B20" s="10" t="s">
        <v>31</v>
      </c>
      <c r="C20" s="9">
        <v>32000</v>
      </c>
      <c r="D20" s="11">
        <v>28752.937388999999</v>
      </c>
      <c r="E20" s="9" t="s">
        <v>44</v>
      </c>
      <c r="F20" s="9" t="s">
        <v>18</v>
      </c>
      <c r="G20" s="10" t="s">
        <v>26</v>
      </c>
      <c r="H20" s="11">
        <v>25.031600000000001</v>
      </c>
      <c r="I20" s="11">
        <v>25.031545999999999</v>
      </c>
      <c r="J20" s="12">
        <f t="shared" si="0"/>
        <v>8.7057352302294887E-4</v>
      </c>
      <c r="K20" s="12">
        <f t="shared" si="1"/>
        <v>0.99999784272679326</v>
      </c>
    </row>
    <row r="21" spans="1:11" s="13" customFormat="1" ht="80" x14ac:dyDescent="0.2">
      <c r="A21" s="9" t="s">
        <v>12</v>
      </c>
      <c r="B21" s="10" t="s">
        <v>45</v>
      </c>
      <c r="C21" s="9">
        <v>1056023</v>
      </c>
      <c r="D21" s="11">
        <v>1056022.7632800001</v>
      </c>
      <c r="E21" s="9" t="s">
        <v>46</v>
      </c>
      <c r="F21" s="9" t="s">
        <v>14</v>
      </c>
      <c r="G21" s="10" t="s">
        <v>19</v>
      </c>
      <c r="H21" s="11">
        <v>2001.7336</v>
      </c>
      <c r="I21" s="11">
        <v>2001.7335069999999</v>
      </c>
      <c r="J21" s="12">
        <f t="shared" si="0"/>
        <v>1.8955401120167412E-3</v>
      </c>
      <c r="K21" s="12">
        <f t="shared" si="1"/>
        <v>0.99999995354027127</v>
      </c>
    </row>
    <row r="22" spans="1:11" ht="16" x14ac:dyDescent="0.2">
      <c r="A22" s="3" t="s">
        <v>12</v>
      </c>
      <c r="B22" s="6" t="s">
        <v>47</v>
      </c>
      <c r="C22" s="3">
        <v>48000</v>
      </c>
      <c r="D22" s="4">
        <v>51026.571891</v>
      </c>
      <c r="E22" s="3" t="s">
        <v>48</v>
      </c>
      <c r="F22" s="3" t="s">
        <v>18</v>
      </c>
      <c r="G22" s="6" t="s">
        <v>23</v>
      </c>
      <c r="H22" s="4">
        <v>4830.3227999999999</v>
      </c>
      <c r="I22" s="4">
        <v>9.5437709999999996</v>
      </c>
      <c r="J22" s="5">
        <f t="shared" si="0"/>
        <v>1.8703531603860924E-4</v>
      </c>
      <c r="K22" s="5">
        <f t="shared" si="1"/>
        <v>1.9758039773242484E-3</v>
      </c>
    </row>
    <row r="23" spans="1:11" x14ac:dyDescent="0.2">
      <c r="D23" s="7"/>
      <c r="I23" s="7">
        <f>SUM(I4:I22)</f>
        <v>25244.694989000011</v>
      </c>
    </row>
    <row r="24" spans="1:11" x14ac:dyDescent="0.2">
      <c r="D24" s="7"/>
    </row>
    <row r="25" spans="1:11" s="15" customFormat="1" x14ac:dyDescent="0.2">
      <c r="A25" s="27"/>
      <c r="B25" s="16" t="str">
        <f>+B3</f>
        <v>PNN NOMBRE</v>
      </c>
      <c r="C25" s="16" t="str">
        <f t="shared" ref="C25:D25" si="2">+C3</f>
        <v>ÁREA (Ha)
RESOLUCIÓN</v>
      </c>
      <c r="D25" s="16" t="str">
        <f t="shared" si="2"/>
        <v>ÁREA (Ha)
SIG</v>
      </c>
      <c r="E25" s="16"/>
      <c r="F25" s="16"/>
      <c r="G25" s="16"/>
      <c r="H25" s="16"/>
      <c r="I25" s="16" t="str">
        <f t="shared" ref="I25:J25" si="3">+I3</f>
        <v>SUPERPOSICIÓN 
(Ha)</v>
      </c>
      <c r="J25" s="16" t="str">
        <f t="shared" si="3"/>
        <v>%PNN SUPERPUESTO</v>
      </c>
    </row>
    <row r="26" spans="1:11" x14ac:dyDescent="0.2">
      <c r="A26" s="28"/>
      <c r="B26" s="3" t="str">
        <f>+B19</f>
        <v>Pisba</v>
      </c>
      <c r="C26" s="3">
        <f t="shared" ref="C26:D26" si="4">+C19</f>
        <v>45000</v>
      </c>
      <c r="D26" s="3">
        <f t="shared" si="4"/>
        <v>35144.71632</v>
      </c>
      <c r="E26" s="3"/>
      <c r="F26" s="3"/>
      <c r="G26" s="3"/>
      <c r="H26" s="4"/>
      <c r="I26" s="4">
        <f>+I5+I7+I10+I14+I19</f>
        <v>174.85297499999999</v>
      </c>
      <c r="J26" s="5">
        <f>I26/D26</f>
        <v>4.975227951989342E-3</v>
      </c>
    </row>
    <row r="27" spans="1:11" x14ac:dyDescent="0.2">
      <c r="A27" s="28"/>
      <c r="B27" s="3" t="str">
        <f>+B18</f>
        <v>Paramillo</v>
      </c>
      <c r="C27" s="3">
        <f t="shared" ref="C27:D27" si="5">+C18</f>
        <v>460000</v>
      </c>
      <c r="D27" s="3">
        <f t="shared" si="5"/>
        <v>504110.17470899998</v>
      </c>
      <c r="E27" s="3"/>
      <c r="F27" s="3"/>
      <c r="G27" s="3"/>
      <c r="H27" s="3"/>
      <c r="I27" s="4">
        <f>+I9+I13+I16+I17+I18</f>
        <v>927.38044000000002</v>
      </c>
      <c r="J27" s="5">
        <f>I27/D27</f>
        <v>1.8396384094713717E-3</v>
      </c>
    </row>
    <row r="28" spans="1:11" x14ac:dyDescent="0.2">
      <c r="A28" s="28"/>
      <c r="B28" s="3" t="str">
        <f>+B20</f>
        <v>Las Orquideas</v>
      </c>
      <c r="C28" s="3">
        <f t="shared" ref="C28:D28" si="6">+C20</f>
        <v>32000</v>
      </c>
      <c r="D28" s="3">
        <f t="shared" si="6"/>
        <v>28752.937388999999</v>
      </c>
      <c r="E28" s="3"/>
      <c r="F28" s="3"/>
      <c r="G28" s="3"/>
      <c r="H28" s="3"/>
      <c r="I28" s="4">
        <f>+I11+I15+I20</f>
        <v>112.58072899999999</v>
      </c>
      <c r="J28" s="5">
        <f>I28/D28</f>
        <v>3.9154514016042745E-3</v>
      </c>
    </row>
    <row r="29" spans="1:11" x14ac:dyDescent="0.2">
      <c r="A29" s="28"/>
      <c r="B29" s="3" t="str">
        <f>+B4</f>
        <v>Farallones de Cali</v>
      </c>
      <c r="C29" s="3">
        <f>+C4</f>
        <v>150000</v>
      </c>
      <c r="D29" s="3">
        <f>+D4</f>
        <v>196364.90254099999</v>
      </c>
      <c r="E29" s="3"/>
      <c r="F29" s="3"/>
      <c r="G29" s="3"/>
      <c r="H29" s="3"/>
      <c r="I29" s="3">
        <f>+I4</f>
        <v>21975.732970000001</v>
      </c>
      <c r="J29" s="5">
        <f t="shared" ref="J29:J34" si="7">I29/D29</f>
        <v>0.11191273331246952</v>
      </c>
    </row>
    <row r="30" spans="1:11" x14ac:dyDescent="0.2">
      <c r="A30" s="28"/>
      <c r="B30" s="3" t="str">
        <f>+B6</f>
        <v>Las Hermosas - Gloria Valencia de Castano</v>
      </c>
      <c r="C30" s="3">
        <f>+C6</f>
        <v>125000</v>
      </c>
      <c r="D30" s="3">
        <f>+D6</f>
        <v>124712.49299300001</v>
      </c>
      <c r="E30" s="3"/>
      <c r="F30" s="3"/>
      <c r="G30" s="3"/>
      <c r="H30" s="3"/>
      <c r="I30" s="3">
        <f>+I6</f>
        <v>5.8464520000000002</v>
      </c>
      <c r="J30" s="8">
        <f t="shared" si="7"/>
        <v>4.6879441342962776E-5</v>
      </c>
    </row>
    <row r="31" spans="1:11" x14ac:dyDescent="0.2">
      <c r="A31" s="28"/>
      <c r="B31" s="3" t="str">
        <f>+B8</f>
        <v>Selva de Florencia</v>
      </c>
      <c r="C31" s="3">
        <f>+C8</f>
        <v>10019.799805000001</v>
      </c>
      <c r="D31" s="3">
        <f>+D8</f>
        <v>10020.115347999999</v>
      </c>
      <c r="E31" s="3"/>
      <c r="F31" s="3"/>
      <c r="G31" s="3"/>
      <c r="H31" s="3"/>
      <c r="I31" s="3">
        <f>+I8</f>
        <v>30.838826000000001</v>
      </c>
      <c r="J31" s="5">
        <f t="shared" si="7"/>
        <v>3.0776917160095754E-3</v>
      </c>
    </row>
    <row r="32" spans="1:11" x14ac:dyDescent="0.2">
      <c r="A32" s="28"/>
      <c r="B32" s="3" t="str">
        <f>+B12</f>
        <v>Tatama</v>
      </c>
      <c r="C32" s="3">
        <f>+C12</f>
        <v>51900</v>
      </c>
      <c r="D32" s="3">
        <f>+D12</f>
        <v>42990.642484000004</v>
      </c>
      <c r="E32" s="3"/>
      <c r="F32" s="3"/>
      <c r="G32" s="3"/>
      <c r="H32" s="3"/>
      <c r="I32" s="3">
        <f>+I12</f>
        <v>6.1853189999999998</v>
      </c>
      <c r="J32" s="5">
        <f t="shared" si="7"/>
        <v>1.4387593770672337E-4</v>
      </c>
    </row>
    <row r="33" spans="1:10" x14ac:dyDescent="0.2">
      <c r="A33" s="28"/>
      <c r="B33" s="3" t="str">
        <f>+B21</f>
        <v>Yaigoje Apaporis</v>
      </c>
      <c r="C33" s="3">
        <f>+C21</f>
        <v>1056023</v>
      </c>
      <c r="D33" s="3">
        <f>+D21</f>
        <v>1056022.7632800001</v>
      </c>
      <c r="E33" s="3"/>
      <c r="F33" s="3"/>
      <c r="G33" s="3"/>
      <c r="H33" s="3"/>
      <c r="I33" s="3">
        <f>+I21</f>
        <v>2001.7335069999999</v>
      </c>
      <c r="J33" s="5">
        <f t="shared" si="7"/>
        <v>1.8955401120167412E-3</v>
      </c>
    </row>
    <row r="34" spans="1:10" x14ac:dyDescent="0.2">
      <c r="A34" s="28"/>
      <c r="B34" s="3" t="str">
        <f>+B22</f>
        <v>Tama</v>
      </c>
      <c r="C34" s="3">
        <f>+C22</f>
        <v>48000</v>
      </c>
      <c r="D34" s="3">
        <f>+D22</f>
        <v>51026.571891</v>
      </c>
      <c r="E34" s="3"/>
      <c r="F34" s="3"/>
      <c r="G34" s="3"/>
      <c r="H34" s="3"/>
      <c r="I34" s="3">
        <f>+I22</f>
        <v>9.5437709999999996</v>
      </c>
      <c r="J34" s="5">
        <f t="shared" si="7"/>
        <v>1.8703531603860924E-4</v>
      </c>
    </row>
    <row r="35" spans="1:10" x14ac:dyDescent="0.2">
      <c r="I35" s="7"/>
    </row>
    <row r="36" spans="1:10" x14ac:dyDescent="0.2">
      <c r="D36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D2091-E3AE-0840-A063-8D078AD08296}">
  <dimension ref="A2:K87"/>
  <sheetViews>
    <sheetView topLeftCell="A66" zoomScale="133" workbookViewId="0">
      <selection activeCell="E68" sqref="E68:F70"/>
    </sheetView>
  </sheetViews>
  <sheetFormatPr baseColWidth="10" defaultRowHeight="15" x14ac:dyDescent="0.2"/>
  <cols>
    <col min="1" max="1" width="5" bestFit="1" customWidth="1"/>
    <col min="2" max="2" width="23.5" customWidth="1"/>
    <col min="3" max="4" width="15.1640625" customWidth="1"/>
    <col min="8" max="8" width="12.5" bestFit="1" customWidth="1"/>
    <col min="9" max="9" width="14.6640625" customWidth="1"/>
  </cols>
  <sheetData>
    <row r="2" spans="1:11" x14ac:dyDescent="0.2">
      <c r="A2" s="17"/>
      <c r="B2" s="1" t="s">
        <v>52</v>
      </c>
      <c r="C2" s="17"/>
      <c r="D2" s="17"/>
      <c r="E2" s="17"/>
      <c r="F2" s="17"/>
      <c r="G2" s="17"/>
      <c r="H2" s="17"/>
      <c r="I2" s="17"/>
      <c r="J2" s="17"/>
      <c r="K2" s="17"/>
    </row>
    <row r="3" spans="1:11" ht="24" x14ac:dyDescent="0.2">
      <c r="A3" s="18" t="s">
        <v>1</v>
      </c>
      <c r="B3" s="18" t="s">
        <v>909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</row>
    <row r="4" spans="1:11" x14ac:dyDescent="0.2">
      <c r="A4" s="19">
        <v>1</v>
      </c>
      <c r="B4" s="22" t="s">
        <v>74</v>
      </c>
      <c r="C4" s="20">
        <v>506.209991</v>
      </c>
      <c r="D4" s="20">
        <v>506.205129</v>
      </c>
      <c r="E4" s="19" t="s">
        <v>75</v>
      </c>
      <c r="F4" s="19" t="s">
        <v>18</v>
      </c>
      <c r="G4" s="19" t="s">
        <v>55</v>
      </c>
      <c r="H4" s="20">
        <v>236.21114</v>
      </c>
      <c r="I4" s="20">
        <v>2.1090000000000002E-3</v>
      </c>
      <c r="J4" s="21">
        <f>I4/D4</f>
        <v>4.1662952016434436E-6</v>
      </c>
      <c r="K4" s="21">
        <f>I4/H4</f>
        <v>8.9284527393585252E-6</v>
      </c>
    </row>
    <row r="5" spans="1:11" x14ac:dyDescent="0.2">
      <c r="A5" s="19">
        <f>+A4+1</f>
        <v>2</v>
      </c>
      <c r="B5" s="22" t="s">
        <v>110</v>
      </c>
      <c r="C5" s="20">
        <v>10086.5</v>
      </c>
      <c r="D5" s="20">
        <v>10078.387017999999</v>
      </c>
      <c r="E5" s="19" t="s">
        <v>111</v>
      </c>
      <c r="F5" s="19" t="s">
        <v>18</v>
      </c>
      <c r="G5" s="19" t="s">
        <v>112</v>
      </c>
      <c r="H5" s="20">
        <v>9602.0259069999993</v>
      </c>
      <c r="I5" s="20">
        <v>551.51523899999995</v>
      </c>
      <c r="J5" s="21">
        <f>I5/D5</f>
        <v>5.4722569992102281E-2</v>
      </c>
      <c r="K5" s="21">
        <f>I5/H5</f>
        <v>5.7437382937900461E-2</v>
      </c>
    </row>
    <row r="6" spans="1:11" s="28" customFormat="1" x14ac:dyDescent="0.2">
      <c r="A6" s="19">
        <f t="shared" ref="A6:A66" si="0">+A5+1</f>
        <v>3</v>
      </c>
      <c r="B6" s="29" t="s">
        <v>59</v>
      </c>
      <c r="C6" s="31">
        <v>16508.400390999999</v>
      </c>
      <c r="D6" s="31">
        <v>16508.417909</v>
      </c>
      <c r="E6" s="30">
        <v>13547</v>
      </c>
      <c r="F6" s="30" t="s">
        <v>18</v>
      </c>
      <c r="G6" s="30" t="s">
        <v>60</v>
      </c>
      <c r="H6" s="31">
        <v>69.316991999999999</v>
      </c>
      <c r="I6" s="31">
        <v>58.025632999999999</v>
      </c>
      <c r="J6" s="32">
        <f>I6/D6</f>
        <v>3.5149118055925756E-3</v>
      </c>
      <c r="K6" s="32">
        <f>I6/H6</f>
        <v>0.83710546758866855</v>
      </c>
    </row>
    <row r="7" spans="1:11" s="28" customFormat="1" x14ac:dyDescent="0.2">
      <c r="A7" s="19">
        <f t="shared" si="0"/>
        <v>4</v>
      </c>
      <c r="B7" s="29" t="s">
        <v>59</v>
      </c>
      <c r="C7" s="31">
        <v>16508.400390999999</v>
      </c>
      <c r="D7" s="31">
        <v>16508.417909</v>
      </c>
      <c r="E7" s="30" t="s">
        <v>64</v>
      </c>
      <c r="F7" s="30" t="s">
        <v>18</v>
      </c>
      <c r="G7" s="30" t="s">
        <v>65</v>
      </c>
      <c r="H7" s="31">
        <v>1309.994954</v>
      </c>
      <c r="I7" s="31">
        <v>215.34223800000001</v>
      </c>
      <c r="J7" s="32">
        <f>I7/D7</f>
        <v>1.3044389788715036E-2</v>
      </c>
      <c r="K7" s="32">
        <f>I7/H7</f>
        <v>0.16438402097845028</v>
      </c>
    </row>
    <row r="8" spans="1:11" s="28" customFormat="1" x14ac:dyDescent="0.2">
      <c r="A8" s="19">
        <f t="shared" si="0"/>
        <v>5</v>
      </c>
      <c r="B8" s="29" t="s">
        <v>59</v>
      </c>
      <c r="C8" s="31">
        <v>16508.400390999999</v>
      </c>
      <c r="D8" s="31">
        <v>16508.417909</v>
      </c>
      <c r="E8" s="30" t="s">
        <v>67</v>
      </c>
      <c r="F8" s="30" t="s">
        <v>18</v>
      </c>
      <c r="G8" s="30" t="s">
        <v>68</v>
      </c>
      <c r="H8" s="31">
        <v>91.535199000000006</v>
      </c>
      <c r="I8" s="31">
        <v>19.360192000000001</v>
      </c>
      <c r="J8" s="32">
        <f>I8/D8</f>
        <v>1.1727466621404877E-3</v>
      </c>
      <c r="K8" s="32">
        <f>I8/H8</f>
        <v>0.21150543410082059</v>
      </c>
    </row>
    <row r="9" spans="1:11" s="28" customFormat="1" x14ac:dyDescent="0.2">
      <c r="A9" s="19">
        <f t="shared" si="0"/>
        <v>6</v>
      </c>
      <c r="B9" s="29" t="s">
        <v>59</v>
      </c>
      <c r="C9" s="31">
        <v>16508.400390999999</v>
      </c>
      <c r="D9" s="31">
        <v>16508.417909</v>
      </c>
      <c r="E9" s="30" t="s">
        <v>113</v>
      </c>
      <c r="F9" s="30" t="s">
        <v>18</v>
      </c>
      <c r="G9" s="30" t="s">
        <v>114</v>
      </c>
      <c r="H9" s="31">
        <v>290.24995899999999</v>
      </c>
      <c r="I9" s="31">
        <v>227.500833</v>
      </c>
      <c r="J9" s="32">
        <f>I9/D9</f>
        <v>1.3780898584834826E-2</v>
      </c>
      <c r="K9" s="32">
        <f>I9/H9</f>
        <v>0.78381004353561345</v>
      </c>
    </row>
    <row r="10" spans="1:11" x14ac:dyDescent="0.2">
      <c r="A10" s="19">
        <f t="shared" si="0"/>
        <v>7</v>
      </c>
      <c r="B10" s="22" t="s">
        <v>108</v>
      </c>
      <c r="C10" s="20">
        <v>28573</v>
      </c>
      <c r="D10" s="20">
        <v>28532.549239</v>
      </c>
      <c r="E10" s="19" t="s">
        <v>109</v>
      </c>
      <c r="F10" s="19" t="s">
        <v>18</v>
      </c>
      <c r="G10" s="19" t="s">
        <v>19</v>
      </c>
      <c r="H10" s="20">
        <v>97.775086000000002</v>
      </c>
      <c r="I10" s="20">
        <v>0.67045399999999999</v>
      </c>
      <c r="J10" s="21">
        <f>I10/D10</f>
        <v>2.3497865346135398E-5</v>
      </c>
      <c r="K10" s="21">
        <f>I10/H10</f>
        <v>6.8571046820659403E-3</v>
      </c>
    </row>
    <row r="11" spans="1:11" s="28" customFormat="1" x14ac:dyDescent="0.2">
      <c r="A11" s="19">
        <f t="shared" si="0"/>
        <v>8</v>
      </c>
      <c r="B11" s="29" t="s">
        <v>93</v>
      </c>
      <c r="C11" s="31">
        <v>1304.400024</v>
      </c>
      <c r="D11" s="31">
        <v>1401.0744</v>
      </c>
      <c r="E11" s="30" t="s">
        <v>94</v>
      </c>
      <c r="F11" s="30" t="s">
        <v>18</v>
      </c>
      <c r="G11" s="30" t="s">
        <v>95</v>
      </c>
      <c r="H11" s="31">
        <v>252.86907400000001</v>
      </c>
      <c r="I11" s="31">
        <v>8.1057749999999995</v>
      </c>
      <c r="J11" s="32">
        <f>I11/D11</f>
        <v>5.7853994049138291E-3</v>
      </c>
      <c r="K11" s="32">
        <f>I11/H11</f>
        <v>3.2055224752394987E-2</v>
      </c>
    </row>
    <row r="12" spans="1:11" s="28" customFormat="1" x14ac:dyDescent="0.2">
      <c r="A12" s="19">
        <f t="shared" si="0"/>
        <v>9</v>
      </c>
      <c r="B12" s="29" t="s">
        <v>93</v>
      </c>
      <c r="C12" s="31">
        <v>1304.400024</v>
      </c>
      <c r="D12" s="31">
        <v>1401.0744</v>
      </c>
      <c r="E12" s="30" t="s">
        <v>104</v>
      </c>
      <c r="F12" s="30" t="s">
        <v>18</v>
      </c>
      <c r="G12" s="30" t="s">
        <v>105</v>
      </c>
      <c r="H12" s="31">
        <v>795.17006900000001</v>
      </c>
      <c r="I12" s="31">
        <v>108.06335</v>
      </c>
      <c r="J12" s="32">
        <f>I12/D12</f>
        <v>7.7128916208875131E-2</v>
      </c>
      <c r="K12" s="32">
        <f>I12/H12</f>
        <v>0.13589967003649883</v>
      </c>
    </row>
    <row r="13" spans="1:11" s="37" customFormat="1" x14ac:dyDescent="0.2">
      <c r="A13" s="19">
        <f t="shared" si="0"/>
        <v>10</v>
      </c>
      <c r="B13" s="34" t="s">
        <v>54</v>
      </c>
      <c r="C13" s="35">
        <v>4530</v>
      </c>
      <c r="D13" s="35">
        <v>4530.3475879999996</v>
      </c>
      <c r="E13" s="33">
        <v>7238</v>
      </c>
      <c r="F13" s="33" t="s">
        <v>18</v>
      </c>
      <c r="G13" s="33" t="s">
        <v>55</v>
      </c>
      <c r="H13" s="35">
        <v>892.34888000000001</v>
      </c>
      <c r="I13" s="35">
        <v>4.4594760000000004</v>
      </c>
      <c r="J13" s="36">
        <f>I13/D13</f>
        <v>9.8435625818475291E-4</v>
      </c>
      <c r="K13" s="36">
        <f>I13/H13</f>
        <v>4.9974579449239631E-3</v>
      </c>
    </row>
    <row r="14" spans="1:11" s="37" customFormat="1" x14ac:dyDescent="0.2">
      <c r="A14" s="19">
        <f t="shared" si="0"/>
        <v>11</v>
      </c>
      <c r="B14" s="34" t="s">
        <v>54</v>
      </c>
      <c r="C14" s="35">
        <v>4530</v>
      </c>
      <c r="D14" s="35">
        <v>4530.3475879999996</v>
      </c>
      <c r="E14" s="33">
        <v>7239</v>
      </c>
      <c r="F14" s="33" t="s">
        <v>18</v>
      </c>
      <c r="G14" s="33" t="s">
        <v>56</v>
      </c>
      <c r="H14" s="35">
        <v>597.66832199999999</v>
      </c>
      <c r="I14" s="35">
        <v>6.9648000000000002E-2</v>
      </c>
      <c r="J14" s="36">
        <f>I14/D14</f>
        <v>1.5373654812819188E-5</v>
      </c>
      <c r="K14" s="36">
        <f>I14/H14</f>
        <v>1.1653286185042279E-4</v>
      </c>
    </row>
    <row r="15" spans="1:11" s="37" customFormat="1" x14ac:dyDescent="0.2">
      <c r="A15" s="19">
        <f t="shared" si="0"/>
        <v>12</v>
      </c>
      <c r="B15" s="34" t="s">
        <v>54</v>
      </c>
      <c r="C15" s="35">
        <v>4530</v>
      </c>
      <c r="D15" s="35">
        <v>4530.3475879999996</v>
      </c>
      <c r="E15" s="33">
        <v>7241</v>
      </c>
      <c r="F15" s="33" t="s">
        <v>18</v>
      </c>
      <c r="G15" s="33" t="s">
        <v>56</v>
      </c>
      <c r="H15" s="35">
        <v>760.52522299999998</v>
      </c>
      <c r="I15" s="35">
        <v>46.548644000000003</v>
      </c>
      <c r="J15" s="36">
        <f>I15/D15</f>
        <v>1.0274850460326314E-2</v>
      </c>
      <c r="K15" s="36">
        <f>I15/H15</f>
        <v>6.1205917426883298E-2</v>
      </c>
    </row>
    <row r="16" spans="1:11" s="37" customFormat="1" x14ac:dyDescent="0.2">
      <c r="A16" s="19">
        <f t="shared" si="0"/>
        <v>13</v>
      </c>
      <c r="B16" s="34" t="s">
        <v>54</v>
      </c>
      <c r="C16" s="35">
        <v>4530</v>
      </c>
      <c r="D16" s="35">
        <v>4530.3475879999996</v>
      </c>
      <c r="E16" s="33">
        <v>9457</v>
      </c>
      <c r="F16" s="33" t="s">
        <v>18</v>
      </c>
      <c r="G16" s="33" t="s">
        <v>56</v>
      </c>
      <c r="H16" s="35">
        <v>998.214924</v>
      </c>
      <c r="I16" s="35">
        <v>991.45608500000003</v>
      </c>
      <c r="J16" s="36">
        <f>I16/D16</f>
        <v>0.21884768568888011</v>
      </c>
      <c r="K16" s="36">
        <f>I16/H16</f>
        <v>0.99322907438318364</v>
      </c>
    </row>
    <row r="17" spans="1:11" s="37" customFormat="1" x14ac:dyDescent="0.2">
      <c r="A17" s="19">
        <f t="shared" si="0"/>
        <v>14</v>
      </c>
      <c r="B17" s="34" t="s">
        <v>54</v>
      </c>
      <c r="C17" s="35">
        <v>4530</v>
      </c>
      <c r="D17" s="35">
        <v>4530.3475879999996</v>
      </c>
      <c r="E17" s="33">
        <v>9457</v>
      </c>
      <c r="F17" s="33" t="s">
        <v>18</v>
      </c>
      <c r="G17" s="33" t="s">
        <v>56</v>
      </c>
      <c r="H17" s="35">
        <v>998.214924</v>
      </c>
      <c r="I17" s="35">
        <v>991.45608500000003</v>
      </c>
      <c r="J17" s="36">
        <f>I17/D17</f>
        <v>0.21884768568888011</v>
      </c>
      <c r="K17" s="36">
        <f>I17/H17</f>
        <v>0.99322907438318364</v>
      </c>
    </row>
    <row r="18" spans="1:11" s="37" customFormat="1" x14ac:dyDescent="0.2">
      <c r="A18" s="19">
        <f t="shared" si="0"/>
        <v>15</v>
      </c>
      <c r="B18" s="34" t="s">
        <v>54</v>
      </c>
      <c r="C18" s="35">
        <v>4530</v>
      </c>
      <c r="D18" s="35">
        <v>4530.3475879999996</v>
      </c>
      <c r="E18" s="33">
        <v>11386</v>
      </c>
      <c r="F18" s="33" t="s">
        <v>18</v>
      </c>
      <c r="G18" s="33" t="s">
        <v>23</v>
      </c>
      <c r="H18" s="35">
        <v>225.220854</v>
      </c>
      <c r="I18" s="35">
        <v>74.970471000000003</v>
      </c>
      <c r="J18" s="36">
        <f>I18/D18</f>
        <v>1.654850307702262E-2</v>
      </c>
      <c r="K18" s="36">
        <f>I18/H18</f>
        <v>0.33287535176471716</v>
      </c>
    </row>
    <row r="19" spans="1:11" s="37" customFormat="1" x14ac:dyDescent="0.2">
      <c r="A19" s="19">
        <f t="shared" si="0"/>
        <v>16</v>
      </c>
      <c r="B19" s="34" t="s">
        <v>54</v>
      </c>
      <c r="C19" s="35">
        <v>4530</v>
      </c>
      <c r="D19" s="35">
        <v>4530.3475879999996</v>
      </c>
      <c r="E19" s="33">
        <v>11386</v>
      </c>
      <c r="F19" s="33" t="s">
        <v>18</v>
      </c>
      <c r="G19" s="33" t="s">
        <v>23</v>
      </c>
      <c r="H19" s="35">
        <v>225.220854</v>
      </c>
      <c r="I19" s="35">
        <v>74.970471000000003</v>
      </c>
      <c r="J19" s="36">
        <f>I19/D19</f>
        <v>1.654850307702262E-2</v>
      </c>
      <c r="K19" s="36">
        <f>I19/H19</f>
        <v>0.33287535176471716</v>
      </c>
    </row>
    <row r="20" spans="1:11" s="37" customFormat="1" x14ac:dyDescent="0.2">
      <c r="A20" s="19">
        <f t="shared" si="0"/>
        <v>17</v>
      </c>
      <c r="B20" s="34" t="s">
        <v>54</v>
      </c>
      <c r="C20" s="35">
        <v>4530</v>
      </c>
      <c r="D20" s="35">
        <v>4530.3475879999996</v>
      </c>
      <c r="E20" s="33" t="s">
        <v>84</v>
      </c>
      <c r="F20" s="33" t="s">
        <v>18</v>
      </c>
      <c r="G20" s="33" t="s">
        <v>19</v>
      </c>
      <c r="H20" s="35">
        <v>2450.3211240000001</v>
      </c>
      <c r="I20" s="35">
        <v>308.43753600000002</v>
      </c>
      <c r="J20" s="36">
        <f>I20/D20</f>
        <v>6.8082532302155011E-2</v>
      </c>
      <c r="K20" s="36">
        <f>I20/H20</f>
        <v>0.12587637309206826</v>
      </c>
    </row>
    <row r="21" spans="1:11" s="37" customFormat="1" x14ac:dyDescent="0.2">
      <c r="A21" s="19">
        <f t="shared" si="0"/>
        <v>18</v>
      </c>
      <c r="B21" s="34" t="s">
        <v>54</v>
      </c>
      <c r="C21" s="35">
        <v>4530</v>
      </c>
      <c r="D21" s="35">
        <v>4530.3475879999996</v>
      </c>
      <c r="E21" s="33" t="s">
        <v>86</v>
      </c>
      <c r="F21" s="33" t="s">
        <v>18</v>
      </c>
      <c r="G21" s="33" t="s">
        <v>19</v>
      </c>
      <c r="H21" s="35">
        <v>3040.8262140000002</v>
      </c>
      <c r="I21" s="35">
        <v>62.021735</v>
      </c>
      <c r="J21" s="36">
        <f>I21/D21</f>
        <v>1.369028177093594E-2</v>
      </c>
      <c r="K21" s="36">
        <f>I21/H21</f>
        <v>2.0396343176223353E-2</v>
      </c>
    </row>
    <row r="22" spans="1:11" s="28" customFormat="1" x14ac:dyDescent="0.2">
      <c r="A22" s="19">
        <f t="shared" si="0"/>
        <v>19</v>
      </c>
      <c r="B22" s="29" t="s">
        <v>57</v>
      </c>
      <c r="C22" s="31">
        <v>11700</v>
      </c>
      <c r="D22" s="31">
        <v>11700.337353000001</v>
      </c>
      <c r="E22" s="30">
        <v>13477</v>
      </c>
      <c r="F22" s="30" t="s">
        <v>18</v>
      </c>
      <c r="G22" s="30" t="s">
        <v>58</v>
      </c>
      <c r="H22" s="31">
        <v>80.020718000000002</v>
      </c>
      <c r="I22" s="31">
        <v>26.689537000000001</v>
      </c>
      <c r="J22" s="32">
        <f>I22/D22</f>
        <v>2.2810912364981278E-3</v>
      </c>
      <c r="K22" s="32">
        <f>I22/H22</f>
        <v>0.33353283583383991</v>
      </c>
    </row>
    <row r="23" spans="1:11" s="28" customFormat="1" x14ac:dyDescent="0.2">
      <c r="A23" s="19">
        <f t="shared" si="0"/>
        <v>20</v>
      </c>
      <c r="B23" s="29" t="s">
        <v>57</v>
      </c>
      <c r="C23" s="31">
        <v>11700</v>
      </c>
      <c r="D23" s="31">
        <v>11700.337353000001</v>
      </c>
      <c r="E23" s="30">
        <v>13625</v>
      </c>
      <c r="F23" s="30" t="s">
        <v>18</v>
      </c>
      <c r="G23" s="30" t="s">
        <v>58</v>
      </c>
      <c r="H23" s="31">
        <v>12.973568999999999</v>
      </c>
      <c r="I23" s="31">
        <v>11.691257999999999</v>
      </c>
      <c r="J23" s="32">
        <f>I23/D23</f>
        <v>9.9922400929767434E-4</v>
      </c>
      <c r="K23" s="32">
        <f>I23/H23</f>
        <v>0.90115973484243228</v>
      </c>
    </row>
    <row r="24" spans="1:11" s="28" customFormat="1" x14ac:dyDescent="0.2">
      <c r="A24" s="19">
        <f t="shared" si="0"/>
        <v>21</v>
      </c>
      <c r="B24" s="29" t="s">
        <v>57</v>
      </c>
      <c r="C24" s="31">
        <v>11700</v>
      </c>
      <c r="D24" s="31">
        <v>11700.337353000001</v>
      </c>
      <c r="E24" s="30">
        <v>14729</v>
      </c>
      <c r="F24" s="30" t="s">
        <v>14</v>
      </c>
      <c r="G24" s="30" t="s">
        <v>58</v>
      </c>
      <c r="H24" s="31">
        <v>57.842109000000001</v>
      </c>
      <c r="I24" s="31">
        <v>57.078479999999999</v>
      </c>
      <c r="J24" s="32">
        <f>I24/D24</f>
        <v>4.87836190341682E-3</v>
      </c>
      <c r="K24" s="32">
        <f>I24/H24</f>
        <v>0.98679804361905266</v>
      </c>
    </row>
    <row r="25" spans="1:11" s="28" customFormat="1" x14ac:dyDescent="0.2">
      <c r="A25" s="19">
        <f t="shared" si="0"/>
        <v>22</v>
      </c>
      <c r="B25" s="29" t="s">
        <v>57</v>
      </c>
      <c r="C25" s="31">
        <v>11700</v>
      </c>
      <c r="D25" s="31">
        <v>11700.337353000001</v>
      </c>
      <c r="E25" s="30">
        <v>14729</v>
      </c>
      <c r="F25" s="30" t="s">
        <v>14</v>
      </c>
      <c r="G25" s="30" t="s">
        <v>58</v>
      </c>
      <c r="H25" s="31">
        <v>57.842109000000001</v>
      </c>
      <c r="I25" s="31">
        <v>57.078479999999999</v>
      </c>
      <c r="J25" s="32">
        <f>I25/D25</f>
        <v>4.87836190341682E-3</v>
      </c>
      <c r="K25" s="32">
        <f>I25/H25</f>
        <v>0.98679804361905266</v>
      </c>
    </row>
    <row r="26" spans="1:11" s="28" customFormat="1" x14ac:dyDescent="0.2">
      <c r="A26" s="19">
        <f t="shared" si="0"/>
        <v>23</v>
      </c>
      <c r="B26" s="29" t="s">
        <v>57</v>
      </c>
      <c r="C26" s="31">
        <v>11700</v>
      </c>
      <c r="D26" s="31">
        <v>11700.337353000001</v>
      </c>
      <c r="E26" s="30" t="s">
        <v>63</v>
      </c>
      <c r="F26" s="30" t="s">
        <v>14</v>
      </c>
      <c r="G26" s="30" t="s">
        <v>15</v>
      </c>
      <c r="H26" s="31">
        <v>417.48897699999998</v>
      </c>
      <c r="I26" s="31">
        <v>221.11639099999999</v>
      </c>
      <c r="J26" s="32">
        <f>I26/D26</f>
        <v>1.8898291932010414E-2</v>
      </c>
      <c r="K26" s="32">
        <f>I26/H26</f>
        <v>0.52963408181193727</v>
      </c>
    </row>
    <row r="27" spans="1:11" s="28" customFormat="1" x14ac:dyDescent="0.2">
      <c r="A27" s="19">
        <f t="shared" si="0"/>
        <v>24</v>
      </c>
      <c r="B27" s="29" t="s">
        <v>57</v>
      </c>
      <c r="C27" s="31">
        <v>11700</v>
      </c>
      <c r="D27" s="31">
        <v>11700.337353000001</v>
      </c>
      <c r="E27" s="30" t="s">
        <v>69</v>
      </c>
      <c r="F27" s="30" t="s">
        <v>18</v>
      </c>
      <c r="G27" s="30" t="s">
        <v>26</v>
      </c>
      <c r="H27" s="31">
        <v>598.79626199999996</v>
      </c>
      <c r="I27" s="31">
        <v>337.63087899999999</v>
      </c>
      <c r="J27" s="32">
        <f>I27/D27</f>
        <v>2.8856508048755572E-2</v>
      </c>
      <c r="K27" s="32">
        <f>I27/H27</f>
        <v>0.5638493431343431</v>
      </c>
    </row>
    <row r="28" spans="1:11" s="28" customFormat="1" x14ac:dyDescent="0.2">
      <c r="A28" s="19">
        <f t="shared" si="0"/>
        <v>25</v>
      </c>
      <c r="B28" s="29" t="s">
        <v>57</v>
      </c>
      <c r="C28" s="31">
        <v>11700</v>
      </c>
      <c r="D28" s="31">
        <v>11700.337353000001</v>
      </c>
      <c r="E28" s="30" t="s">
        <v>98</v>
      </c>
      <c r="F28" s="30" t="s">
        <v>18</v>
      </c>
      <c r="G28" s="30" t="s">
        <v>19</v>
      </c>
      <c r="H28" s="31">
        <v>1939.9844929999999</v>
      </c>
      <c r="I28" s="31">
        <v>498.37235199999998</v>
      </c>
      <c r="J28" s="32">
        <f>I28/D28</f>
        <v>4.2594699363280822E-2</v>
      </c>
      <c r="K28" s="32">
        <f>I28/H28</f>
        <v>0.25689501838713924</v>
      </c>
    </row>
    <row r="29" spans="1:11" s="28" customFormat="1" x14ac:dyDescent="0.2">
      <c r="A29" s="19">
        <f t="shared" si="0"/>
        <v>26</v>
      </c>
      <c r="B29" s="29" t="s">
        <v>57</v>
      </c>
      <c r="C29" s="31">
        <v>11700</v>
      </c>
      <c r="D29" s="31">
        <v>11700.337353000001</v>
      </c>
      <c r="E29" s="30" t="s">
        <v>98</v>
      </c>
      <c r="F29" s="30" t="s">
        <v>18</v>
      </c>
      <c r="G29" s="30" t="s">
        <v>19</v>
      </c>
      <c r="H29" s="31">
        <v>1939.9844929999999</v>
      </c>
      <c r="I29" s="31">
        <v>498.37235199999998</v>
      </c>
      <c r="J29" s="32">
        <f>I29/D29</f>
        <v>4.2594699363280822E-2</v>
      </c>
      <c r="K29" s="32">
        <f>I29/H29</f>
        <v>0.25689501838713924</v>
      </c>
    </row>
    <row r="30" spans="1:11" s="28" customFormat="1" x14ac:dyDescent="0.2">
      <c r="A30" s="19">
        <f t="shared" si="0"/>
        <v>27</v>
      </c>
      <c r="B30" s="29" t="s">
        <v>57</v>
      </c>
      <c r="C30" s="31">
        <v>11700</v>
      </c>
      <c r="D30" s="31">
        <v>11700.337353000001</v>
      </c>
      <c r="E30" s="30" t="s">
        <v>99</v>
      </c>
      <c r="F30" s="30" t="s">
        <v>18</v>
      </c>
      <c r="G30" s="30" t="s">
        <v>19</v>
      </c>
      <c r="H30" s="31">
        <v>12.713414</v>
      </c>
      <c r="I30" s="31">
        <v>11.178990000000001</v>
      </c>
      <c r="J30" s="32">
        <f>I30/D30</f>
        <v>9.5544168195574937E-4</v>
      </c>
      <c r="K30" s="32">
        <f>I30/H30</f>
        <v>0.87930669134191652</v>
      </c>
    </row>
    <row r="31" spans="1:11" s="37" customFormat="1" x14ac:dyDescent="0.2">
      <c r="A31" s="19">
        <f t="shared" si="0"/>
        <v>28</v>
      </c>
      <c r="B31" s="34" t="s">
        <v>97</v>
      </c>
      <c r="C31" s="35">
        <v>21870</v>
      </c>
      <c r="D31" s="35">
        <v>21870.818299999999</v>
      </c>
      <c r="E31" s="33" t="s">
        <v>98</v>
      </c>
      <c r="F31" s="33" t="s">
        <v>18</v>
      </c>
      <c r="G31" s="33" t="s">
        <v>19</v>
      </c>
      <c r="H31" s="35">
        <v>1939.9844929999999</v>
      </c>
      <c r="I31" s="35">
        <v>498.37235199999998</v>
      </c>
      <c r="J31" s="36">
        <f>I31/D31</f>
        <v>2.2787092150091157E-2</v>
      </c>
      <c r="K31" s="36">
        <f>I31/H31</f>
        <v>0.25689501838713924</v>
      </c>
    </row>
    <row r="32" spans="1:11" s="37" customFormat="1" x14ac:dyDescent="0.2">
      <c r="A32" s="19">
        <f t="shared" si="0"/>
        <v>29</v>
      </c>
      <c r="B32" s="34" t="s">
        <v>97</v>
      </c>
      <c r="C32" s="35">
        <v>21870</v>
      </c>
      <c r="D32" s="35">
        <v>21870.818299999999</v>
      </c>
      <c r="E32" s="33" t="s">
        <v>98</v>
      </c>
      <c r="F32" s="33" t="s">
        <v>18</v>
      </c>
      <c r="G32" s="33" t="s">
        <v>19</v>
      </c>
      <c r="H32" s="35">
        <v>1939.9844929999999</v>
      </c>
      <c r="I32" s="35">
        <v>498.37235199999998</v>
      </c>
      <c r="J32" s="36">
        <f>I32/D32</f>
        <v>2.2787092150091157E-2</v>
      </c>
      <c r="K32" s="36">
        <f>I32/H32</f>
        <v>0.25689501838713924</v>
      </c>
    </row>
    <row r="33" spans="1:11" s="37" customFormat="1" x14ac:dyDescent="0.2">
      <c r="A33" s="19">
        <f t="shared" si="0"/>
        <v>30</v>
      </c>
      <c r="B33" s="34" t="s">
        <v>97</v>
      </c>
      <c r="C33" s="35">
        <v>21870</v>
      </c>
      <c r="D33" s="35">
        <v>21870.818299999999</v>
      </c>
      <c r="E33" s="33" t="s">
        <v>115</v>
      </c>
      <c r="F33" s="33" t="s">
        <v>18</v>
      </c>
      <c r="G33" s="33" t="s">
        <v>58</v>
      </c>
      <c r="H33" s="35">
        <v>134.43612100000001</v>
      </c>
      <c r="I33" s="35">
        <v>134.43612899999999</v>
      </c>
      <c r="J33" s="36">
        <f>I33/D33</f>
        <v>6.1468266598877098E-3</v>
      </c>
      <c r="K33" s="36">
        <f>I33/H33</f>
        <v>1.0000000595078162</v>
      </c>
    </row>
    <row r="34" spans="1:11" s="37" customFormat="1" x14ac:dyDescent="0.2">
      <c r="A34" s="19">
        <f t="shared" si="0"/>
        <v>31</v>
      </c>
      <c r="B34" s="34" t="s">
        <v>97</v>
      </c>
      <c r="C34" s="35">
        <v>21870</v>
      </c>
      <c r="D34" s="35">
        <v>21870.818299999999</v>
      </c>
      <c r="E34" s="33" t="s">
        <v>116</v>
      </c>
      <c r="F34" s="33" t="s">
        <v>18</v>
      </c>
      <c r="G34" s="33" t="s">
        <v>26</v>
      </c>
      <c r="H34" s="35">
        <v>136.26235399999999</v>
      </c>
      <c r="I34" s="35">
        <v>136.26235500000001</v>
      </c>
      <c r="J34" s="36">
        <f>I34/D34</f>
        <v>6.2303272392876139E-3</v>
      </c>
      <c r="K34" s="36">
        <f>I34/H34</f>
        <v>1.0000000073387842</v>
      </c>
    </row>
    <row r="35" spans="1:11" s="28" customFormat="1" x14ac:dyDescent="0.2">
      <c r="A35" s="19">
        <f t="shared" si="0"/>
        <v>32</v>
      </c>
      <c r="B35" s="29" t="s">
        <v>62</v>
      </c>
      <c r="C35" s="31">
        <v>9389</v>
      </c>
      <c r="D35" s="31">
        <v>9388.9206859999995</v>
      </c>
      <c r="E35" s="30">
        <v>14729</v>
      </c>
      <c r="F35" s="30" t="s">
        <v>14</v>
      </c>
      <c r="G35" s="30" t="s">
        <v>58</v>
      </c>
      <c r="H35" s="31">
        <v>57.842109000000001</v>
      </c>
      <c r="I35" s="31">
        <v>57.078479999999999</v>
      </c>
      <c r="J35" s="32">
        <f>I35/D35</f>
        <v>6.0793441449676763E-3</v>
      </c>
      <c r="K35" s="32">
        <f>I35/H35</f>
        <v>0.98679804361905266</v>
      </c>
    </row>
    <row r="36" spans="1:11" s="28" customFormat="1" x14ac:dyDescent="0.2">
      <c r="A36" s="19">
        <f t="shared" si="0"/>
        <v>33</v>
      </c>
      <c r="B36" s="29" t="s">
        <v>62</v>
      </c>
      <c r="C36" s="31">
        <v>9389</v>
      </c>
      <c r="D36" s="31">
        <v>9388.9206859999995</v>
      </c>
      <c r="E36" s="30">
        <v>14729</v>
      </c>
      <c r="F36" s="30" t="s">
        <v>14</v>
      </c>
      <c r="G36" s="30" t="s">
        <v>58</v>
      </c>
      <c r="H36" s="31">
        <v>57.842109000000001</v>
      </c>
      <c r="I36" s="31">
        <v>57.078479999999999</v>
      </c>
      <c r="J36" s="32">
        <f>I36/D36</f>
        <v>6.0793441449676763E-3</v>
      </c>
      <c r="K36" s="32">
        <f>I36/H36</f>
        <v>0.98679804361905266</v>
      </c>
    </row>
    <row r="37" spans="1:11" s="37" customFormat="1" x14ac:dyDescent="0.2">
      <c r="A37" s="19">
        <f t="shared" si="0"/>
        <v>34</v>
      </c>
      <c r="B37" s="34" t="s">
        <v>77</v>
      </c>
      <c r="C37" s="35">
        <v>21226</v>
      </c>
      <c r="D37" s="35">
        <v>21227.907319999998</v>
      </c>
      <c r="E37" s="33" t="s">
        <v>78</v>
      </c>
      <c r="F37" s="33" t="s">
        <v>18</v>
      </c>
      <c r="G37" s="33" t="s">
        <v>19</v>
      </c>
      <c r="H37" s="35">
        <v>1890.735774</v>
      </c>
      <c r="I37" s="35">
        <v>988.24150899999995</v>
      </c>
      <c r="J37" s="36">
        <f>I37/D37</f>
        <v>4.6553882778116444E-2</v>
      </c>
      <c r="K37" s="36">
        <f>I37/H37</f>
        <v>0.52267562849847471</v>
      </c>
    </row>
    <row r="38" spans="1:11" s="37" customFormat="1" x14ac:dyDescent="0.2">
      <c r="A38" s="19">
        <f t="shared" si="0"/>
        <v>35</v>
      </c>
      <c r="B38" s="34" t="s">
        <v>77</v>
      </c>
      <c r="C38" s="35">
        <v>14066.099609000001</v>
      </c>
      <c r="D38" s="35">
        <v>14066.120921</v>
      </c>
      <c r="E38" s="33" t="s">
        <v>78</v>
      </c>
      <c r="F38" s="33" t="s">
        <v>18</v>
      </c>
      <c r="G38" s="33" t="s">
        <v>19</v>
      </c>
      <c r="H38" s="35">
        <v>1890.735774</v>
      </c>
      <c r="I38" s="35">
        <v>988.24150899999995</v>
      </c>
      <c r="J38" s="36">
        <f>I38/D38</f>
        <v>7.0256861472348497E-2</v>
      </c>
      <c r="K38" s="36">
        <f>I38/H38</f>
        <v>0.52267562849847471</v>
      </c>
    </row>
    <row r="39" spans="1:11" s="37" customFormat="1" x14ac:dyDescent="0.2">
      <c r="A39" s="19">
        <f t="shared" si="0"/>
        <v>36</v>
      </c>
      <c r="B39" s="34" t="s">
        <v>77</v>
      </c>
      <c r="C39" s="35">
        <v>21226</v>
      </c>
      <c r="D39" s="35">
        <v>21227.907319999998</v>
      </c>
      <c r="E39" s="33" t="s">
        <v>78</v>
      </c>
      <c r="F39" s="33" t="s">
        <v>18</v>
      </c>
      <c r="G39" s="33" t="s">
        <v>19</v>
      </c>
      <c r="H39" s="35">
        <v>1890.735774</v>
      </c>
      <c r="I39" s="35">
        <v>988.24150899999995</v>
      </c>
      <c r="J39" s="36">
        <f>I39/D39</f>
        <v>4.6553882778116444E-2</v>
      </c>
      <c r="K39" s="36">
        <f>I39/H39</f>
        <v>0.52267562849847471</v>
      </c>
    </row>
    <row r="40" spans="1:11" s="37" customFormat="1" x14ac:dyDescent="0.2">
      <c r="A40" s="19">
        <f t="shared" si="0"/>
        <v>37</v>
      </c>
      <c r="B40" s="34" t="s">
        <v>77</v>
      </c>
      <c r="C40" s="35">
        <v>21226</v>
      </c>
      <c r="D40" s="35">
        <v>21227.907319999998</v>
      </c>
      <c r="E40" s="33" t="s">
        <v>78</v>
      </c>
      <c r="F40" s="33" t="s">
        <v>18</v>
      </c>
      <c r="G40" s="33" t="s">
        <v>19</v>
      </c>
      <c r="H40" s="35">
        <v>1890.735774</v>
      </c>
      <c r="I40" s="35">
        <v>988.24150899999995</v>
      </c>
      <c r="J40" s="36">
        <f>I40/D40</f>
        <v>4.6553882778116444E-2</v>
      </c>
      <c r="K40" s="36">
        <f>I40/H40</f>
        <v>0.52267562849847471</v>
      </c>
    </row>
    <row r="41" spans="1:11" s="37" customFormat="1" x14ac:dyDescent="0.2">
      <c r="A41" s="19">
        <f t="shared" si="0"/>
        <v>38</v>
      </c>
      <c r="B41" s="34" t="s">
        <v>77</v>
      </c>
      <c r="C41" s="35">
        <v>14066.099609000001</v>
      </c>
      <c r="D41" s="35">
        <v>14066.120921</v>
      </c>
      <c r="E41" s="33" t="s">
        <v>78</v>
      </c>
      <c r="F41" s="33" t="s">
        <v>18</v>
      </c>
      <c r="G41" s="33" t="s">
        <v>19</v>
      </c>
      <c r="H41" s="35">
        <v>1890.735774</v>
      </c>
      <c r="I41" s="35">
        <v>988.24150899999995</v>
      </c>
      <c r="J41" s="36">
        <f>I41/D41</f>
        <v>7.0256861472348497E-2</v>
      </c>
      <c r="K41" s="36">
        <f>I41/H41</f>
        <v>0.52267562849847471</v>
      </c>
    </row>
    <row r="42" spans="1:11" s="37" customFormat="1" x14ac:dyDescent="0.2">
      <c r="A42" s="19">
        <f t="shared" si="0"/>
        <v>39</v>
      </c>
      <c r="B42" s="34" t="s">
        <v>77</v>
      </c>
      <c r="C42" s="35">
        <v>21226</v>
      </c>
      <c r="D42" s="35">
        <v>21227.907319999998</v>
      </c>
      <c r="E42" s="33" t="s">
        <v>80</v>
      </c>
      <c r="F42" s="33" t="s">
        <v>18</v>
      </c>
      <c r="G42" s="33" t="s">
        <v>19</v>
      </c>
      <c r="H42" s="35">
        <v>1990.282344</v>
      </c>
      <c r="I42" s="35">
        <v>142.17030700000001</v>
      </c>
      <c r="J42" s="36">
        <f>I42/D42</f>
        <v>6.697330304718893E-3</v>
      </c>
      <c r="K42" s="36">
        <f>I42/H42</f>
        <v>7.1432230421273335E-2</v>
      </c>
    </row>
    <row r="43" spans="1:11" s="37" customFormat="1" x14ac:dyDescent="0.2">
      <c r="A43" s="19">
        <f t="shared" si="0"/>
        <v>40</v>
      </c>
      <c r="B43" s="34" t="s">
        <v>77</v>
      </c>
      <c r="C43" s="35">
        <v>21226</v>
      </c>
      <c r="D43" s="35">
        <v>21227.907319999998</v>
      </c>
      <c r="E43" s="33" t="s">
        <v>80</v>
      </c>
      <c r="F43" s="33" t="s">
        <v>18</v>
      </c>
      <c r="G43" s="33" t="s">
        <v>19</v>
      </c>
      <c r="H43" s="35">
        <v>1990.282344</v>
      </c>
      <c r="I43" s="35">
        <v>142.17030700000001</v>
      </c>
      <c r="J43" s="36">
        <f>I43/D43</f>
        <v>6.697330304718893E-3</v>
      </c>
      <c r="K43" s="36">
        <f>I43/H43</f>
        <v>7.1432230421273335E-2</v>
      </c>
    </row>
    <row r="44" spans="1:11" s="37" customFormat="1" x14ac:dyDescent="0.2">
      <c r="A44" s="19">
        <f t="shared" si="0"/>
        <v>41</v>
      </c>
      <c r="B44" s="34" t="s">
        <v>77</v>
      </c>
      <c r="C44" s="35">
        <v>21226</v>
      </c>
      <c r="D44" s="35">
        <v>21227.907319999998</v>
      </c>
      <c r="E44" s="33" t="s">
        <v>88</v>
      </c>
      <c r="F44" s="33" t="s">
        <v>18</v>
      </c>
      <c r="G44" s="33" t="s">
        <v>19</v>
      </c>
      <c r="H44" s="35">
        <v>1566.591455</v>
      </c>
      <c r="I44" s="35">
        <v>1539.3553489999999</v>
      </c>
      <c r="J44" s="36">
        <f>I44/D44</f>
        <v>7.2515643006867997E-2</v>
      </c>
      <c r="K44" s="36">
        <f>I44/H44</f>
        <v>0.98261441685190343</v>
      </c>
    </row>
    <row r="45" spans="1:11" x14ac:dyDescent="0.2">
      <c r="A45" s="19">
        <f t="shared" si="0"/>
        <v>42</v>
      </c>
      <c r="B45" s="22" t="s">
        <v>100</v>
      </c>
      <c r="C45" s="20">
        <v>25093</v>
      </c>
      <c r="D45" s="20">
        <v>23208.143607999998</v>
      </c>
      <c r="E45" s="19" t="s">
        <v>101</v>
      </c>
      <c r="F45" s="19" t="s">
        <v>18</v>
      </c>
      <c r="G45" s="19" t="s">
        <v>102</v>
      </c>
      <c r="H45" s="20">
        <v>1469.5451149999999</v>
      </c>
      <c r="I45" s="20">
        <v>281.108656</v>
      </c>
      <c r="J45" s="21">
        <f>I45/D45</f>
        <v>1.2112500713029887E-2</v>
      </c>
      <c r="K45" s="21">
        <f>I45/H45</f>
        <v>0.19128957194349219</v>
      </c>
    </row>
    <row r="46" spans="1:11" x14ac:dyDescent="0.2">
      <c r="A46" s="19">
        <f t="shared" si="0"/>
        <v>43</v>
      </c>
      <c r="B46" s="22" t="s">
        <v>91</v>
      </c>
      <c r="C46" s="20">
        <v>12131</v>
      </c>
      <c r="D46" s="20">
        <v>12131.063931999999</v>
      </c>
      <c r="E46" s="19" t="s">
        <v>92</v>
      </c>
      <c r="F46" s="19" t="s">
        <v>18</v>
      </c>
      <c r="G46" s="19" t="s">
        <v>19</v>
      </c>
      <c r="H46" s="20">
        <v>140.77011400000001</v>
      </c>
      <c r="I46" s="20">
        <v>140.77011300000001</v>
      </c>
      <c r="J46" s="21">
        <f>I46/D46</f>
        <v>1.1604102804921234E-2</v>
      </c>
      <c r="K46" s="21">
        <f>I46/H46</f>
        <v>0.99999999289621944</v>
      </c>
    </row>
    <row r="47" spans="1:11" s="28" customFormat="1" x14ac:dyDescent="0.2">
      <c r="A47" s="19">
        <f t="shared" si="0"/>
        <v>44</v>
      </c>
      <c r="B47" s="29" t="s">
        <v>61</v>
      </c>
      <c r="C47" s="31">
        <v>36353</v>
      </c>
      <c r="D47" s="31">
        <v>49793.253234999996</v>
      </c>
      <c r="E47" s="30">
        <v>14181</v>
      </c>
      <c r="F47" s="30" t="s">
        <v>18</v>
      </c>
      <c r="G47" s="30" t="s">
        <v>56</v>
      </c>
      <c r="H47" s="31">
        <v>74.844780999999998</v>
      </c>
      <c r="I47" s="31">
        <v>63.783436000000002</v>
      </c>
      <c r="J47" s="32">
        <f>I47/D47</f>
        <v>1.2809654291711596E-3</v>
      </c>
      <c r="K47" s="32">
        <f>I47/H47</f>
        <v>0.8522095348238109</v>
      </c>
    </row>
    <row r="48" spans="1:11" s="28" customFormat="1" x14ac:dyDescent="0.2">
      <c r="A48" s="19">
        <f t="shared" si="0"/>
        <v>45</v>
      </c>
      <c r="B48" s="29" t="s">
        <v>61</v>
      </c>
      <c r="C48" s="31">
        <v>36353</v>
      </c>
      <c r="D48" s="31">
        <v>49793.253234999996</v>
      </c>
      <c r="E48" s="30" t="s">
        <v>66</v>
      </c>
      <c r="F48" s="30" t="s">
        <v>35</v>
      </c>
      <c r="G48" s="30" t="s">
        <v>56</v>
      </c>
      <c r="H48" s="31">
        <v>40.653511000000002</v>
      </c>
      <c r="I48" s="31">
        <v>15.373956</v>
      </c>
      <c r="J48" s="32">
        <f>I48/D48</f>
        <v>3.0875580527832527E-4</v>
      </c>
      <c r="K48" s="32">
        <f>I48/H48</f>
        <v>0.37817043649686244</v>
      </c>
    </row>
    <row r="49" spans="1:11" s="28" customFormat="1" x14ac:dyDescent="0.2">
      <c r="A49" s="19">
        <f t="shared" si="0"/>
        <v>46</v>
      </c>
      <c r="B49" s="29" t="s">
        <v>61</v>
      </c>
      <c r="C49" s="31">
        <v>36353</v>
      </c>
      <c r="D49" s="31">
        <v>49793.253234999996</v>
      </c>
      <c r="E49" s="30" t="s">
        <v>70</v>
      </c>
      <c r="F49" s="30" t="s">
        <v>18</v>
      </c>
      <c r="G49" s="30" t="s">
        <v>56</v>
      </c>
      <c r="H49" s="31">
        <v>20.955722000000002</v>
      </c>
      <c r="I49" s="31">
        <v>1.0736520000000001</v>
      </c>
      <c r="J49" s="32">
        <f>I49/D49</f>
        <v>2.1562198294875082E-5</v>
      </c>
      <c r="K49" s="32">
        <f>I49/H49</f>
        <v>5.123431204136035E-2</v>
      </c>
    </row>
    <row r="50" spans="1:11" s="28" customFormat="1" x14ac:dyDescent="0.2">
      <c r="A50" s="19">
        <f t="shared" si="0"/>
        <v>47</v>
      </c>
      <c r="B50" s="29" t="s">
        <v>61</v>
      </c>
      <c r="C50" s="31">
        <v>36353</v>
      </c>
      <c r="D50" s="31">
        <v>49793.253234999996</v>
      </c>
      <c r="E50" s="30" t="s">
        <v>71</v>
      </c>
      <c r="F50" s="30" t="s">
        <v>35</v>
      </c>
      <c r="G50" s="30" t="s">
        <v>56</v>
      </c>
      <c r="H50" s="31">
        <v>140.143946</v>
      </c>
      <c r="I50" s="31">
        <v>62.330852</v>
      </c>
      <c r="J50" s="32">
        <f>I50/D50</f>
        <v>1.2517931235749675E-3</v>
      </c>
      <c r="K50" s="32">
        <f>I50/H50</f>
        <v>0.44476307239129687</v>
      </c>
    </row>
    <row r="51" spans="1:11" s="28" customFormat="1" x14ac:dyDescent="0.2">
      <c r="A51" s="19">
        <f t="shared" si="0"/>
        <v>48</v>
      </c>
      <c r="B51" s="29" t="s">
        <v>61</v>
      </c>
      <c r="C51" s="31">
        <v>36353</v>
      </c>
      <c r="D51" s="31">
        <v>49793.253234999996</v>
      </c>
      <c r="E51" s="30" t="s">
        <v>72</v>
      </c>
      <c r="F51" s="30" t="s">
        <v>35</v>
      </c>
      <c r="G51" s="30" t="s">
        <v>23</v>
      </c>
      <c r="H51" s="31">
        <v>40.933360999999998</v>
      </c>
      <c r="I51" s="31">
        <v>40.933359000000003</v>
      </c>
      <c r="J51" s="32">
        <f>I51/D51</f>
        <v>8.2206637125745543E-4</v>
      </c>
      <c r="K51" s="32">
        <f>I51/H51</f>
        <v>0.99999995114009832</v>
      </c>
    </row>
    <row r="52" spans="1:11" s="28" customFormat="1" x14ac:dyDescent="0.2">
      <c r="A52" s="19">
        <f t="shared" si="0"/>
        <v>49</v>
      </c>
      <c r="B52" s="29" t="s">
        <v>61</v>
      </c>
      <c r="C52" s="31">
        <v>36353</v>
      </c>
      <c r="D52" s="31">
        <v>49793.253234999996</v>
      </c>
      <c r="E52" s="30" t="s">
        <v>73</v>
      </c>
      <c r="F52" s="30" t="s">
        <v>18</v>
      </c>
      <c r="G52" s="30" t="s">
        <v>23</v>
      </c>
      <c r="H52" s="31">
        <v>9.3271510000000006</v>
      </c>
      <c r="I52" s="31">
        <v>7.9340000000000001E-3</v>
      </c>
      <c r="J52" s="32">
        <f>I52/D52</f>
        <v>1.5933885585975612E-7</v>
      </c>
      <c r="K52" s="32">
        <f>I52/H52</f>
        <v>8.5063488304199214E-4</v>
      </c>
    </row>
    <row r="53" spans="1:11" s="28" customFormat="1" x14ac:dyDescent="0.2">
      <c r="A53" s="19">
        <f t="shared" si="0"/>
        <v>50</v>
      </c>
      <c r="B53" s="29" t="s">
        <v>61</v>
      </c>
      <c r="C53" s="31">
        <v>36353</v>
      </c>
      <c r="D53" s="31">
        <v>49793.253234999996</v>
      </c>
      <c r="E53" s="30" t="s">
        <v>76</v>
      </c>
      <c r="F53" s="30" t="s">
        <v>18</v>
      </c>
      <c r="G53" s="30" t="s">
        <v>56</v>
      </c>
      <c r="H53" s="31">
        <v>25.126747000000002</v>
      </c>
      <c r="I53" s="31">
        <v>5.2483610000000001</v>
      </c>
      <c r="J53" s="32">
        <f>I53/D53</f>
        <v>1.0540305481207027E-4</v>
      </c>
      <c r="K53" s="32">
        <f>I53/H53</f>
        <v>0.20887546645015367</v>
      </c>
    </row>
    <row r="54" spans="1:11" s="28" customFormat="1" x14ac:dyDescent="0.2">
      <c r="A54" s="19">
        <f t="shared" si="0"/>
        <v>51</v>
      </c>
      <c r="B54" s="29" t="s">
        <v>61</v>
      </c>
      <c r="C54" s="31">
        <v>36353</v>
      </c>
      <c r="D54" s="31">
        <v>49793.253234999996</v>
      </c>
      <c r="E54" s="30" t="s">
        <v>76</v>
      </c>
      <c r="F54" s="30" t="s">
        <v>18</v>
      </c>
      <c r="G54" s="30" t="s">
        <v>56</v>
      </c>
      <c r="H54" s="31">
        <v>25.126747000000002</v>
      </c>
      <c r="I54" s="31">
        <v>5.2483610000000001</v>
      </c>
      <c r="J54" s="32">
        <f>I54/D54</f>
        <v>1.0540305481207027E-4</v>
      </c>
      <c r="K54" s="32">
        <f>I54/H54</f>
        <v>0.20887546645015367</v>
      </c>
    </row>
    <row r="55" spans="1:11" s="28" customFormat="1" x14ac:dyDescent="0.2">
      <c r="A55" s="19">
        <f t="shared" si="0"/>
        <v>52</v>
      </c>
      <c r="B55" s="29" t="s">
        <v>61</v>
      </c>
      <c r="C55" s="31">
        <v>36353</v>
      </c>
      <c r="D55" s="31">
        <v>49793.253234999996</v>
      </c>
      <c r="E55" s="30" t="s">
        <v>79</v>
      </c>
      <c r="F55" s="30" t="s">
        <v>18</v>
      </c>
      <c r="G55" s="30" t="s">
        <v>56</v>
      </c>
      <c r="H55" s="31">
        <v>29.952211999999999</v>
      </c>
      <c r="I55" s="31">
        <v>11.238258999999999</v>
      </c>
      <c r="J55" s="32">
        <f>I55/D55</f>
        <v>2.2569842839874048E-4</v>
      </c>
      <c r="K55" s="32">
        <f>I55/H55</f>
        <v>0.37520631197455467</v>
      </c>
    </row>
    <row r="56" spans="1:11" s="28" customFormat="1" x14ac:dyDescent="0.2">
      <c r="A56" s="19">
        <f t="shared" si="0"/>
        <v>53</v>
      </c>
      <c r="B56" s="29" t="s">
        <v>61</v>
      </c>
      <c r="C56" s="31">
        <v>36353</v>
      </c>
      <c r="D56" s="31">
        <v>49793.253234999996</v>
      </c>
      <c r="E56" s="30" t="s">
        <v>81</v>
      </c>
      <c r="F56" s="30" t="s">
        <v>18</v>
      </c>
      <c r="G56" s="30" t="s">
        <v>23</v>
      </c>
      <c r="H56" s="31">
        <v>3.0871360000000001</v>
      </c>
      <c r="I56" s="31">
        <v>2.266502</v>
      </c>
      <c r="J56" s="32">
        <f>I56/D56</f>
        <v>4.5518255039557473E-5</v>
      </c>
      <c r="K56" s="32">
        <f>I56/H56</f>
        <v>0.73417627211758729</v>
      </c>
    </row>
    <row r="57" spans="1:11" s="28" customFormat="1" x14ac:dyDescent="0.2">
      <c r="A57" s="19">
        <f t="shared" si="0"/>
        <v>54</v>
      </c>
      <c r="B57" s="29" t="s">
        <v>61</v>
      </c>
      <c r="C57" s="31">
        <v>36353</v>
      </c>
      <c r="D57" s="31">
        <v>49793.253234999996</v>
      </c>
      <c r="E57" s="30" t="s">
        <v>82</v>
      </c>
      <c r="F57" s="30" t="s">
        <v>18</v>
      </c>
      <c r="G57" s="30" t="s">
        <v>56</v>
      </c>
      <c r="H57" s="31">
        <v>189.01003</v>
      </c>
      <c r="I57" s="31">
        <v>189.01002199999999</v>
      </c>
      <c r="J57" s="32">
        <f>I57/D57</f>
        <v>3.7958962252971178E-3</v>
      </c>
      <c r="K57" s="32">
        <f>I57/H57</f>
        <v>0.9999999576742038</v>
      </c>
    </row>
    <row r="58" spans="1:11" s="28" customFormat="1" x14ac:dyDescent="0.2">
      <c r="A58" s="19">
        <f t="shared" si="0"/>
        <v>55</v>
      </c>
      <c r="B58" s="29" t="s">
        <v>61</v>
      </c>
      <c r="C58" s="31">
        <v>36353</v>
      </c>
      <c r="D58" s="31">
        <v>49793.253234999996</v>
      </c>
      <c r="E58" s="30" t="s">
        <v>83</v>
      </c>
      <c r="F58" s="30" t="s">
        <v>18</v>
      </c>
      <c r="G58" s="30" t="s">
        <v>56</v>
      </c>
      <c r="H58" s="31">
        <v>149.23578699999999</v>
      </c>
      <c r="I58" s="31">
        <v>149.235792</v>
      </c>
      <c r="J58" s="32">
        <f>I58/D58</f>
        <v>2.9971086905223781E-3</v>
      </c>
      <c r="K58" s="32">
        <f>I58/H58</f>
        <v>1.0000000335040282</v>
      </c>
    </row>
    <row r="59" spans="1:11" s="28" customFormat="1" x14ac:dyDescent="0.2">
      <c r="A59" s="19">
        <f t="shared" si="0"/>
        <v>56</v>
      </c>
      <c r="B59" s="29" t="s">
        <v>61</v>
      </c>
      <c r="C59" s="31">
        <v>36353</v>
      </c>
      <c r="D59" s="31">
        <v>49793.253234999996</v>
      </c>
      <c r="E59" s="30" t="s">
        <v>85</v>
      </c>
      <c r="F59" s="30" t="s">
        <v>18</v>
      </c>
      <c r="G59" s="30" t="s">
        <v>23</v>
      </c>
      <c r="H59" s="31">
        <v>79.504230000000007</v>
      </c>
      <c r="I59" s="31">
        <v>5.8300270000000003</v>
      </c>
      <c r="J59" s="32">
        <f>I59/D59</f>
        <v>1.1708467756635826E-4</v>
      </c>
      <c r="K59" s="32">
        <f>I59/H59</f>
        <v>7.3329771258711637E-2</v>
      </c>
    </row>
    <row r="60" spans="1:11" s="28" customFormat="1" x14ac:dyDescent="0.2">
      <c r="A60" s="19">
        <f t="shared" si="0"/>
        <v>57</v>
      </c>
      <c r="B60" s="29" t="s">
        <v>61</v>
      </c>
      <c r="C60" s="31">
        <v>36353</v>
      </c>
      <c r="D60" s="31">
        <v>49793.253234999996</v>
      </c>
      <c r="E60" s="30" t="s">
        <v>87</v>
      </c>
      <c r="F60" s="30" t="s">
        <v>18</v>
      </c>
      <c r="G60" s="30" t="s">
        <v>23</v>
      </c>
      <c r="H60" s="31">
        <v>56.645671</v>
      </c>
      <c r="I60" s="31">
        <v>30.517567</v>
      </c>
      <c r="J60" s="32">
        <f>I60/D60</f>
        <v>6.1288558222881906E-4</v>
      </c>
      <c r="K60" s="32">
        <f>I60/H60</f>
        <v>0.53874491132782243</v>
      </c>
    </row>
    <row r="61" spans="1:11" s="28" customFormat="1" x14ac:dyDescent="0.2">
      <c r="A61" s="19">
        <f t="shared" si="0"/>
        <v>58</v>
      </c>
      <c r="B61" s="29" t="s">
        <v>61</v>
      </c>
      <c r="C61" s="31">
        <v>36353</v>
      </c>
      <c r="D61" s="31">
        <v>49793.253234999996</v>
      </c>
      <c r="E61" s="30" t="s">
        <v>87</v>
      </c>
      <c r="F61" s="30" t="s">
        <v>18</v>
      </c>
      <c r="G61" s="30" t="s">
        <v>23</v>
      </c>
      <c r="H61" s="31">
        <v>56.645671</v>
      </c>
      <c r="I61" s="31">
        <v>30.517567</v>
      </c>
      <c r="J61" s="32">
        <f>I61/D61</f>
        <v>6.1288558222881906E-4</v>
      </c>
      <c r="K61" s="32">
        <f>I61/H61</f>
        <v>0.53874491132782243</v>
      </c>
    </row>
    <row r="62" spans="1:11" s="28" customFormat="1" x14ac:dyDescent="0.2">
      <c r="A62" s="19">
        <f t="shared" si="0"/>
        <v>59</v>
      </c>
      <c r="B62" s="29" t="s">
        <v>61</v>
      </c>
      <c r="C62" s="31">
        <v>36353</v>
      </c>
      <c r="D62" s="31">
        <v>49793.253234999996</v>
      </c>
      <c r="E62" s="30" t="s">
        <v>89</v>
      </c>
      <c r="F62" s="30" t="s">
        <v>18</v>
      </c>
      <c r="G62" s="30" t="s">
        <v>23</v>
      </c>
      <c r="H62" s="31">
        <v>96.322913</v>
      </c>
      <c r="I62" s="31">
        <v>0.89261100000000004</v>
      </c>
      <c r="J62" s="32">
        <f>I62/D62</f>
        <v>1.7926344273737432E-5</v>
      </c>
      <c r="K62" s="32">
        <f>I62/H62</f>
        <v>9.2668605236222463E-3</v>
      </c>
    </row>
    <row r="63" spans="1:11" s="28" customFormat="1" x14ac:dyDescent="0.2">
      <c r="A63" s="19">
        <f t="shared" si="0"/>
        <v>60</v>
      </c>
      <c r="B63" s="29" t="s">
        <v>61</v>
      </c>
      <c r="C63" s="31">
        <v>36353</v>
      </c>
      <c r="D63" s="31">
        <v>49793.253234999996</v>
      </c>
      <c r="E63" s="30" t="s">
        <v>90</v>
      </c>
      <c r="F63" s="30" t="s">
        <v>18</v>
      </c>
      <c r="G63" s="30" t="s">
        <v>56</v>
      </c>
      <c r="H63" s="31">
        <v>508.75486699999999</v>
      </c>
      <c r="I63" s="31">
        <v>501.07452799999999</v>
      </c>
      <c r="J63" s="32">
        <f>I63/D63</f>
        <v>1.0063100830852954E-2</v>
      </c>
      <c r="K63" s="32">
        <f>I63/H63</f>
        <v>0.98490365498557475</v>
      </c>
    </row>
    <row r="64" spans="1:11" s="28" customFormat="1" x14ac:dyDescent="0.2">
      <c r="A64" s="19">
        <f t="shared" si="0"/>
        <v>61</v>
      </c>
      <c r="B64" s="29" t="s">
        <v>61</v>
      </c>
      <c r="C64" s="31">
        <v>36353</v>
      </c>
      <c r="D64" s="31">
        <v>49793.253234999996</v>
      </c>
      <c r="E64" s="30" t="s">
        <v>96</v>
      </c>
      <c r="F64" s="30" t="s">
        <v>18</v>
      </c>
      <c r="G64" s="30" t="s">
        <v>23</v>
      </c>
      <c r="H64" s="31">
        <v>174.18377000000001</v>
      </c>
      <c r="I64" s="31">
        <v>15.409751999999999</v>
      </c>
      <c r="J64" s="32">
        <f>I64/D64</f>
        <v>3.0947469785260758E-4</v>
      </c>
      <c r="K64" s="32">
        <f>I64/H64</f>
        <v>8.8468357298731093E-2</v>
      </c>
    </row>
    <row r="65" spans="1:11" s="28" customFormat="1" x14ac:dyDescent="0.2">
      <c r="A65" s="19">
        <f t="shared" si="0"/>
        <v>62</v>
      </c>
      <c r="B65" s="29" t="s">
        <v>61</v>
      </c>
      <c r="C65" s="31">
        <v>36353</v>
      </c>
      <c r="D65" s="31">
        <v>49793.253234999996</v>
      </c>
      <c r="E65" s="30" t="s">
        <v>103</v>
      </c>
      <c r="F65" s="30" t="s">
        <v>18</v>
      </c>
      <c r="G65" s="30" t="s">
        <v>19</v>
      </c>
      <c r="H65" s="31">
        <v>220.86917199999999</v>
      </c>
      <c r="I65" s="31">
        <v>220.869169</v>
      </c>
      <c r="J65" s="32">
        <f>I65/D65</f>
        <v>4.4357248151191226E-3</v>
      </c>
      <c r="K65" s="32">
        <f>I65/H65</f>
        <v>0.9999999864172987</v>
      </c>
    </row>
    <row r="66" spans="1:11" x14ac:dyDescent="0.2">
      <c r="A66" s="19">
        <f t="shared" si="0"/>
        <v>63</v>
      </c>
      <c r="B66" s="22" t="s">
        <v>106</v>
      </c>
      <c r="C66" s="20">
        <v>7528</v>
      </c>
      <c r="D66" s="20">
        <v>7528.162926</v>
      </c>
      <c r="E66" s="19" t="s">
        <v>107</v>
      </c>
      <c r="F66" s="19" t="s">
        <v>18</v>
      </c>
      <c r="G66" s="19" t="s">
        <v>19</v>
      </c>
      <c r="H66" s="20">
        <v>2937.3851840000002</v>
      </c>
      <c r="I66" s="20">
        <v>181.832998</v>
      </c>
      <c r="J66" s="21">
        <f>I66/D66</f>
        <v>2.4153701213346986E-2</v>
      </c>
      <c r="K66" s="21">
        <f>I66/H66</f>
        <v>6.1903014623498551E-2</v>
      </c>
    </row>
    <row r="67" spans="1:11" x14ac:dyDescent="0.2">
      <c r="A67" s="46"/>
      <c r="B67" s="47"/>
      <c r="C67" s="48"/>
      <c r="D67" s="48"/>
      <c r="E67" s="46"/>
      <c r="F67" s="46"/>
      <c r="G67" s="46"/>
      <c r="H67" s="48"/>
      <c r="I67" s="48"/>
      <c r="J67" s="49"/>
      <c r="K67" s="49"/>
    </row>
    <row r="68" spans="1:11" x14ac:dyDescent="0.2">
      <c r="A68" s="46"/>
      <c r="B68" s="47"/>
      <c r="C68" s="48"/>
      <c r="D68" s="48"/>
      <c r="E68" s="46" t="s">
        <v>18</v>
      </c>
      <c r="F68" s="46">
        <f>COUNTIF(F4:F66,"Explotación")</f>
        <v>55</v>
      </c>
      <c r="G68" s="46"/>
      <c r="H68" s="48"/>
      <c r="I68" s="48"/>
      <c r="J68" s="49"/>
      <c r="K68" s="49"/>
    </row>
    <row r="69" spans="1:11" x14ac:dyDescent="0.2">
      <c r="A69" s="46"/>
      <c r="B69" s="47"/>
      <c r="C69" s="48"/>
      <c r="D69" s="48"/>
      <c r="E69" s="46" t="s">
        <v>35</v>
      </c>
      <c r="F69" s="46">
        <f>COUNTIF(F4:F66,"Construcción y montaje")</f>
        <v>3</v>
      </c>
      <c r="G69" s="46"/>
      <c r="H69" s="48"/>
      <c r="I69" s="48"/>
      <c r="J69" s="49"/>
      <c r="K69" s="49"/>
    </row>
    <row r="70" spans="1:11" x14ac:dyDescent="0.2">
      <c r="A70" s="46"/>
      <c r="B70" s="47"/>
      <c r="C70" s="48"/>
      <c r="D70" s="48"/>
      <c r="E70" s="46" t="s">
        <v>14</v>
      </c>
      <c r="F70" s="46">
        <f>COUNTIF(F4:F66,"Exploración")</f>
        <v>5</v>
      </c>
      <c r="G70" s="46"/>
      <c r="H70" s="48"/>
      <c r="I70" s="48"/>
      <c r="J70" s="49"/>
      <c r="K70" s="49"/>
    </row>
    <row r="71" spans="1:11" x14ac:dyDescent="0.2">
      <c r="F71">
        <f>SUM(F68:F70)</f>
        <v>63</v>
      </c>
      <c r="I71" s="7">
        <f>SUM(I4:I66)</f>
        <v>15563.261822999997</v>
      </c>
    </row>
    <row r="72" spans="1:11" x14ac:dyDescent="0.2">
      <c r="B72" s="44" t="str">
        <f>+B3</f>
        <v>NOMBRE PNR</v>
      </c>
      <c r="C72" s="44" t="str">
        <f t="shared" ref="C72:J72" si="1">+C3</f>
        <v>ÁREA (Ha)
RESOLUCIÓN</v>
      </c>
      <c r="D72" s="44" t="str">
        <f t="shared" si="1"/>
        <v>ÁREA (Ha)
SIG</v>
      </c>
      <c r="E72" s="44" t="str">
        <f t="shared" si="1"/>
        <v>TÍTULO</v>
      </c>
      <c r="F72" s="44" t="str">
        <f t="shared" si="1"/>
        <v>ETAPA</v>
      </c>
      <c r="G72" s="44" t="str">
        <f t="shared" si="1"/>
        <v>MINERALES</v>
      </c>
      <c r="H72" s="44" t="str">
        <f t="shared" si="1"/>
        <v>ÁREA TÍTULO (Ha)</v>
      </c>
      <c r="I72" s="44" t="str">
        <f t="shared" si="1"/>
        <v>SUPERPOSICIÓN 
(Ha)</v>
      </c>
      <c r="J72" s="44" t="str">
        <f t="shared" si="1"/>
        <v>%PNN</v>
      </c>
    </row>
    <row r="73" spans="1:11" x14ac:dyDescent="0.2">
      <c r="A73">
        <v>1</v>
      </c>
      <c r="B73" s="40" t="str">
        <f>+B4</f>
        <v>Cascadas Altas</v>
      </c>
      <c r="C73" s="40">
        <f>+C4</f>
        <v>506.209991</v>
      </c>
      <c r="D73" s="40">
        <f>+D4</f>
        <v>506.205129</v>
      </c>
      <c r="E73" s="40"/>
      <c r="F73" s="40"/>
      <c r="G73" s="40"/>
      <c r="H73" s="40"/>
      <c r="I73" s="41">
        <f>+I4</f>
        <v>2.1090000000000002E-3</v>
      </c>
      <c r="J73" s="42">
        <f>I73/D73</f>
        <v>4.1662952016434436E-6</v>
      </c>
    </row>
    <row r="74" spans="1:11" x14ac:dyDescent="0.2">
      <c r="A74">
        <f>+A73+1</f>
        <v>2</v>
      </c>
      <c r="B74" s="40" t="str">
        <f>+B5</f>
        <v>Corredor de las Alegrias</v>
      </c>
      <c r="C74" s="40">
        <f>+C5</f>
        <v>10086.5</v>
      </c>
      <c r="D74" s="40">
        <f>+D5</f>
        <v>10078.387017999999</v>
      </c>
      <c r="E74" s="40"/>
      <c r="F74" s="40"/>
      <c r="G74" s="40"/>
      <c r="H74" s="40"/>
      <c r="I74" s="41">
        <f>+I5</f>
        <v>551.51523899999995</v>
      </c>
      <c r="J74" s="42">
        <f t="shared" ref="J74:J86" si="2">I74/D74</f>
        <v>5.4722569992102281E-2</v>
      </c>
    </row>
    <row r="75" spans="1:11" x14ac:dyDescent="0.2">
      <c r="A75">
        <f t="shared" ref="A75:A86" si="3">+A74+1</f>
        <v>3</v>
      </c>
      <c r="B75" s="40" t="str">
        <f>+B6</f>
        <v>Cortadera</v>
      </c>
      <c r="C75" s="40">
        <f>+C6</f>
        <v>16508.400390999999</v>
      </c>
      <c r="D75" s="40">
        <f>+D6</f>
        <v>16508.417909</v>
      </c>
      <c r="E75" s="40"/>
      <c r="F75" s="40"/>
      <c r="G75" s="40"/>
      <c r="H75" s="40"/>
      <c r="I75" s="41">
        <f>+SUM(I6:I9)</f>
        <v>520.22889600000008</v>
      </c>
      <c r="J75" s="42">
        <f t="shared" si="2"/>
        <v>3.1512946841282932E-2</v>
      </c>
    </row>
    <row r="76" spans="1:11" x14ac:dyDescent="0.2">
      <c r="A76">
        <f t="shared" si="3"/>
        <v>4</v>
      </c>
      <c r="B76" s="40" t="str">
        <f>+B10</f>
        <v>El Dorado</v>
      </c>
      <c r="C76" s="40">
        <f>+C10</f>
        <v>28573</v>
      </c>
      <c r="D76" s="40">
        <f>+D10</f>
        <v>28532.549239</v>
      </c>
      <c r="E76" s="40"/>
      <c r="F76" s="40"/>
      <c r="G76" s="40"/>
      <c r="H76" s="40"/>
      <c r="I76" s="41">
        <f>+I10</f>
        <v>0.67045399999999999</v>
      </c>
      <c r="J76" s="43">
        <f t="shared" si="2"/>
        <v>2.3497865346135398E-5</v>
      </c>
    </row>
    <row r="77" spans="1:11" x14ac:dyDescent="0.2">
      <c r="A77">
        <f t="shared" si="3"/>
        <v>5</v>
      </c>
      <c r="B77" s="40" t="str">
        <f>+B11</f>
        <v>Los Rosales</v>
      </c>
      <c r="C77" s="40">
        <f>+C11</f>
        <v>1304.400024</v>
      </c>
      <c r="D77" s="40">
        <f>+D11</f>
        <v>1401.0744</v>
      </c>
      <c r="E77" s="40"/>
      <c r="F77" s="40"/>
      <c r="G77" s="40"/>
      <c r="H77" s="40"/>
      <c r="I77" s="41">
        <f>+SUM(I11:I12)</f>
        <v>116.16912499999999</v>
      </c>
      <c r="J77" s="42">
        <f t="shared" si="2"/>
        <v>8.2914315613788953E-2</v>
      </c>
    </row>
    <row r="78" spans="1:11" x14ac:dyDescent="0.2">
      <c r="A78">
        <f t="shared" si="3"/>
        <v>6</v>
      </c>
      <c r="B78" s="40" t="str">
        <f>+B13</f>
        <v>Paramo de Rabanal</v>
      </c>
      <c r="C78" s="40">
        <f>+C13</f>
        <v>4530</v>
      </c>
      <c r="D78" s="40">
        <f>+D13</f>
        <v>4530.3475879999996</v>
      </c>
      <c r="E78" s="40"/>
      <c r="F78" s="40"/>
      <c r="G78" s="40"/>
      <c r="H78" s="40"/>
      <c r="I78" s="41">
        <f>+SUM(I13:I21)</f>
        <v>2554.3901510000001</v>
      </c>
      <c r="J78" s="45">
        <f t="shared" si="2"/>
        <v>0.56383977197822033</v>
      </c>
    </row>
    <row r="79" spans="1:11" x14ac:dyDescent="0.2">
      <c r="A79">
        <f t="shared" si="3"/>
        <v>7</v>
      </c>
      <c r="B79" s="40" t="str">
        <f>+B22</f>
        <v>Paramo de Santurban</v>
      </c>
      <c r="C79" s="40">
        <f>+C22</f>
        <v>11700</v>
      </c>
      <c r="D79" s="40">
        <f>+D22</f>
        <v>11700.337353000001</v>
      </c>
      <c r="E79" s="40"/>
      <c r="F79" s="40"/>
      <c r="G79" s="40"/>
      <c r="H79" s="40"/>
      <c r="I79" s="41">
        <f>+SUM(I22:I30)</f>
        <v>1719.208719</v>
      </c>
      <c r="J79" s="45">
        <f t="shared" si="2"/>
        <v>0.14693667944191283</v>
      </c>
    </row>
    <row r="80" spans="1:11" x14ac:dyDescent="0.2">
      <c r="A80">
        <f t="shared" si="3"/>
        <v>8</v>
      </c>
      <c r="B80" s="40" t="str">
        <f>+B31</f>
        <v>Santurban Arboledas</v>
      </c>
      <c r="C80" s="40">
        <f>+C31</f>
        <v>21870</v>
      </c>
      <c r="D80" s="40">
        <f>+D31</f>
        <v>21870.818299999999</v>
      </c>
      <c r="E80" s="40"/>
      <c r="F80" s="40"/>
      <c r="G80" s="40"/>
      <c r="H80" s="40"/>
      <c r="I80" s="41">
        <f>+SUM(I31:I34)</f>
        <v>1267.443188</v>
      </c>
      <c r="J80" s="42">
        <f t="shared" si="2"/>
        <v>5.7951338199357633E-2</v>
      </c>
    </row>
    <row r="81" spans="1:10" x14ac:dyDescent="0.2">
      <c r="A81">
        <f t="shared" si="3"/>
        <v>9</v>
      </c>
      <c r="B81" s="40" t="str">
        <f>+B35</f>
        <v>Santurban Mutiscua Pamplona</v>
      </c>
      <c r="C81" s="40">
        <f>+C35</f>
        <v>9389</v>
      </c>
      <c r="D81" s="40">
        <f>+D35</f>
        <v>9388.9206859999995</v>
      </c>
      <c r="E81" s="40"/>
      <c r="F81" s="40"/>
      <c r="G81" s="40"/>
      <c r="H81" s="40"/>
      <c r="I81" s="41">
        <f>+I35+I36</f>
        <v>114.15696</v>
      </c>
      <c r="J81" s="42">
        <f t="shared" si="2"/>
        <v>1.2158688289935353E-2</v>
      </c>
    </row>
    <row r="82" spans="1:10" x14ac:dyDescent="0.2">
      <c r="A82">
        <f t="shared" si="3"/>
        <v>10</v>
      </c>
      <c r="B82" s="40" t="str">
        <f>+B37</f>
        <v>Serrania de las Quinchas</v>
      </c>
      <c r="C82" s="40">
        <f>+C37</f>
        <v>21226</v>
      </c>
      <c r="D82" s="40">
        <f>+D37</f>
        <v>21227.907319999998</v>
      </c>
      <c r="E82" s="40"/>
      <c r="F82" s="40"/>
      <c r="G82" s="40"/>
      <c r="H82" s="40"/>
      <c r="I82" s="41">
        <f>+SUM(I37:I44)</f>
        <v>6764.9035079999994</v>
      </c>
      <c r="J82" s="45">
        <f t="shared" si="2"/>
        <v>0.31867971750688801</v>
      </c>
    </row>
    <row r="83" spans="1:10" x14ac:dyDescent="0.2">
      <c r="A83">
        <f t="shared" si="3"/>
        <v>11</v>
      </c>
      <c r="B83" s="40" t="str">
        <f>+B45</f>
        <v>Serrania del Perija</v>
      </c>
      <c r="C83" s="40">
        <f>+C45</f>
        <v>25093</v>
      </c>
      <c r="D83" s="40">
        <f>+D45</f>
        <v>23208.143607999998</v>
      </c>
      <c r="E83" s="40"/>
      <c r="F83" s="40"/>
      <c r="G83" s="40"/>
      <c r="H83" s="40"/>
      <c r="I83" s="41">
        <f>+I45</f>
        <v>281.108656</v>
      </c>
      <c r="J83" s="42">
        <f t="shared" si="2"/>
        <v>1.2112500713029887E-2</v>
      </c>
    </row>
    <row r="84" spans="1:10" x14ac:dyDescent="0.2">
      <c r="A84">
        <f t="shared" si="3"/>
        <v>12</v>
      </c>
      <c r="B84" s="40" t="str">
        <f>+B46</f>
        <v>Sisavita</v>
      </c>
      <c r="C84" s="40">
        <f>+C46</f>
        <v>12131</v>
      </c>
      <c r="D84" s="40">
        <f>+D46</f>
        <v>12131.063931999999</v>
      </c>
      <c r="E84" s="40"/>
      <c r="F84" s="40"/>
      <c r="G84" s="40"/>
      <c r="H84" s="40"/>
      <c r="I84" s="41">
        <f>+I46</f>
        <v>140.77011300000001</v>
      </c>
      <c r="J84" s="42">
        <f t="shared" si="2"/>
        <v>1.1604102804921234E-2</v>
      </c>
    </row>
    <row r="85" spans="1:10" x14ac:dyDescent="0.2">
      <c r="A85">
        <f t="shared" si="3"/>
        <v>13</v>
      </c>
      <c r="B85" s="40" t="str">
        <f>+B47</f>
        <v>Unidad Biogeografica de Siscunci Oceta</v>
      </c>
      <c r="C85" s="40">
        <f>+C47</f>
        <v>36353</v>
      </c>
      <c r="D85" s="40">
        <f>+D47</f>
        <v>49793.253234999996</v>
      </c>
      <c r="E85" s="40"/>
      <c r="F85" s="40"/>
      <c r="G85" s="40"/>
      <c r="H85" s="40"/>
      <c r="I85" s="41">
        <f>+SUM(I47:I65)</f>
        <v>1350.861707</v>
      </c>
      <c r="J85" s="42">
        <f t="shared" si="2"/>
        <v>2.7129412505436996E-2</v>
      </c>
    </row>
    <row r="86" spans="1:10" x14ac:dyDescent="0.2">
      <c r="A86">
        <f t="shared" si="3"/>
        <v>14</v>
      </c>
      <c r="B86" s="40" t="str">
        <f>+B66</f>
        <v>Volcan Azufral Chaitan</v>
      </c>
      <c r="C86" s="40">
        <f>+C66</f>
        <v>7528</v>
      </c>
      <c r="D86" s="40">
        <f>+D66</f>
        <v>7528.162926</v>
      </c>
      <c r="E86" s="40"/>
      <c r="F86" s="40"/>
      <c r="G86" s="40"/>
      <c r="H86" s="40"/>
      <c r="I86" s="41">
        <f>+I66</f>
        <v>181.832998</v>
      </c>
      <c r="J86" s="42">
        <f t="shared" si="2"/>
        <v>2.4153701213346986E-2</v>
      </c>
    </row>
    <row r="87" spans="1:10" x14ac:dyDescent="0.2">
      <c r="I87" s="7">
        <f>SUM(I73:I86)</f>
        <v>15563.261823000001</v>
      </c>
    </row>
  </sheetData>
  <sortState ref="A4:K66">
    <sortCondition ref="B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D2BB9-F1DE-B64D-8B3B-08637812FFF3}">
  <dimension ref="A3:K62"/>
  <sheetViews>
    <sheetView tabSelected="1" topLeftCell="A19" zoomScale="132" workbookViewId="0">
      <selection activeCell="D52" sqref="D52"/>
    </sheetView>
  </sheetViews>
  <sheetFormatPr baseColWidth="10" defaultRowHeight="15" x14ac:dyDescent="0.2"/>
  <cols>
    <col min="1" max="1" width="5" bestFit="1" customWidth="1"/>
    <col min="2" max="2" width="23.5" customWidth="1"/>
    <col min="3" max="4" width="15.1640625" customWidth="1"/>
    <col min="8" max="8" width="12.5" bestFit="1" customWidth="1"/>
    <col min="9" max="9" width="14.6640625" customWidth="1"/>
  </cols>
  <sheetData>
    <row r="3" spans="1:11" x14ac:dyDescent="0.2">
      <c r="A3" s="17"/>
      <c r="B3" s="1" t="s">
        <v>117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ht="24" x14ac:dyDescent="0.2">
      <c r="A4" s="18" t="s">
        <v>1</v>
      </c>
      <c r="B4" s="18" t="s">
        <v>913</v>
      </c>
      <c r="C4" s="18" t="s">
        <v>3</v>
      </c>
      <c r="D4" s="18" t="s">
        <v>4</v>
      </c>
      <c r="E4" s="18" t="s">
        <v>5</v>
      </c>
      <c r="F4" s="18" t="s">
        <v>6</v>
      </c>
      <c r="G4" s="18" t="s">
        <v>7</v>
      </c>
      <c r="H4" s="18" t="s">
        <v>8</v>
      </c>
      <c r="I4" s="18" t="s">
        <v>9</v>
      </c>
      <c r="J4" s="18" t="s">
        <v>10</v>
      </c>
      <c r="K4" s="18" t="s">
        <v>11</v>
      </c>
    </row>
    <row r="5" spans="1:11" x14ac:dyDescent="0.2">
      <c r="A5" s="19">
        <v>1</v>
      </c>
      <c r="B5" s="19" t="s">
        <v>143</v>
      </c>
      <c r="C5" s="19">
        <v>13142</v>
      </c>
      <c r="D5" s="20">
        <v>13141.965162</v>
      </c>
      <c r="E5" s="19" t="s">
        <v>144</v>
      </c>
      <c r="F5" s="19" t="s">
        <v>18</v>
      </c>
      <c r="G5" s="19" t="s">
        <v>39</v>
      </c>
      <c r="H5" s="20">
        <v>1913.483052</v>
      </c>
      <c r="I5" s="20">
        <v>1251.6074189999999</v>
      </c>
      <c r="J5" s="21">
        <f>I5/D5</f>
        <v>9.5237462858220281E-2</v>
      </c>
      <c r="K5" s="21">
        <f>I5/H5</f>
        <v>0.65409903562605476</v>
      </c>
    </row>
    <row r="6" spans="1:11" x14ac:dyDescent="0.2">
      <c r="A6" s="19">
        <f>+A5+1</f>
        <v>2</v>
      </c>
      <c r="B6" s="19" t="s">
        <v>143</v>
      </c>
      <c r="C6" s="19">
        <v>13142</v>
      </c>
      <c r="D6" s="20">
        <v>13141.965162</v>
      </c>
      <c r="E6" s="19" t="s">
        <v>145</v>
      </c>
      <c r="F6" s="19" t="s">
        <v>18</v>
      </c>
      <c r="G6" s="19" t="s">
        <v>19</v>
      </c>
      <c r="H6" s="20">
        <v>99.902473000000001</v>
      </c>
      <c r="I6" s="20">
        <v>55.712598999999997</v>
      </c>
      <c r="J6" s="21">
        <f>I6/D6</f>
        <v>4.2392898104077316E-3</v>
      </c>
      <c r="K6" s="21">
        <f>I6/H6</f>
        <v>0.55766986869284008</v>
      </c>
    </row>
    <row r="7" spans="1:11" s="37" customFormat="1" x14ac:dyDescent="0.2">
      <c r="A7" s="33">
        <f t="shared" ref="A7:A34" si="0">+A6+1</f>
        <v>3</v>
      </c>
      <c r="B7" s="33" t="s">
        <v>134</v>
      </c>
      <c r="C7" s="33">
        <v>27510</v>
      </c>
      <c r="D7" s="35">
        <v>27509.949434999999</v>
      </c>
      <c r="E7" s="33" t="s">
        <v>135</v>
      </c>
      <c r="F7" s="33" t="s">
        <v>35</v>
      </c>
      <c r="G7" s="33" t="s">
        <v>136</v>
      </c>
      <c r="H7" s="35">
        <v>181.55658500000001</v>
      </c>
      <c r="I7" s="35">
        <v>181.55658500000001</v>
      </c>
      <c r="J7" s="36">
        <f>I7/D7</f>
        <v>6.5996698913961495E-3</v>
      </c>
      <c r="K7" s="36">
        <f>I7/H7</f>
        <v>1</v>
      </c>
    </row>
    <row r="8" spans="1:11" s="37" customFormat="1" x14ac:dyDescent="0.2">
      <c r="A8" s="33">
        <f t="shared" si="0"/>
        <v>4</v>
      </c>
      <c r="B8" s="33" t="s">
        <v>134</v>
      </c>
      <c r="C8" s="33">
        <v>27510</v>
      </c>
      <c r="D8" s="35">
        <v>27509.949434999999</v>
      </c>
      <c r="E8" s="33" t="s">
        <v>137</v>
      </c>
      <c r="F8" s="33" t="s">
        <v>18</v>
      </c>
      <c r="G8" s="33" t="s">
        <v>138</v>
      </c>
      <c r="H8" s="35">
        <v>56.127626999999997</v>
      </c>
      <c r="I8" s="35">
        <v>56.127628000000001</v>
      </c>
      <c r="J8" s="36">
        <f>I8/D8</f>
        <v>2.0402664909514767E-3</v>
      </c>
      <c r="K8" s="36">
        <f>I8/H8</f>
        <v>1.000000017816538</v>
      </c>
    </row>
    <row r="9" spans="1:11" x14ac:dyDescent="0.2">
      <c r="A9" s="19">
        <f t="shared" si="0"/>
        <v>5</v>
      </c>
      <c r="B9" s="19" t="s">
        <v>146</v>
      </c>
      <c r="C9" s="19">
        <v>1800</v>
      </c>
      <c r="D9" s="20">
        <v>1932.059495</v>
      </c>
      <c r="E9" s="19" t="s">
        <v>147</v>
      </c>
      <c r="F9" s="19" t="s">
        <v>18</v>
      </c>
      <c r="G9" s="19" t="s">
        <v>105</v>
      </c>
      <c r="H9" s="20">
        <v>294.82790899999998</v>
      </c>
      <c r="I9" s="20">
        <v>258.47820100000001</v>
      </c>
      <c r="J9" s="21">
        <f>I9/D9</f>
        <v>0.13378376891028401</v>
      </c>
      <c r="K9" s="21">
        <f>I9/H9</f>
        <v>0.87670872773445618</v>
      </c>
    </row>
    <row r="10" spans="1:11" x14ac:dyDescent="0.2">
      <c r="A10" s="19">
        <f t="shared" si="0"/>
        <v>6</v>
      </c>
      <c r="B10" s="19" t="s">
        <v>162</v>
      </c>
      <c r="C10" s="19">
        <v>9326</v>
      </c>
      <c r="D10" s="20">
        <v>9326.1698639999995</v>
      </c>
      <c r="E10" s="19" t="s">
        <v>163</v>
      </c>
      <c r="F10" s="19" t="s">
        <v>18</v>
      </c>
      <c r="G10" s="19" t="s">
        <v>112</v>
      </c>
      <c r="H10" s="20">
        <v>6355.6906209999997</v>
      </c>
      <c r="I10" s="20">
        <v>399.58614399999999</v>
      </c>
      <c r="J10" s="21">
        <f>I10/D10</f>
        <v>4.284568583105533E-2</v>
      </c>
      <c r="K10" s="21">
        <f>I10/H10</f>
        <v>6.2870609635987826E-2</v>
      </c>
    </row>
    <row r="11" spans="1:11" x14ac:dyDescent="0.2">
      <c r="A11" s="19">
        <f t="shared" si="0"/>
        <v>7</v>
      </c>
      <c r="B11" s="19" t="s">
        <v>124</v>
      </c>
      <c r="C11" s="19">
        <v>4867</v>
      </c>
      <c r="D11" s="20">
        <v>4866.979515</v>
      </c>
      <c r="E11" s="19">
        <v>15939</v>
      </c>
      <c r="F11" s="19" t="s">
        <v>18</v>
      </c>
      <c r="G11" s="19" t="s">
        <v>19</v>
      </c>
      <c r="H11" s="20">
        <v>36.330260000000003</v>
      </c>
      <c r="I11" s="20">
        <v>35.038434000000002</v>
      </c>
      <c r="J11" s="21">
        <f>I11/D11</f>
        <v>7.1992154255040054E-3</v>
      </c>
      <c r="K11" s="21">
        <f>I11/H11</f>
        <v>0.96444214822574903</v>
      </c>
    </row>
    <row r="12" spans="1:11" s="37" customFormat="1" x14ac:dyDescent="0.2">
      <c r="A12" s="33">
        <f t="shared" si="0"/>
        <v>8</v>
      </c>
      <c r="B12" s="33" t="s">
        <v>119</v>
      </c>
      <c r="C12" s="33">
        <v>34600</v>
      </c>
      <c r="D12" s="35">
        <v>30848.724900000001</v>
      </c>
      <c r="E12" s="33">
        <v>60</v>
      </c>
      <c r="F12" s="33" t="s">
        <v>18</v>
      </c>
      <c r="G12" s="33" t="s">
        <v>105</v>
      </c>
      <c r="H12" s="35">
        <v>17.477364000000001</v>
      </c>
      <c r="I12" s="35">
        <v>8.1910999999999998E-2</v>
      </c>
      <c r="J12" s="36">
        <f>I12/D12</f>
        <v>2.655247510732607E-6</v>
      </c>
      <c r="K12" s="36">
        <f>I12/H12</f>
        <v>4.6866907389466732E-3</v>
      </c>
    </row>
    <row r="13" spans="1:11" s="37" customFormat="1" x14ac:dyDescent="0.2">
      <c r="A13" s="33">
        <f t="shared" si="0"/>
        <v>9</v>
      </c>
      <c r="B13" s="33" t="s">
        <v>119</v>
      </c>
      <c r="C13" s="33">
        <v>34600</v>
      </c>
      <c r="D13" s="35">
        <v>30848.724900000001</v>
      </c>
      <c r="E13" s="33" t="s">
        <v>161</v>
      </c>
      <c r="F13" s="33" t="s">
        <v>35</v>
      </c>
      <c r="G13" s="33" t="s">
        <v>19</v>
      </c>
      <c r="H13" s="35">
        <v>1186.5538429999999</v>
      </c>
      <c r="I13" s="35">
        <v>0.229216</v>
      </c>
      <c r="J13" s="36">
        <f>I13/D13</f>
        <v>7.4303233194575242E-6</v>
      </c>
      <c r="K13" s="36">
        <f>I13/H13</f>
        <v>1.9317791716932649E-4</v>
      </c>
    </row>
    <row r="14" spans="1:11" x14ac:dyDescent="0.2">
      <c r="A14" s="19">
        <f t="shared" si="0"/>
        <v>10</v>
      </c>
      <c r="B14" s="19" t="s">
        <v>130</v>
      </c>
      <c r="C14" s="19">
        <v>5000</v>
      </c>
      <c r="D14" s="20">
        <v>4759.0850209999999</v>
      </c>
      <c r="E14" s="19" t="s">
        <v>131</v>
      </c>
      <c r="F14" s="19" t="s">
        <v>18</v>
      </c>
      <c r="G14" s="19" t="s">
        <v>105</v>
      </c>
      <c r="H14" s="20">
        <v>99.969188000000003</v>
      </c>
      <c r="I14" s="20">
        <v>95.284982999999997</v>
      </c>
      <c r="J14" s="21">
        <f>I14/D14</f>
        <v>2.0021702192657677E-2</v>
      </c>
      <c r="K14" s="21">
        <f>I14/H14</f>
        <v>0.9531435125790958</v>
      </c>
    </row>
    <row r="15" spans="1:11" x14ac:dyDescent="0.2">
      <c r="A15" s="19">
        <f t="shared" si="0"/>
        <v>11</v>
      </c>
      <c r="B15" s="19" t="s">
        <v>148</v>
      </c>
      <c r="C15" s="19">
        <v>62375</v>
      </c>
      <c r="D15" s="20">
        <v>61218.203272999999</v>
      </c>
      <c r="E15" s="19" t="s">
        <v>149</v>
      </c>
      <c r="F15" s="19" t="s">
        <v>35</v>
      </c>
      <c r="G15" s="19" t="s">
        <v>23</v>
      </c>
      <c r="H15" s="20">
        <v>1306.2591769999999</v>
      </c>
      <c r="I15" s="20">
        <v>125.25357099999999</v>
      </c>
      <c r="J15" s="21">
        <f>I15/D15</f>
        <v>2.0460184112466836E-3</v>
      </c>
      <c r="K15" s="21">
        <f>I15/H15</f>
        <v>9.5887227592660204E-2</v>
      </c>
    </row>
    <row r="16" spans="1:11" x14ac:dyDescent="0.2">
      <c r="A16" s="19">
        <f t="shared" si="0"/>
        <v>12</v>
      </c>
      <c r="B16" s="19" t="s">
        <v>132</v>
      </c>
      <c r="C16" s="19">
        <v>5400</v>
      </c>
      <c r="D16" s="20">
        <v>5555.7275669999999</v>
      </c>
      <c r="E16" s="19" t="s">
        <v>133</v>
      </c>
      <c r="F16" s="19" t="s">
        <v>18</v>
      </c>
      <c r="G16" s="19" t="s">
        <v>58</v>
      </c>
      <c r="H16" s="20">
        <v>319.80880200000001</v>
      </c>
      <c r="I16" s="20">
        <v>319.800048</v>
      </c>
      <c r="J16" s="21">
        <f>I16/D16</f>
        <v>5.7562226394892627E-2</v>
      </c>
      <c r="K16" s="21">
        <f>I16/H16</f>
        <v>0.99997262739503956</v>
      </c>
    </row>
    <row r="17" spans="1:11" s="37" customFormat="1" x14ac:dyDescent="0.2">
      <c r="A17" s="33">
        <f t="shared" si="0"/>
        <v>13</v>
      </c>
      <c r="B17" s="33" t="s">
        <v>120</v>
      </c>
      <c r="C17" s="33">
        <v>0</v>
      </c>
      <c r="D17" s="35">
        <v>7063.8402109999997</v>
      </c>
      <c r="E17" s="33">
        <v>10654</v>
      </c>
      <c r="F17" s="33" t="s">
        <v>18</v>
      </c>
      <c r="G17" s="33" t="s">
        <v>121</v>
      </c>
      <c r="H17" s="35">
        <v>30.192233999999999</v>
      </c>
      <c r="I17" s="35">
        <v>1.297E-3</v>
      </c>
      <c r="J17" s="36">
        <f>I17/D17</f>
        <v>1.8361117483663873E-7</v>
      </c>
      <c r="K17" s="36">
        <f>I17/H17</f>
        <v>4.2958066633956271E-5</v>
      </c>
    </row>
    <row r="18" spans="1:11" s="37" customFormat="1" x14ac:dyDescent="0.2">
      <c r="A18" s="33">
        <f t="shared" si="0"/>
        <v>14</v>
      </c>
      <c r="B18" s="33" t="s">
        <v>120</v>
      </c>
      <c r="C18" s="33">
        <v>0</v>
      </c>
      <c r="D18" s="35">
        <v>7063.8402109999997</v>
      </c>
      <c r="E18" s="33">
        <v>3856</v>
      </c>
      <c r="F18" s="33" t="s">
        <v>18</v>
      </c>
      <c r="G18" s="33" t="s">
        <v>23</v>
      </c>
      <c r="H18" s="35">
        <v>203.44448199999999</v>
      </c>
      <c r="I18" s="35">
        <v>26.156555000000001</v>
      </c>
      <c r="J18" s="36">
        <f>I18/D18</f>
        <v>3.7028803340240224E-3</v>
      </c>
      <c r="K18" s="36">
        <f>I18/H18</f>
        <v>0.12856851531613425</v>
      </c>
    </row>
    <row r="19" spans="1:11" s="37" customFormat="1" x14ac:dyDescent="0.2">
      <c r="A19" s="33">
        <f t="shared" si="0"/>
        <v>15</v>
      </c>
      <c r="B19" s="33" t="s">
        <v>120</v>
      </c>
      <c r="C19" s="33">
        <v>0</v>
      </c>
      <c r="D19" s="35">
        <v>7063.8402109999997</v>
      </c>
      <c r="E19" s="33" t="s">
        <v>152</v>
      </c>
      <c r="F19" s="33" t="s">
        <v>18</v>
      </c>
      <c r="G19" s="33" t="s">
        <v>95</v>
      </c>
      <c r="H19" s="35">
        <v>290.86127599999998</v>
      </c>
      <c r="I19" s="35">
        <v>41.729607000000001</v>
      </c>
      <c r="J19" s="36">
        <f>I19/D19</f>
        <v>5.9074958880040275E-3</v>
      </c>
      <c r="K19" s="36">
        <f>I19/H19</f>
        <v>0.14346910518263697</v>
      </c>
    </row>
    <row r="20" spans="1:11" s="37" customFormat="1" x14ac:dyDescent="0.2">
      <c r="A20" s="33">
        <f t="shared" si="0"/>
        <v>16</v>
      </c>
      <c r="B20" s="33" t="s">
        <v>120</v>
      </c>
      <c r="C20" s="33">
        <v>0</v>
      </c>
      <c r="D20" s="35">
        <v>7063.8402109999997</v>
      </c>
      <c r="E20" s="33" t="s">
        <v>155</v>
      </c>
      <c r="F20" s="33" t="s">
        <v>18</v>
      </c>
      <c r="G20" s="33" t="s">
        <v>19</v>
      </c>
      <c r="H20" s="35">
        <v>1655.188165</v>
      </c>
      <c r="I20" s="35">
        <v>47.166058999999997</v>
      </c>
      <c r="J20" s="36">
        <f>I20/D20</f>
        <v>6.6771129571350941E-3</v>
      </c>
      <c r="K20" s="36">
        <f>I20/H20</f>
        <v>2.8495889468856853E-2</v>
      </c>
    </row>
    <row r="21" spans="1:11" x14ac:dyDescent="0.2">
      <c r="A21" s="19">
        <f t="shared" si="0"/>
        <v>17</v>
      </c>
      <c r="B21" s="19" t="s">
        <v>128</v>
      </c>
      <c r="C21" s="19">
        <v>4900</v>
      </c>
      <c r="D21" s="20">
        <v>4990.0240119999999</v>
      </c>
      <c r="E21" s="19">
        <v>4341</v>
      </c>
      <c r="F21" s="19" t="s">
        <v>18</v>
      </c>
      <c r="G21" s="19" t="s">
        <v>26</v>
      </c>
      <c r="H21" s="20">
        <v>195.275792</v>
      </c>
      <c r="I21" s="20">
        <v>9.7671209999999995</v>
      </c>
      <c r="J21" s="21">
        <f>I21/D21</f>
        <v>1.9573294590390839E-3</v>
      </c>
      <c r="K21" s="21">
        <f>I21/H21</f>
        <v>5.0017059974336191E-2</v>
      </c>
    </row>
    <row r="22" spans="1:11" x14ac:dyDescent="0.2">
      <c r="A22" s="19">
        <f t="shared" si="0"/>
        <v>18</v>
      </c>
      <c r="B22" s="19" t="s">
        <v>150</v>
      </c>
      <c r="C22" s="19">
        <v>0</v>
      </c>
      <c r="D22" s="20">
        <v>1211.938809</v>
      </c>
      <c r="E22" s="19" t="s">
        <v>151</v>
      </c>
      <c r="F22" s="19" t="s">
        <v>18</v>
      </c>
      <c r="G22" s="19" t="s">
        <v>65</v>
      </c>
      <c r="H22" s="20">
        <v>962.71619199999998</v>
      </c>
      <c r="I22" s="20">
        <v>159.83585099999999</v>
      </c>
      <c r="J22" s="21">
        <f>I22/D22</f>
        <v>0.13188442338263301</v>
      </c>
      <c r="K22" s="21">
        <f>I22/H22</f>
        <v>0.16602592989315795</v>
      </c>
    </row>
    <row r="23" spans="1:11" x14ac:dyDescent="0.2">
      <c r="A23" s="19">
        <f t="shared" si="0"/>
        <v>19</v>
      </c>
      <c r="B23" s="19" t="s">
        <v>122</v>
      </c>
      <c r="C23" s="19">
        <v>0</v>
      </c>
      <c r="D23" s="20">
        <v>75069.067060000001</v>
      </c>
      <c r="E23" s="19">
        <v>14691</v>
      </c>
      <c r="F23" s="19" t="s">
        <v>18</v>
      </c>
      <c r="G23" s="19" t="s">
        <v>23</v>
      </c>
      <c r="H23" s="20">
        <v>138.82481999999999</v>
      </c>
      <c r="I23" s="20">
        <v>0.47783100000000001</v>
      </c>
      <c r="J23" s="21">
        <f>I23/D23</f>
        <v>6.3652183078029585E-6</v>
      </c>
      <c r="K23" s="21">
        <f>I23/H23</f>
        <v>3.4419709674393963E-3</v>
      </c>
    </row>
    <row r="24" spans="1:11" x14ac:dyDescent="0.2">
      <c r="A24" s="19">
        <f t="shared" si="0"/>
        <v>20</v>
      </c>
      <c r="B24" s="19" t="s">
        <v>129</v>
      </c>
      <c r="C24" s="20">
        <v>8974.1796880000002</v>
      </c>
      <c r="D24" s="20">
        <v>8974.1835420000007</v>
      </c>
      <c r="E24" s="19" t="s">
        <v>38</v>
      </c>
      <c r="F24" s="19" t="s">
        <v>18</v>
      </c>
      <c r="G24" s="19" t="s">
        <v>39</v>
      </c>
      <c r="H24" s="20">
        <v>3932.7342199999998</v>
      </c>
      <c r="I24" s="20">
        <v>1.9556E-2</v>
      </c>
      <c r="J24" s="21">
        <f>I24/D24</f>
        <v>2.17913974106682E-6</v>
      </c>
      <c r="K24" s="21">
        <f>I24/H24</f>
        <v>4.9726218213647814E-6</v>
      </c>
    </row>
    <row r="25" spans="1:11" x14ac:dyDescent="0.2">
      <c r="A25" s="19">
        <f t="shared" si="0"/>
        <v>21</v>
      </c>
      <c r="B25" s="19" t="s">
        <v>125</v>
      </c>
      <c r="C25" s="19">
        <v>16109</v>
      </c>
      <c r="D25" s="20">
        <v>16109.075140000001</v>
      </c>
      <c r="E25" s="19">
        <v>17421</v>
      </c>
      <c r="F25" s="19" t="s">
        <v>18</v>
      </c>
      <c r="G25" s="19" t="s">
        <v>126</v>
      </c>
      <c r="H25" s="20">
        <v>28.209092999999999</v>
      </c>
      <c r="I25" s="20">
        <v>18.881048</v>
      </c>
      <c r="J25" s="21">
        <f>I25/D25</f>
        <v>1.1720752331160831E-3</v>
      </c>
      <c r="K25" s="21">
        <f>I25/H25</f>
        <v>0.66932488754601216</v>
      </c>
    </row>
    <row r="26" spans="1:11" x14ac:dyDescent="0.2">
      <c r="A26" s="19">
        <f t="shared" si="0"/>
        <v>22</v>
      </c>
      <c r="B26" s="19" t="s">
        <v>127</v>
      </c>
      <c r="C26" s="19">
        <v>8589</v>
      </c>
      <c r="D26" s="20">
        <v>8572.987271</v>
      </c>
      <c r="E26" s="19">
        <v>17753</v>
      </c>
      <c r="F26" s="19" t="s">
        <v>18</v>
      </c>
      <c r="G26" s="19" t="s">
        <v>65</v>
      </c>
      <c r="H26" s="20">
        <v>82.049121999999997</v>
      </c>
      <c r="I26" s="20">
        <v>7.9138900000000003</v>
      </c>
      <c r="J26" s="21">
        <f>I26/D26</f>
        <v>9.2311929900683049E-4</v>
      </c>
      <c r="K26" s="21">
        <f>I26/H26</f>
        <v>9.6453073562444716E-2</v>
      </c>
    </row>
    <row r="27" spans="1:11" s="37" customFormat="1" x14ac:dyDescent="0.2">
      <c r="A27" s="33">
        <f t="shared" si="0"/>
        <v>23</v>
      </c>
      <c r="B27" s="33" t="s">
        <v>140</v>
      </c>
      <c r="C27" s="33">
        <v>8829</v>
      </c>
      <c r="D27" s="35">
        <v>8817.1973849999995</v>
      </c>
      <c r="E27" s="33" t="s">
        <v>141</v>
      </c>
      <c r="F27" s="33" t="s">
        <v>35</v>
      </c>
      <c r="G27" s="33" t="s">
        <v>142</v>
      </c>
      <c r="H27" s="35">
        <v>2003.1070259999999</v>
      </c>
      <c r="I27" s="35">
        <v>542.22621400000003</v>
      </c>
      <c r="J27" s="36">
        <f>I27/D27</f>
        <v>6.1496435922195253E-2</v>
      </c>
      <c r="K27" s="36">
        <f>I27/H27</f>
        <v>0.27069258255399881</v>
      </c>
    </row>
    <row r="28" spans="1:11" s="37" customFormat="1" x14ac:dyDescent="0.2">
      <c r="A28" s="33">
        <f t="shared" si="0"/>
        <v>24</v>
      </c>
      <c r="B28" s="33" t="s">
        <v>140</v>
      </c>
      <c r="C28" s="33">
        <v>8829</v>
      </c>
      <c r="D28" s="35">
        <v>8817.1973849999995</v>
      </c>
      <c r="E28" s="33" t="s">
        <v>159</v>
      </c>
      <c r="F28" s="33" t="s">
        <v>18</v>
      </c>
      <c r="G28" s="33" t="s">
        <v>160</v>
      </c>
      <c r="H28" s="35">
        <v>414.51667600000002</v>
      </c>
      <c r="I28" s="35">
        <v>72.122505000000004</v>
      </c>
      <c r="J28" s="36">
        <f>I28/D28</f>
        <v>8.1797539343619902E-3</v>
      </c>
      <c r="K28" s="36">
        <f>I28/H28</f>
        <v>0.17399180582061793</v>
      </c>
    </row>
    <row r="29" spans="1:11" s="37" customFormat="1" x14ac:dyDescent="0.2">
      <c r="A29" s="33">
        <f t="shared" si="0"/>
        <v>25</v>
      </c>
      <c r="B29" s="33" t="s">
        <v>140</v>
      </c>
      <c r="C29" s="33">
        <v>8829</v>
      </c>
      <c r="D29" s="35">
        <v>8817.1973849999995</v>
      </c>
      <c r="E29" s="33" t="s">
        <v>164</v>
      </c>
      <c r="F29" s="33" t="s">
        <v>18</v>
      </c>
      <c r="G29" s="33" t="s">
        <v>105</v>
      </c>
      <c r="H29" s="35">
        <v>10.092584</v>
      </c>
      <c r="I29" s="35">
        <v>2.5152000000000001E-2</v>
      </c>
      <c r="J29" s="36">
        <f>I29/D29</f>
        <v>2.8526071155885779E-6</v>
      </c>
      <c r="K29" s="36">
        <f>I29/H29</f>
        <v>2.4921268923795929E-3</v>
      </c>
    </row>
    <row r="30" spans="1:11" x14ac:dyDescent="0.2">
      <c r="A30" s="19">
        <f t="shared" si="0"/>
        <v>26</v>
      </c>
      <c r="B30" s="19" t="s">
        <v>156</v>
      </c>
      <c r="C30" s="20">
        <v>2874.209961</v>
      </c>
      <c r="D30" s="20">
        <v>2872.210834</v>
      </c>
      <c r="E30" s="19" t="s">
        <v>157</v>
      </c>
      <c r="F30" s="19" t="s">
        <v>18</v>
      </c>
      <c r="G30" s="19" t="s">
        <v>158</v>
      </c>
      <c r="H30" s="20">
        <v>90.336562000000001</v>
      </c>
      <c r="I30" s="20">
        <v>15.700523</v>
      </c>
      <c r="J30" s="21">
        <f>I30/D30</f>
        <v>5.4663546332128351E-3</v>
      </c>
      <c r="K30" s="21">
        <f>I30/H30</f>
        <v>0.17380031575697999</v>
      </c>
    </row>
    <row r="31" spans="1:11" s="37" customFormat="1" x14ac:dyDescent="0.2">
      <c r="A31" s="33">
        <f t="shared" si="0"/>
        <v>27</v>
      </c>
      <c r="B31" s="33" t="s">
        <v>123</v>
      </c>
      <c r="C31" s="33">
        <v>6730</v>
      </c>
      <c r="D31" s="35">
        <v>6652.6323060000004</v>
      </c>
      <c r="E31" s="33">
        <v>15148</v>
      </c>
      <c r="F31" s="33" t="s">
        <v>18</v>
      </c>
      <c r="G31" s="33" t="s">
        <v>105</v>
      </c>
      <c r="H31" s="35">
        <v>120.555311</v>
      </c>
      <c r="I31" s="35">
        <v>15.727256000000001</v>
      </c>
      <c r="J31" s="36">
        <f>I31/D31</f>
        <v>2.3640651213829461E-3</v>
      </c>
      <c r="K31" s="36">
        <f>I31/H31</f>
        <v>0.13045676602335671</v>
      </c>
    </row>
    <row r="32" spans="1:11" s="37" customFormat="1" x14ac:dyDescent="0.2">
      <c r="A32" s="33">
        <f t="shared" si="0"/>
        <v>28</v>
      </c>
      <c r="B32" s="33" t="s">
        <v>123</v>
      </c>
      <c r="C32" s="33">
        <v>6730</v>
      </c>
      <c r="D32" s="35">
        <v>6652.6323060000004</v>
      </c>
      <c r="E32" s="33" t="s">
        <v>139</v>
      </c>
      <c r="F32" s="33" t="s">
        <v>18</v>
      </c>
      <c r="G32" s="33" t="s">
        <v>121</v>
      </c>
      <c r="H32" s="35">
        <v>109.671172</v>
      </c>
      <c r="I32" s="35">
        <v>29.946069999999999</v>
      </c>
      <c r="J32" s="36">
        <f>I32/D32</f>
        <v>4.5013866124829528E-3</v>
      </c>
      <c r="K32" s="36">
        <f>I32/H32</f>
        <v>0.27305325049321072</v>
      </c>
    </row>
    <row r="33" spans="1:11" s="37" customFormat="1" x14ac:dyDescent="0.2">
      <c r="A33" s="33">
        <f t="shared" si="0"/>
        <v>29</v>
      </c>
      <c r="B33" s="33" t="s">
        <v>123</v>
      </c>
      <c r="C33" s="33">
        <v>6730</v>
      </c>
      <c r="D33" s="35">
        <v>6652.6323060000004</v>
      </c>
      <c r="E33" s="33" t="s">
        <v>153</v>
      </c>
      <c r="F33" s="33" t="s">
        <v>35</v>
      </c>
      <c r="G33" s="33" t="s">
        <v>19</v>
      </c>
      <c r="H33" s="35">
        <v>2047.8099729999999</v>
      </c>
      <c r="I33" s="35">
        <v>5.0689999999999997E-3</v>
      </c>
      <c r="J33" s="36">
        <f>I33/D33</f>
        <v>7.6195403065163777E-7</v>
      </c>
      <c r="K33" s="36">
        <f>I33/H33</f>
        <v>2.4753273335093774E-6</v>
      </c>
    </row>
    <row r="34" spans="1:11" s="37" customFormat="1" x14ac:dyDescent="0.2">
      <c r="A34" s="33">
        <f t="shared" si="0"/>
        <v>30</v>
      </c>
      <c r="B34" s="33" t="s">
        <v>123</v>
      </c>
      <c r="C34" s="33">
        <v>6730</v>
      </c>
      <c r="D34" s="35">
        <v>6652.6323060000004</v>
      </c>
      <c r="E34" s="33" t="s">
        <v>154</v>
      </c>
      <c r="F34" s="33" t="s">
        <v>18</v>
      </c>
      <c r="G34" s="33" t="s">
        <v>19</v>
      </c>
      <c r="H34" s="35">
        <v>189.93444600000001</v>
      </c>
      <c r="I34" s="35">
        <v>30.591214999999998</v>
      </c>
      <c r="J34" s="36">
        <f>I34/D34</f>
        <v>4.5983625116947802E-3</v>
      </c>
      <c r="K34" s="36">
        <f>I34/H34</f>
        <v>0.16106196450537463</v>
      </c>
    </row>
    <row r="35" spans="1:11" x14ac:dyDescent="0.2">
      <c r="C35" s="23"/>
      <c r="D35" s="7"/>
      <c r="E35" s="46" t="s">
        <v>18</v>
      </c>
      <c r="F35" s="46">
        <f>COUNTIF(F5:F34,"Explotación")</f>
        <v>25</v>
      </c>
      <c r="I35" s="7">
        <f>SUM(I5:I34)</f>
        <v>3797.0495580000002</v>
      </c>
    </row>
    <row r="36" spans="1:11" x14ac:dyDescent="0.2">
      <c r="E36" s="46" t="s">
        <v>35</v>
      </c>
      <c r="F36" s="46">
        <f>COUNTIF(F5:F34,"Construcción y montaje")</f>
        <v>5</v>
      </c>
    </row>
    <row r="37" spans="1:11" x14ac:dyDescent="0.2">
      <c r="E37" s="46" t="s">
        <v>14</v>
      </c>
      <c r="F37" s="46">
        <f>COUNTIF(F5:F34,"Exploración")</f>
        <v>0</v>
      </c>
    </row>
    <row r="38" spans="1:11" x14ac:dyDescent="0.2">
      <c r="E38" s="54" t="s">
        <v>911</v>
      </c>
      <c r="F38" s="46">
        <f>COUNTIF(F5:F34,"")</f>
        <v>0</v>
      </c>
    </row>
    <row r="39" spans="1:11" x14ac:dyDescent="0.2">
      <c r="F39">
        <f>SUM(F35:F38)</f>
        <v>30</v>
      </c>
    </row>
    <row r="40" spans="1:11" x14ac:dyDescent="0.2">
      <c r="F40">
        <f>+F39-A34</f>
        <v>0</v>
      </c>
    </row>
    <row r="41" spans="1:11" x14ac:dyDescent="0.2">
      <c r="I41" s="7"/>
    </row>
    <row r="42" spans="1:11" x14ac:dyDescent="0.2">
      <c r="A42" s="3"/>
      <c r="B42" s="3" t="str">
        <f>+B4</f>
        <v>NOMBRE RFPN</v>
      </c>
      <c r="C42" s="3" t="str">
        <f t="shared" ref="C42:K42" si="1">+C4</f>
        <v>ÁREA (Ha)
RESOLUCIÓN</v>
      </c>
      <c r="D42" s="3" t="str">
        <f t="shared" si="1"/>
        <v>ÁREA (Ha)
SIG</v>
      </c>
      <c r="E42" s="3" t="str">
        <f t="shared" si="1"/>
        <v>TÍTULO</v>
      </c>
      <c r="F42" s="3" t="str">
        <f t="shared" si="1"/>
        <v>ETAPA</v>
      </c>
      <c r="G42" s="3" t="str">
        <f t="shared" si="1"/>
        <v>MINERALES</v>
      </c>
      <c r="H42" s="3" t="str">
        <f t="shared" si="1"/>
        <v>ÁREA TÍTULO (Ha)</v>
      </c>
      <c r="I42" s="3" t="str">
        <f t="shared" si="1"/>
        <v>SUPERPOSICIÓN 
(Ha)</v>
      </c>
      <c r="J42" s="3" t="str">
        <f t="shared" si="1"/>
        <v>%PNN</v>
      </c>
      <c r="K42" t="str">
        <f t="shared" si="1"/>
        <v>%TÍTULO</v>
      </c>
    </row>
    <row r="43" spans="1:11" x14ac:dyDescent="0.2">
      <c r="A43" s="3">
        <v>1</v>
      </c>
      <c r="B43" s="3" t="str">
        <f>+B5</f>
        <v>Bosque Oriental de Bogota</v>
      </c>
      <c r="C43" s="3">
        <f>+C5</f>
        <v>13142</v>
      </c>
      <c r="D43" s="3">
        <f>+D5</f>
        <v>13141.965162</v>
      </c>
      <c r="E43" s="3"/>
      <c r="F43" s="3"/>
      <c r="G43" s="3"/>
      <c r="H43" s="3"/>
      <c r="I43" s="3">
        <f>SUMIF($B$5:$B$34,"Bosque*",$I$5:$I$34)</f>
        <v>1307.3200179999999</v>
      </c>
      <c r="J43" s="55">
        <f>+I43/D43</f>
        <v>9.9476752668628016E-2</v>
      </c>
    </row>
    <row r="44" spans="1:11" x14ac:dyDescent="0.2">
      <c r="A44" s="3">
        <f>+A43+1</f>
        <v>2</v>
      </c>
      <c r="B44" s="3" t="str">
        <f>+B7</f>
        <v>Carauta</v>
      </c>
      <c r="C44" s="3">
        <f>+C7</f>
        <v>27510</v>
      </c>
      <c r="D44" s="3">
        <f>+D7</f>
        <v>27509.949434999999</v>
      </c>
      <c r="E44" s="3"/>
      <c r="F44" s="3"/>
      <c r="G44" s="3"/>
      <c r="H44" s="3"/>
      <c r="I44" s="3">
        <f>SUMIF($B$5:$B$34,"Cara*",$I$5:$I$34)</f>
        <v>237.684213</v>
      </c>
      <c r="J44" s="5">
        <f t="shared" ref="J44:J62" si="2">+I44/D44</f>
        <v>8.6399363823476266E-3</v>
      </c>
    </row>
    <row r="45" spans="1:11" x14ac:dyDescent="0.2">
      <c r="A45" s="3">
        <f t="shared" ref="A45:A61" si="3">+A44+1</f>
        <v>3</v>
      </c>
      <c r="B45" s="3" t="str">
        <f>+B9</f>
        <v>Cerro Quinini</v>
      </c>
      <c r="C45" s="3">
        <f>+C9</f>
        <v>1800</v>
      </c>
      <c r="D45" s="3">
        <f>+D9</f>
        <v>1932.059495</v>
      </c>
      <c r="E45" s="3"/>
      <c r="F45" s="3"/>
      <c r="G45" s="3"/>
      <c r="H45" s="3"/>
      <c r="I45" s="3">
        <f>SUMIF($B$5:$B$34,"Cerro*",$I$5:$I$34)</f>
        <v>258.47820100000001</v>
      </c>
      <c r="J45" s="55">
        <f t="shared" si="2"/>
        <v>0.13378376891028401</v>
      </c>
    </row>
    <row r="46" spans="1:11" x14ac:dyDescent="0.2">
      <c r="A46" s="3">
        <f t="shared" si="3"/>
        <v>4</v>
      </c>
      <c r="B46" s="3" t="str">
        <f t="shared" ref="B46:C47" si="4">+B10</f>
        <v>Cuchilla del Minero</v>
      </c>
      <c r="C46" s="3">
        <f t="shared" si="4"/>
        <v>9326</v>
      </c>
      <c r="D46" s="3">
        <f t="shared" ref="D46" si="5">+D10</f>
        <v>9326.1698639999995</v>
      </c>
      <c r="E46" s="3"/>
      <c r="F46" s="3"/>
      <c r="G46" s="3"/>
      <c r="H46" s="3"/>
      <c r="I46" s="3">
        <f>SUMIF($B$5:$B$34,"Cuch*",$I$5:$I$34)</f>
        <v>399.58614399999999</v>
      </c>
      <c r="J46" s="55">
        <f t="shared" si="2"/>
        <v>4.284568583105533E-2</v>
      </c>
    </row>
    <row r="47" spans="1:11" x14ac:dyDescent="0.2">
      <c r="A47" s="3">
        <f t="shared" si="3"/>
        <v>5</v>
      </c>
      <c r="B47" s="3" t="str">
        <f t="shared" si="4"/>
        <v>Cuenca Alta del Rio Cali</v>
      </c>
      <c r="C47" s="3">
        <f t="shared" si="4"/>
        <v>4867</v>
      </c>
      <c r="D47" s="3">
        <f t="shared" ref="D47" si="6">+D11</f>
        <v>4866.979515</v>
      </c>
      <c r="E47" s="3"/>
      <c r="F47" s="3"/>
      <c r="G47" s="3"/>
      <c r="H47" s="3"/>
      <c r="I47" s="3">
        <f>SUMIF($B$5:$B$34,"*Cali",$I$5:$I$34)</f>
        <v>35.038434000000002</v>
      </c>
      <c r="J47" s="5">
        <f t="shared" si="2"/>
        <v>7.1992154255040054E-3</v>
      </c>
    </row>
    <row r="48" spans="1:11" x14ac:dyDescent="0.2">
      <c r="A48" s="3">
        <f t="shared" si="3"/>
        <v>6</v>
      </c>
      <c r="B48" s="3" t="str">
        <f>+B12</f>
        <v>Cuenca Alta del Rio Mocoa</v>
      </c>
      <c r="C48" s="3">
        <f>+C12</f>
        <v>34600</v>
      </c>
      <c r="D48" s="3">
        <f>+D12</f>
        <v>30848.724900000001</v>
      </c>
      <c r="E48" s="3"/>
      <c r="F48" s="3"/>
      <c r="G48" s="3"/>
      <c r="H48" s="3"/>
      <c r="I48" s="3">
        <f>SUMIF($B$5:$B$34,"*Mocoa",$I$5:$I$34)</f>
        <v>0.31112699999999999</v>
      </c>
      <c r="J48" s="5">
        <f t="shared" si="2"/>
        <v>1.0085570830190131E-5</v>
      </c>
    </row>
    <row r="49" spans="1:10" x14ac:dyDescent="0.2">
      <c r="A49" s="3">
        <f t="shared" si="3"/>
        <v>7</v>
      </c>
      <c r="B49" s="3" t="str">
        <f>+B14</f>
        <v>Cuenca del Rio Cravo Sur</v>
      </c>
      <c r="C49" s="3">
        <f>+C14</f>
        <v>5000</v>
      </c>
      <c r="D49" s="3">
        <f>+D14</f>
        <v>4759.0850209999999</v>
      </c>
      <c r="E49" s="3"/>
      <c r="F49" s="3"/>
      <c r="G49" s="3"/>
      <c r="H49" s="3"/>
      <c r="I49" s="3">
        <f>SUMIF($B$5:$B$34,"*Sur",$I$5:$I$34)</f>
        <v>95.284982999999997</v>
      </c>
      <c r="J49" s="55">
        <f t="shared" si="2"/>
        <v>2.0021702192657677E-2</v>
      </c>
    </row>
    <row r="50" spans="1:10" x14ac:dyDescent="0.2">
      <c r="A50" s="3">
        <f t="shared" si="3"/>
        <v>8</v>
      </c>
      <c r="B50" s="3" t="str">
        <f t="shared" ref="B50:C52" si="7">+B15</f>
        <v>Darien</v>
      </c>
      <c r="C50" s="3">
        <f t="shared" si="7"/>
        <v>62375</v>
      </c>
      <c r="D50" s="3">
        <f t="shared" ref="D50" si="8">+D15</f>
        <v>61218.203272999999</v>
      </c>
      <c r="E50" s="3"/>
      <c r="F50" s="3"/>
      <c r="G50" s="3"/>
      <c r="H50" s="3"/>
      <c r="I50" s="3">
        <f>SUMIF($B$5:$B$34,"Dari*",$I$5:$I$34)</f>
        <v>125.25357099999999</v>
      </c>
      <c r="J50" s="5">
        <f t="shared" si="2"/>
        <v>2.0460184112466836E-3</v>
      </c>
    </row>
    <row r="51" spans="1:10" x14ac:dyDescent="0.2">
      <c r="A51" s="3">
        <f t="shared" si="3"/>
        <v>9</v>
      </c>
      <c r="B51" s="3" t="str">
        <f t="shared" si="7"/>
        <v>De la Cuenca Hidrografica de los Rios Escalerete y San Cipriano</v>
      </c>
      <c r="C51" s="3">
        <f t="shared" si="7"/>
        <v>5400</v>
      </c>
      <c r="D51" s="3">
        <f t="shared" ref="D51" si="9">+D16</f>
        <v>5555.7275669999999</v>
      </c>
      <c r="E51" s="3"/>
      <c r="F51" s="3"/>
      <c r="G51" s="3"/>
      <c r="H51" s="3"/>
      <c r="I51" s="3">
        <f>SUMIF($B$5:$B$34,"De la*",$I$5:$I$34)</f>
        <v>319.800048</v>
      </c>
      <c r="J51" s="55">
        <f t="shared" si="2"/>
        <v>5.7562226394892627E-2</v>
      </c>
    </row>
    <row r="52" spans="1:10" x14ac:dyDescent="0.2">
      <c r="A52" s="3">
        <f t="shared" si="3"/>
        <v>10</v>
      </c>
      <c r="B52" s="3" t="str">
        <f t="shared" si="7"/>
        <v>La Elvira</v>
      </c>
      <c r="C52" s="3">
        <f t="shared" si="7"/>
        <v>0</v>
      </c>
      <c r="D52" s="3">
        <f t="shared" ref="D52" si="10">+D17</f>
        <v>7063.8402109999997</v>
      </c>
      <c r="E52" s="3"/>
      <c r="F52" s="3"/>
      <c r="G52" s="3"/>
      <c r="H52" s="3"/>
      <c r="I52" s="3">
        <f>SUMIF($B$5:$B$34,"La Elv*",$I$5:$I$34)</f>
        <v>115.053518</v>
      </c>
      <c r="J52" s="55">
        <f t="shared" si="2"/>
        <v>1.6287672790337982E-2</v>
      </c>
    </row>
    <row r="53" spans="1:10" x14ac:dyDescent="0.2">
      <c r="A53" s="3">
        <f t="shared" si="3"/>
        <v>11</v>
      </c>
      <c r="B53" s="3" t="str">
        <f>+B21</f>
        <v>Las Cuencas Hidrograficas del Rio Blanco y Quebrada Olivares</v>
      </c>
      <c r="C53" s="3">
        <f>+C21</f>
        <v>4900</v>
      </c>
      <c r="D53" s="3">
        <f>+D21</f>
        <v>4990.0240119999999</v>
      </c>
      <c r="E53" s="3"/>
      <c r="F53" s="3"/>
      <c r="G53" s="3"/>
      <c r="H53" s="3"/>
      <c r="I53" s="3">
        <f>SUMIF($B$5:$B$34,"Las Cuenc*",$I$5:$I$34)</f>
        <v>9.7671209999999995</v>
      </c>
      <c r="J53" s="5">
        <f t="shared" si="2"/>
        <v>1.9573294590390839E-3</v>
      </c>
    </row>
    <row r="54" spans="1:10" x14ac:dyDescent="0.2">
      <c r="A54" s="3">
        <f t="shared" si="3"/>
        <v>12</v>
      </c>
      <c r="B54" s="3" t="str">
        <f t="shared" ref="B54:C59" si="11">+B22</f>
        <v>Quebrada Honda y Canos Parrado y Buque</v>
      </c>
      <c r="C54" s="3">
        <f t="shared" si="11"/>
        <v>0</v>
      </c>
      <c r="D54" s="3">
        <f t="shared" ref="D54" si="12">+D22</f>
        <v>1211.938809</v>
      </c>
      <c r="E54" s="3"/>
      <c r="F54" s="3"/>
      <c r="G54" s="3"/>
      <c r="H54" s="3"/>
      <c r="I54" s="3">
        <f>SUMIF($B$5:$B$34,"Quebra*",$I$5:$I$34)</f>
        <v>159.83585099999999</v>
      </c>
      <c r="J54" s="55">
        <f t="shared" si="2"/>
        <v>0.13188442338263301</v>
      </c>
    </row>
    <row r="55" spans="1:10" x14ac:dyDescent="0.2">
      <c r="A55" s="3">
        <f t="shared" si="3"/>
        <v>13</v>
      </c>
      <c r="B55" s="3" t="str">
        <f t="shared" si="11"/>
        <v>Rio Anchicaya</v>
      </c>
      <c r="C55" s="3">
        <f t="shared" si="11"/>
        <v>0</v>
      </c>
      <c r="D55" s="3">
        <f t="shared" ref="D55" si="13">+D23</f>
        <v>75069.067060000001</v>
      </c>
      <c r="E55" s="3"/>
      <c r="F55" s="3"/>
      <c r="G55" s="3"/>
      <c r="H55" s="3"/>
      <c r="I55" s="3">
        <f>SUMIF($B$5:$B$34,"*Anchicaya",$I$5:$I$34)</f>
        <v>0.47783100000000001</v>
      </c>
      <c r="J55" s="5">
        <f t="shared" si="2"/>
        <v>6.3652183078029585E-6</v>
      </c>
    </row>
    <row r="56" spans="1:10" x14ac:dyDescent="0.2">
      <c r="A56" s="3">
        <f t="shared" si="3"/>
        <v>14</v>
      </c>
      <c r="B56" s="3" t="str">
        <f t="shared" si="11"/>
        <v>Rio Dagua</v>
      </c>
      <c r="C56" s="3">
        <f t="shared" si="11"/>
        <v>8974.1796880000002</v>
      </c>
      <c r="D56" s="3">
        <f t="shared" ref="D56" si="14">+D24</f>
        <v>8974.1835420000007</v>
      </c>
      <c r="E56" s="3"/>
      <c r="F56" s="3"/>
      <c r="G56" s="3"/>
      <c r="H56" s="3"/>
      <c r="I56" s="3">
        <f>SUMIF($B$5:$B$34,"*Dagua",$I$5:$I$34)</f>
        <v>1.9556E-2</v>
      </c>
      <c r="J56" s="5">
        <f t="shared" si="2"/>
        <v>2.17913974106682E-6</v>
      </c>
    </row>
    <row r="57" spans="1:10" x14ac:dyDescent="0.2">
      <c r="A57" s="3">
        <f t="shared" si="3"/>
        <v>15</v>
      </c>
      <c r="B57" s="3" t="str">
        <f t="shared" si="11"/>
        <v>Rio Guabas</v>
      </c>
      <c r="C57" s="3">
        <f t="shared" si="11"/>
        <v>16109</v>
      </c>
      <c r="D57" s="3">
        <f t="shared" ref="D57" si="15">+D25</f>
        <v>16109.075140000001</v>
      </c>
      <c r="E57" s="3"/>
      <c r="F57" s="3"/>
      <c r="G57" s="3"/>
      <c r="H57" s="3"/>
      <c r="I57" s="3">
        <f>SUMIF($B$5:$B$34,"*Guabas",$I$5:$I$34)</f>
        <v>18.881048</v>
      </c>
      <c r="J57" s="5">
        <f t="shared" si="2"/>
        <v>1.1720752331160831E-3</v>
      </c>
    </row>
    <row r="58" spans="1:10" x14ac:dyDescent="0.2">
      <c r="A58" s="3">
        <f t="shared" si="3"/>
        <v>16</v>
      </c>
      <c r="B58" s="3" t="str">
        <f t="shared" si="11"/>
        <v>Rio Guadalajara</v>
      </c>
      <c r="C58" s="3">
        <f t="shared" si="11"/>
        <v>8589</v>
      </c>
      <c r="D58" s="3">
        <f t="shared" ref="D58" si="16">+D26</f>
        <v>8572.987271</v>
      </c>
      <c r="E58" s="3"/>
      <c r="F58" s="3"/>
      <c r="G58" s="3"/>
      <c r="H58" s="3"/>
      <c r="I58" s="3">
        <f>SUMIF($B$5:$B$34,"*Guadalajara",$I$5:$I$34)</f>
        <v>7.9138900000000003</v>
      </c>
      <c r="J58" s="5">
        <f t="shared" si="2"/>
        <v>9.2311929900683049E-4</v>
      </c>
    </row>
    <row r="59" spans="1:10" x14ac:dyDescent="0.2">
      <c r="A59" s="3">
        <f t="shared" si="3"/>
        <v>17</v>
      </c>
      <c r="B59" s="3" t="str">
        <f t="shared" si="11"/>
        <v>Rio Nare</v>
      </c>
      <c r="C59" s="3">
        <f t="shared" si="11"/>
        <v>8829</v>
      </c>
      <c r="D59" s="3">
        <f t="shared" ref="D59" si="17">+D27</f>
        <v>8817.1973849999995</v>
      </c>
      <c r="E59" s="3"/>
      <c r="F59" s="3"/>
      <c r="G59" s="3"/>
      <c r="H59" s="3"/>
      <c r="I59" s="3">
        <f>SUMIF($B$5:$B$34,"*Nare",$I$5:$I$34)</f>
        <v>614.37387100000012</v>
      </c>
      <c r="J59" s="55">
        <f t="shared" si="2"/>
        <v>6.9679042463672847E-2</v>
      </c>
    </row>
    <row r="60" spans="1:10" x14ac:dyDescent="0.2">
      <c r="A60" s="3">
        <f t="shared" si="3"/>
        <v>18</v>
      </c>
      <c r="B60" s="3" t="str">
        <f>+B30</f>
        <v>Rio San Francisco</v>
      </c>
      <c r="C60" s="3">
        <f>+C30</f>
        <v>2874.209961</v>
      </c>
      <c r="D60" s="3">
        <f>+D30</f>
        <v>2872.210834</v>
      </c>
      <c r="E60" s="3"/>
      <c r="F60" s="3"/>
      <c r="G60" s="3"/>
      <c r="H60" s="3"/>
      <c r="I60" s="3">
        <f>SUMIF($B$5:$B$34,"*Francisco",$I$5:$I$34)</f>
        <v>15.700523</v>
      </c>
      <c r="J60" s="5">
        <f t="shared" si="2"/>
        <v>5.4663546332128351E-3</v>
      </c>
    </row>
    <row r="61" spans="1:10" x14ac:dyDescent="0.2">
      <c r="A61" s="3">
        <f t="shared" si="3"/>
        <v>19</v>
      </c>
      <c r="B61" s="3" t="str">
        <f>+B31</f>
        <v>Serrania de Coraza y Montes de Maria</v>
      </c>
      <c r="C61" s="3">
        <f>+C31</f>
        <v>6730</v>
      </c>
      <c r="D61" s="3">
        <f>+D31</f>
        <v>6652.6323060000004</v>
      </c>
      <c r="E61" s="3"/>
      <c r="F61" s="3"/>
      <c r="G61" s="3"/>
      <c r="H61" s="3"/>
      <c r="I61" s="3">
        <f>SUMIF($B$5:$B$34,"Serran*",$I$5:$I$34)</f>
        <v>76.26961</v>
      </c>
      <c r="J61" s="55">
        <f t="shared" si="2"/>
        <v>1.1464576199591332E-2</v>
      </c>
    </row>
    <row r="62" spans="1:10" x14ac:dyDescent="0.2">
      <c r="I62">
        <f>SUM(I43:I61)</f>
        <v>3797.0495580000002</v>
      </c>
      <c r="J62" s="38"/>
    </row>
  </sheetData>
  <sortState ref="A5:K34">
    <sortCondition ref="B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D6AD8-650A-D54E-8688-14756C9DA5B5}">
  <dimension ref="A2:K167"/>
  <sheetViews>
    <sheetView topLeftCell="A82" zoomScale="176" workbookViewId="0">
      <selection activeCell="C97" sqref="C97"/>
    </sheetView>
  </sheetViews>
  <sheetFormatPr baseColWidth="10" defaultRowHeight="15" x14ac:dyDescent="0.2"/>
  <cols>
    <col min="1" max="1" width="5" bestFit="1" customWidth="1"/>
    <col min="2" max="2" width="23.5" customWidth="1"/>
    <col min="3" max="4" width="15.1640625" customWidth="1"/>
    <col min="8" max="8" width="12.5" bestFit="1" customWidth="1"/>
    <col min="9" max="9" width="14.6640625" customWidth="1"/>
  </cols>
  <sheetData>
    <row r="2" spans="1:11" x14ac:dyDescent="0.2">
      <c r="A2" s="17"/>
      <c r="B2" s="1" t="s">
        <v>0</v>
      </c>
      <c r="C2" s="17"/>
      <c r="D2" s="17"/>
      <c r="E2" s="17"/>
      <c r="F2" s="17"/>
      <c r="G2" s="17"/>
      <c r="H2" s="17"/>
      <c r="I2" s="17"/>
      <c r="J2" s="17"/>
      <c r="K2" s="17"/>
    </row>
    <row r="3" spans="1:11" ht="24" x14ac:dyDescent="0.2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</row>
    <row r="4" spans="1:11" x14ac:dyDescent="0.2">
      <c r="A4" s="19" t="s">
        <v>12</v>
      </c>
      <c r="B4" s="19" t="s">
        <v>13</v>
      </c>
      <c r="C4" s="19">
        <v>150000</v>
      </c>
      <c r="D4" s="20">
        <v>196364.90254099999</v>
      </c>
      <c r="E4" s="19">
        <v>432</v>
      </c>
      <c r="F4" s="19" t="s">
        <v>14</v>
      </c>
      <c r="G4" s="19" t="s">
        <v>15</v>
      </c>
      <c r="H4" s="20">
        <v>206040.38630000001</v>
      </c>
      <c r="I4" s="20">
        <v>21975.732970000001</v>
      </c>
      <c r="J4" s="21">
        <f>I4/D4</f>
        <v>0.11191273331246952</v>
      </c>
      <c r="K4" s="21">
        <f>I4/H4</f>
        <v>0.10665740520405925</v>
      </c>
    </row>
    <row r="5" spans="1:11" x14ac:dyDescent="0.2">
      <c r="A5" s="19" t="s">
        <v>12</v>
      </c>
      <c r="B5" s="19" t="s">
        <v>16</v>
      </c>
      <c r="C5" s="19">
        <v>45000</v>
      </c>
      <c r="D5" s="20">
        <v>35144.71632</v>
      </c>
      <c r="E5" s="19" t="s">
        <v>17</v>
      </c>
      <c r="F5" s="19" t="s">
        <v>18</v>
      </c>
      <c r="G5" s="19" t="s">
        <v>19</v>
      </c>
      <c r="H5" s="20">
        <v>14.2339</v>
      </c>
      <c r="I5" s="20">
        <v>2.1879879999999998</v>
      </c>
      <c r="J5" s="21">
        <f t="shared" ref="J5:J22" si="0">I5/D5</f>
        <v>6.2256527555320441E-5</v>
      </c>
      <c r="K5" s="21">
        <f t="shared" ref="K5:K22" si="1">I5/H5</f>
        <v>0.15371669043621214</v>
      </c>
    </row>
    <row r="6" spans="1:11" x14ac:dyDescent="0.2">
      <c r="A6" s="19" t="s">
        <v>12</v>
      </c>
      <c r="B6" s="19" t="s">
        <v>20</v>
      </c>
      <c r="C6" s="19">
        <v>125000</v>
      </c>
      <c r="D6" s="20">
        <v>124712.49299300001</v>
      </c>
      <c r="E6" s="19" t="s">
        <v>21</v>
      </c>
      <c r="F6" s="19" t="s">
        <v>18</v>
      </c>
      <c r="G6" s="19" t="s">
        <v>15</v>
      </c>
      <c r="H6" s="20">
        <v>62.404600000000002</v>
      </c>
      <c r="I6" s="20">
        <v>5.8464520000000002</v>
      </c>
      <c r="J6" s="21">
        <f t="shared" si="0"/>
        <v>4.6879441342962776E-5</v>
      </c>
      <c r="K6" s="21">
        <f t="shared" si="1"/>
        <v>9.3686234668598142E-2</v>
      </c>
    </row>
    <row r="7" spans="1:11" x14ac:dyDescent="0.2">
      <c r="A7" s="19" t="s">
        <v>12</v>
      </c>
      <c r="B7" s="19" t="s">
        <v>16</v>
      </c>
      <c r="C7" s="19">
        <v>45000</v>
      </c>
      <c r="D7" s="20">
        <v>35144.71632</v>
      </c>
      <c r="E7" s="19" t="s">
        <v>22</v>
      </c>
      <c r="F7" s="19" t="s">
        <v>18</v>
      </c>
      <c r="G7" s="19" t="s">
        <v>23</v>
      </c>
      <c r="H7" s="20">
        <v>566.2373</v>
      </c>
      <c r="I7" s="20">
        <v>167.88429199999999</v>
      </c>
      <c r="J7" s="21">
        <f t="shared" si="0"/>
        <v>4.7769425842387903E-3</v>
      </c>
      <c r="K7" s="21">
        <f t="shared" si="1"/>
        <v>0.29649105066020903</v>
      </c>
    </row>
    <row r="8" spans="1:11" x14ac:dyDescent="0.2">
      <c r="A8" s="19" t="s">
        <v>12</v>
      </c>
      <c r="B8" s="19" t="s">
        <v>24</v>
      </c>
      <c r="C8" s="19">
        <v>10019.799805000001</v>
      </c>
      <c r="D8" s="20">
        <v>10020.115347999999</v>
      </c>
      <c r="E8" s="19" t="s">
        <v>25</v>
      </c>
      <c r="F8" s="19" t="s">
        <v>18</v>
      </c>
      <c r="G8" s="19" t="s">
        <v>26</v>
      </c>
      <c r="H8" s="20">
        <v>37.4176</v>
      </c>
      <c r="I8" s="20">
        <v>30.838826000000001</v>
      </c>
      <c r="J8" s="21">
        <f t="shared" si="0"/>
        <v>3.0776917160095754E-3</v>
      </c>
      <c r="K8" s="21">
        <f t="shared" si="1"/>
        <v>0.82417969084067388</v>
      </c>
    </row>
    <row r="9" spans="1:11" x14ac:dyDescent="0.2">
      <c r="A9" s="19" t="s">
        <v>12</v>
      </c>
      <c r="B9" s="19" t="s">
        <v>27</v>
      </c>
      <c r="C9" s="19">
        <v>460000</v>
      </c>
      <c r="D9" s="20">
        <v>504110.17470899998</v>
      </c>
      <c r="E9" s="19" t="s">
        <v>28</v>
      </c>
      <c r="F9" s="19" t="s">
        <v>14</v>
      </c>
      <c r="G9" s="19" t="s">
        <v>29</v>
      </c>
      <c r="H9" s="20">
        <v>8794.2191999999995</v>
      </c>
      <c r="I9" s="20">
        <v>317.32804900000002</v>
      </c>
      <c r="J9" s="21">
        <f t="shared" si="0"/>
        <v>6.2948153979073954E-4</v>
      </c>
      <c r="K9" s="21">
        <f t="shared" si="1"/>
        <v>3.6083709284844757E-2</v>
      </c>
    </row>
    <row r="10" spans="1:11" x14ac:dyDescent="0.2">
      <c r="A10" s="19" t="s">
        <v>12</v>
      </c>
      <c r="B10" s="19" t="s">
        <v>16</v>
      </c>
      <c r="C10" s="19">
        <v>45000</v>
      </c>
      <c r="D10" s="20">
        <v>35144.71632</v>
      </c>
      <c r="E10" s="19" t="s">
        <v>30</v>
      </c>
      <c r="F10" s="19" t="s">
        <v>18</v>
      </c>
      <c r="G10" s="19" t="s">
        <v>19</v>
      </c>
      <c r="H10" s="20">
        <v>47.192500000000003</v>
      </c>
      <c r="I10" s="20">
        <v>0.22051399999999999</v>
      </c>
      <c r="J10" s="21">
        <f t="shared" si="0"/>
        <v>6.2744566777029544E-6</v>
      </c>
      <c r="K10" s="21">
        <f t="shared" si="1"/>
        <v>4.6726492557080043E-3</v>
      </c>
    </row>
    <row r="11" spans="1:11" x14ac:dyDescent="0.2">
      <c r="A11" s="19" t="s">
        <v>12</v>
      </c>
      <c r="B11" s="19" t="s">
        <v>31</v>
      </c>
      <c r="C11" s="19">
        <v>32000</v>
      </c>
      <c r="D11" s="20">
        <v>28752.937388999999</v>
      </c>
      <c r="E11" s="19" t="s">
        <v>32</v>
      </c>
      <c r="F11" s="19" t="s">
        <v>18</v>
      </c>
      <c r="G11" s="19" t="s">
        <v>26</v>
      </c>
      <c r="H11" s="20">
        <v>150.16759999999999</v>
      </c>
      <c r="I11" s="20">
        <v>84.955836000000005</v>
      </c>
      <c r="J11" s="21">
        <f t="shared" si="0"/>
        <v>2.9546837198101898E-3</v>
      </c>
      <c r="K11" s="21">
        <f t="shared" si="1"/>
        <v>0.56574011970624827</v>
      </c>
    </row>
    <row r="12" spans="1:11" x14ac:dyDescent="0.2">
      <c r="A12" s="19" t="s">
        <v>12</v>
      </c>
      <c r="B12" s="19" t="s">
        <v>33</v>
      </c>
      <c r="C12" s="19">
        <v>51900</v>
      </c>
      <c r="D12" s="20">
        <v>42990.642484000004</v>
      </c>
      <c r="E12" s="19" t="s">
        <v>34</v>
      </c>
      <c r="F12" s="19" t="s">
        <v>35</v>
      </c>
      <c r="G12" s="19" t="s">
        <v>19</v>
      </c>
      <c r="H12" s="20">
        <v>3930.9393</v>
      </c>
      <c r="I12" s="20">
        <v>6.1853189999999998</v>
      </c>
      <c r="J12" s="21">
        <f t="shared" si="0"/>
        <v>1.4387593770672337E-4</v>
      </c>
      <c r="K12" s="21">
        <f t="shared" si="1"/>
        <v>1.5734964414230461E-3</v>
      </c>
    </row>
    <row r="13" spans="1:11" x14ac:dyDescent="0.2">
      <c r="A13" s="19" t="s">
        <v>12</v>
      </c>
      <c r="B13" s="19" t="s">
        <v>27</v>
      </c>
      <c r="C13" s="19">
        <v>460000</v>
      </c>
      <c r="D13" s="20">
        <v>504110.17470899998</v>
      </c>
      <c r="E13" s="19" t="s">
        <v>36</v>
      </c>
      <c r="F13" s="19" t="s">
        <v>14</v>
      </c>
      <c r="G13" s="19" t="s">
        <v>19</v>
      </c>
      <c r="H13" s="20">
        <v>459.92439999999999</v>
      </c>
      <c r="I13" s="20">
        <v>10.963101999999999</v>
      </c>
      <c r="J13" s="21">
        <f t="shared" si="0"/>
        <v>2.174743250585748E-5</v>
      </c>
      <c r="K13" s="21">
        <f t="shared" si="1"/>
        <v>2.3836747952489582E-2</v>
      </c>
    </row>
    <row r="14" spans="1:11" x14ac:dyDescent="0.2">
      <c r="A14" s="19" t="s">
        <v>12</v>
      </c>
      <c r="B14" s="19" t="s">
        <v>16</v>
      </c>
      <c r="C14" s="19">
        <v>45000</v>
      </c>
      <c r="D14" s="20">
        <v>35144.71632</v>
      </c>
      <c r="E14" s="19" t="s">
        <v>37</v>
      </c>
      <c r="F14" s="19" t="s">
        <v>18</v>
      </c>
      <c r="G14" s="19" t="s">
        <v>23</v>
      </c>
      <c r="H14" s="20">
        <v>52.316699999999997</v>
      </c>
      <c r="I14" s="20">
        <v>3.6237140000000001</v>
      </c>
      <c r="J14" s="21">
        <f t="shared" si="0"/>
        <v>1.0310835822390272E-4</v>
      </c>
      <c r="K14" s="21">
        <f t="shared" si="1"/>
        <v>6.9264957461001947E-2</v>
      </c>
    </row>
    <row r="15" spans="1:11" x14ac:dyDescent="0.2">
      <c r="A15" s="19" t="s">
        <v>12</v>
      </c>
      <c r="B15" s="19" t="s">
        <v>31</v>
      </c>
      <c r="C15" s="19">
        <v>32000</v>
      </c>
      <c r="D15" s="20">
        <v>28752.937388999999</v>
      </c>
      <c r="E15" s="19" t="s">
        <v>38</v>
      </c>
      <c r="F15" s="19" t="s">
        <v>18</v>
      </c>
      <c r="G15" s="19" t="s">
        <v>39</v>
      </c>
      <c r="H15" s="20">
        <v>3932.7341000000001</v>
      </c>
      <c r="I15" s="20">
        <v>2.5933470000000001</v>
      </c>
      <c r="J15" s="21">
        <f t="shared" si="0"/>
        <v>9.0194158771136061E-5</v>
      </c>
      <c r="K15" s="21">
        <f t="shared" si="1"/>
        <v>6.5942597034465158E-4</v>
      </c>
    </row>
    <row r="16" spans="1:11" x14ac:dyDescent="0.2">
      <c r="A16" s="19" t="s">
        <v>12</v>
      </c>
      <c r="B16" s="19" t="s">
        <v>27</v>
      </c>
      <c r="C16" s="19">
        <v>460000</v>
      </c>
      <c r="D16" s="20">
        <v>504110.17470899998</v>
      </c>
      <c r="E16" s="19" t="s">
        <v>40</v>
      </c>
      <c r="F16" s="19" t="s">
        <v>14</v>
      </c>
      <c r="G16" s="19" t="s">
        <v>19</v>
      </c>
      <c r="H16" s="20">
        <v>3063.6311000000001</v>
      </c>
      <c r="I16" s="20">
        <v>243.789164</v>
      </c>
      <c r="J16" s="21">
        <f t="shared" si="0"/>
        <v>4.8360294283036139E-4</v>
      </c>
      <c r="K16" s="21">
        <f t="shared" si="1"/>
        <v>7.9575234759824698E-2</v>
      </c>
    </row>
    <row r="17" spans="1:11" x14ac:dyDescent="0.2">
      <c r="A17" s="19" t="s">
        <v>12</v>
      </c>
      <c r="B17" s="19" t="s">
        <v>27</v>
      </c>
      <c r="C17" s="19">
        <v>460000</v>
      </c>
      <c r="D17" s="20">
        <v>504110.17470899998</v>
      </c>
      <c r="E17" s="19" t="s">
        <v>41</v>
      </c>
      <c r="F17" s="19" t="s">
        <v>14</v>
      </c>
      <c r="G17" s="19" t="s">
        <v>19</v>
      </c>
      <c r="H17" s="20">
        <v>138.44110000000001</v>
      </c>
      <c r="I17" s="20">
        <v>2.0767730000000002</v>
      </c>
      <c r="J17" s="21">
        <f t="shared" si="0"/>
        <v>4.1196807844611098E-6</v>
      </c>
      <c r="K17" s="21">
        <f t="shared" si="1"/>
        <v>1.5001130444643969E-2</v>
      </c>
    </row>
    <row r="18" spans="1:11" x14ac:dyDescent="0.2">
      <c r="A18" s="19" t="s">
        <v>12</v>
      </c>
      <c r="B18" s="19" t="s">
        <v>27</v>
      </c>
      <c r="C18" s="19">
        <v>460000</v>
      </c>
      <c r="D18" s="20">
        <v>504110.17470899998</v>
      </c>
      <c r="E18" s="19" t="s">
        <v>42</v>
      </c>
      <c r="F18" s="19" t="s">
        <v>14</v>
      </c>
      <c r="G18" s="19" t="s">
        <v>19</v>
      </c>
      <c r="H18" s="20">
        <v>5419.4462000000003</v>
      </c>
      <c r="I18" s="20">
        <v>353.22335199999998</v>
      </c>
      <c r="J18" s="21">
        <f t="shared" si="0"/>
        <v>7.0068681355995211E-4</v>
      </c>
      <c r="K18" s="21">
        <f t="shared" si="1"/>
        <v>6.5177019747884937E-2</v>
      </c>
    </row>
    <row r="19" spans="1:11" x14ac:dyDescent="0.2">
      <c r="A19" s="19" t="s">
        <v>12</v>
      </c>
      <c r="B19" s="19" t="s">
        <v>16</v>
      </c>
      <c r="C19" s="19">
        <v>45000</v>
      </c>
      <c r="D19" s="20">
        <v>35144.71632</v>
      </c>
      <c r="E19" s="19" t="s">
        <v>43</v>
      </c>
      <c r="F19" s="19" t="s">
        <v>18</v>
      </c>
      <c r="G19" s="19" t="s">
        <v>23</v>
      </c>
      <c r="H19" s="20">
        <v>23.917100000000001</v>
      </c>
      <c r="I19" s="20">
        <v>0.93646700000000005</v>
      </c>
      <c r="J19" s="21">
        <f t="shared" si="0"/>
        <v>2.6646025293625134E-5</v>
      </c>
      <c r="K19" s="21">
        <f t="shared" si="1"/>
        <v>3.915470521091604E-2</v>
      </c>
    </row>
    <row r="20" spans="1:11" x14ac:dyDescent="0.2">
      <c r="A20" s="19" t="s">
        <v>12</v>
      </c>
      <c r="B20" s="19" t="s">
        <v>31</v>
      </c>
      <c r="C20" s="19">
        <v>32000</v>
      </c>
      <c r="D20" s="20">
        <v>28752.937388999999</v>
      </c>
      <c r="E20" s="19" t="s">
        <v>44</v>
      </c>
      <c r="F20" s="19" t="s">
        <v>18</v>
      </c>
      <c r="G20" s="19" t="s">
        <v>26</v>
      </c>
      <c r="H20" s="20">
        <v>25.031600000000001</v>
      </c>
      <c r="I20" s="20">
        <v>25.031545999999999</v>
      </c>
      <c r="J20" s="21">
        <f t="shared" si="0"/>
        <v>8.7057352302294887E-4</v>
      </c>
      <c r="K20" s="21">
        <f t="shared" si="1"/>
        <v>0.99999784272679326</v>
      </c>
    </row>
    <row r="21" spans="1:11" x14ac:dyDescent="0.2">
      <c r="A21" s="19" t="s">
        <v>12</v>
      </c>
      <c r="B21" s="19" t="s">
        <v>45</v>
      </c>
      <c r="C21" s="19">
        <v>1056023</v>
      </c>
      <c r="D21" s="20">
        <v>1056022.7632800001</v>
      </c>
      <c r="E21" s="19" t="s">
        <v>46</v>
      </c>
      <c r="F21" s="19" t="s">
        <v>14</v>
      </c>
      <c r="G21" s="19" t="s">
        <v>19</v>
      </c>
      <c r="H21" s="20">
        <v>2001.7336</v>
      </c>
      <c r="I21" s="20">
        <v>2001.7335069999999</v>
      </c>
      <c r="J21" s="21">
        <f t="shared" si="0"/>
        <v>1.8955401120167412E-3</v>
      </c>
      <c r="K21" s="21">
        <f t="shared" si="1"/>
        <v>0.99999995354027127</v>
      </c>
    </row>
    <row r="22" spans="1:11" x14ac:dyDescent="0.2">
      <c r="A22" s="19" t="s">
        <v>12</v>
      </c>
      <c r="B22" s="19" t="s">
        <v>47</v>
      </c>
      <c r="C22" s="19">
        <v>48000</v>
      </c>
      <c r="D22" s="20">
        <v>51026.571891</v>
      </c>
      <c r="E22" s="19" t="s">
        <v>48</v>
      </c>
      <c r="F22" s="19" t="s">
        <v>18</v>
      </c>
      <c r="G22" s="19" t="s">
        <v>23</v>
      </c>
      <c r="H22" s="20">
        <v>4830.3227999999999</v>
      </c>
      <c r="I22" s="20">
        <v>9.5437709999999996</v>
      </c>
      <c r="J22" s="21">
        <f t="shared" si="0"/>
        <v>1.8703531603860924E-4</v>
      </c>
      <c r="K22" s="21">
        <f t="shared" si="1"/>
        <v>1.9758039773242484E-3</v>
      </c>
    </row>
    <row r="25" spans="1:11" x14ac:dyDescent="0.2">
      <c r="A25" s="17"/>
      <c r="B25" s="1" t="s">
        <v>52</v>
      </c>
      <c r="C25" s="17"/>
      <c r="D25" s="17"/>
      <c r="E25" s="17"/>
      <c r="F25" s="17"/>
      <c r="G25" s="17"/>
      <c r="H25" s="17"/>
      <c r="I25" s="17"/>
      <c r="J25" s="17"/>
      <c r="K25" s="17"/>
    </row>
    <row r="26" spans="1:11" ht="24" x14ac:dyDescent="0.2">
      <c r="A26" s="18" t="s">
        <v>1</v>
      </c>
      <c r="B26" s="18" t="s">
        <v>2</v>
      </c>
      <c r="C26" s="18" t="s">
        <v>3</v>
      </c>
      <c r="D26" s="18" t="s">
        <v>4</v>
      </c>
      <c r="E26" s="18" t="s">
        <v>5</v>
      </c>
      <c r="F26" s="18" t="s">
        <v>6</v>
      </c>
      <c r="G26" s="18" t="s">
        <v>7</v>
      </c>
      <c r="H26" s="18" t="s">
        <v>8</v>
      </c>
      <c r="I26" s="18" t="s">
        <v>9</v>
      </c>
      <c r="J26" s="18" t="s">
        <v>10</v>
      </c>
      <c r="K26" s="18" t="s">
        <v>11</v>
      </c>
    </row>
    <row r="27" spans="1:11" x14ac:dyDescent="0.2">
      <c r="A27" s="19" t="s">
        <v>53</v>
      </c>
      <c r="B27" s="22" t="s">
        <v>54</v>
      </c>
      <c r="C27" s="20">
        <v>4530</v>
      </c>
      <c r="D27" s="20">
        <v>4530.3475879999996</v>
      </c>
      <c r="E27" s="19">
        <v>7238</v>
      </c>
      <c r="F27" s="19" t="s">
        <v>18</v>
      </c>
      <c r="G27" s="19" t="s">
        <v>55</v>
      </c>
      <c r="H27" s="20">
        <v>892.34888000000001</v>
      </c>
      <c r="I27" s="20">
        <v>4.4594760000000004</v>
      </c>
      <c r="J27" s="21">
        <f t="shared" ref="J27:J89" si="2">I27/D27</f>
        <v>9.8435625818475291E-4</v>
      </c>
      <c r="K27" s="21">
        <f t="shared" ref="K27:K89" si="3">I27/H27</f>
        <v>4.9974579449239631E-3</v>
      </c>
    </row>
    <row r="28" spans="1:11" x14ac:dyDescent="0.2">
      <c r="A28" s="19" t="s">
        <v>53</v>
      </c>
      <c r="B28" s="22" t="s">
        <v>54</v>
      </c>
      <c r="C28" s="20">
        <v>4530</v>
      </c>
      <c r="D28" s="20">
        <v>4530.3475879999996</v>
      </c>
      <c r="E28" s="19">
        <v>7239</v>
      </c>
      <c r="F28" s="19" t="s">
        <v>18</v>
      </c>
      <c r="G28" s="19" t="s">
        <v>56</v>
      </c>
      <c r="H28" s="20">
        <v>597.66832199999999</v>
      </c>
      <c r="I28" s="20">
        <v>6.9648000000000002E-2</v>
      </c>
      <c r="J28" s="21">
        <f t="shared" si="2"/>
        <v>1.5373654812819188E-5</v>
      </c>
      <c r="K28" s="21">
        <f t="shared" si="3"/>
        <v>1.1653286185042279E-4</v>
      </c>
    </row>
    <row r="29" spans="1:11" x14ac:dyDescent="0.2">
      <c r="A29" s="19" t="s">
        <v>53</v>
      </c>
      <c r="B29" s="22" t="s">
        <v>54</v>
      </c>
      <c r="C29" s="20">
        <v>4530</v>
      </c>
      <c r="D29" s="20">
        <v>4530.3475879999996</v>
      </c>
      <c r="E29" s="19">
        <v>7241</v>
      </c>
      <c r="F29" s="19" t="s">
        <v>18</v>
      </c>
      <c r="G29" s="19" t="s">
        <v>56</v>
      </c>
      <c r="H29" s="20">
        <v>760.52522299999998</v>
      </c>
      <c r="I29" s="20">
        <v>46.548644000000003</v>
      </c>
      <c r="J29" s="21">
        <f t="shared" si="2"/>
        <v>1.0274850460326314E-2</v>
      </c>
      <c r="K29" s="21">
        <f t="shared" si="3"/>
        <v>6.1205917426883298E-2</v>
      </c>
    </row>
    <row r="30" spans="1:11" x14ac:dyDescent="0.2">
      <c r="A30" s="19" t="s">
        <v>53</v>
      </c>
      <c r="B30" s="22" t="s">
        <v>54</v>
      </c>
      <c r="C30" s="20">
        <v>4530</v>
      </c>
      <c r="D30" s="20">
        <v>4530.3475879999996</v>
      </c>
      <c r="E30" s="19">
        <v>9457</v>
      </c>
      <c r="F30" s="19" t="s">
        <v>18</v>
      </c>
      <c r="G30" s="19" t="s">
        <v>56</v>
      </c>
      <c r="H30" s="20">
        <v>998.214924</v>
      </c>
      <c r="I30" s="20">
        <v>991.45608500000003</v>
      </c>
      <c r="J30" s="21">
        <f t="shared" si="2"/>
        <v>0.21884768568888011</v>
      </c>
      <c r="K30" s="21">
        <f t="shared" si="3"/>
        <v>0.99322907438318364</v>
      </c>
    </row>
    <row r="31" spans="1:11" x14ac:dyDescent="0.2">
      <c r="A31" s="19" t="s">
        <v>53</v>
      </c>
      <c r="B31" s="22" t="s">
        <v>54</v>
      </c>
      <c r="C31" s="20">
        <v>4530</v>
      </c>
      <c r="D31" s="20">
        <v>4530.3475879999996</v>
      </c>
      <c r="E31" s="19">
        <v>9457</v>
      </c>
      <c r="F31" s="19" t="s">
        <v>18</v>
      </c>
      <c r="G31" s="19" t="s">
        <v>56</v>
      </c>
      <c r="H31" s="20">
        <v>998.214924</v>
      </c>
      <c r="I31" s="20">
        <v>991.45608500000003</v>
      </c>
      <c r="J31" s="21">
        <f t="shared" si="2"/>
        <v>0.21884768568888011</v>
      </c>
      <c r="K31" s="21">
        <f t="shared" si="3"/>
        <v>0.99322907438318364</v>
      </c>
    </row>
    <row r="32" spans="1:11" x14ac:dyDescent="0.2">
      <c r="A32" s="19" t="s">
        <v>53</v>
      </c>
      <c r="B32" s="22" t="s">
        <v>54</v>
      </c>
      <c r="C32" s="20">
        <v>4530</v>
      </c>
      <c r="D32" s="20">
        <v>4530.3475879999996</v>
      </c>
      <c r="E32" s="19">
        <v>11386</v>
      </c>
      <c r="F32" s="19" t="s">
        <v>18</v>
      </c>
      <c r="G32" s="19" t="s">
        <v>23</v>
      </c>
      <c r="H32" s="20">
        <v>225.220854</v>
      </c>
      <c r="I32" s="20">
        <v>74.970471000000003</v>
      </c>
      <c r="J32" s="21">
        <f t="shared" si="2"/>
        <v>1.654850307702262E-2</v>
      </c>
      <c r="K32" s="21">
        <f t="shared" si="3"/>
        <v>0.33287535176471716</v>
      </c>
    </row>
    <row r="33" spans="1:11" x14ac:dyDescent="0.2">
      <c r="A33" s="19" t="s">
        <v>53</v>
      </c>
      <c r="B33" s="22" t="s">
        <v>54</v>
      </c>
      <c r="C33" s="20">
        <v>4530</v>
      </c>
      <c r="D33" s="20">
        <v>4530.3475879999996</v>
      </c>
      <c r="E33" s="19">
        <v>11386</v>
      </c>
      <c r="F33" s="19" t="s">
        <v>18</v>
      </c>
      <c r="G33" s="19" t="s">
        <v>23</v>
      </c>
      <c r="H33" s="20">
        <v>225.220854</v>
      </c>
      <c r="I33" s="20">
        <v>74.970471000000003</v>
      </c>
      <c r="J33" s="21">
        <f t="shared" si="2"/>
        <v>1.654850307702262E-2</v>
      </c>
      <c r="K33" s="21">
        <f t="shared" si="3"/>
        <v>0.33287535176471716</v>
      </c>
    </row>
    <row r="34" spans="1:11" x14ac:dyDescent="0.2">
      <c r="A34" s="19" t="s">
        <v>53</v>
      </c>
      <c r="B34" s="22" t="s">
        <v>57</v>
      </c>
      <c r="C34" s="20">
        <v>11700</v>
      </c>
      <c r="D34" s="20">
        <v>11700.337353000001</v>
      </c>
      <c r="E34" s="19">
        <v>13477</v>
      </c>
      <c r="F34" s="19" t="s">
        <v>18</v>
      </c>
      <c r="G34" s="19" t="s">
        <v>58</v>
      </c>
      <c r="H34" s="20">
        <v>80.020718000000002</v>
      </c>
      <c r="I34" s="20">
        <v>26.689537000000001</v>
      </c>
      <c r="J34" s="21">
        <f t="shared" si="2"/>
        <v>2.2810912364981278E-3</v>
      </c>
      <c r="K34" s="21">
        <f t="shared" si="3"/>
        <v>0.33353283583383991</v>
      </c>
    </row>
    <row r="35" spans="1:11" x14ac:dyDescent="0.2">
      <c r="A35" s="19" t="s">
        <v>53</v>
      </c>
      <c r="B35" s="22" t="s">
        <v>59</v>
      </c>
      <c r="C35" s="20">
        <v>16508.400390999999</v>
      </c>
      <c r="D35" s="20">
        <v>16508.417909</v>
      </c>
      <c r="E35" s="19">
        <v>13547</v>
      </c>
      <c r="F35" s="19" t="s">
        <v>18</v>
      </c>
      <c r="G35" s="19" t="s">
        <v>60</v>
      </c>
      <c r="H35" s="20">
        <v>69.316991999999999</v>
      </c>
      <c r="I35" s="20">
        <v>58.025632999999999</v>
      </c>
      <c r="J35" s="21">
        <f t="shared" si="2"/>
        <v>3.5149118055925756E-3</v>
      </c>
      <c r="K35" s="21">
        <f t="shared" si="3"/>
        <v>0.83710546758866855</v>
      </c>
    </row>
    <row r="36" spans="1:11" x14ac:dyDescent="0.2">
      <c r="A36" s="19" t="s">
        <v>53</v>
      </c>
      <c r="B36" s="22" t="s">
        <v>57</v>
      </c>
      <c r="C36" s="20">
        <v>11700</v>
      </c>
      <c r="D36" s="20">
        <v>11700.337353000001</v>
      </c>
      <c r="E36" s="19">
        <v>13625</v>
      </c>
      <c r="F36" s="19" t="s">
        <v>18</v>
      </c>
      <c r="G36" s="19" t="s">
        <v>58</v>
      </c>
      <c r="H36" s="20">
        <v>12.973568999999999</v>
      </c>
      <c r="I36" s="20">
        <v>11.691257999999999</v>
      </c>
      <c r="J36" s="21">
        <f t="shared" si="2"/>
        <v>9.9922400929767434E-4</v>
      </c>
      <c r="K36" s="21">
        <f t="shared" si="3"/>
        <v>0.90115973484243228</v>
      </c>
    </row>
    <row r="37" spans="1:11" x14ac:dyDescent="0.2">
      <c r="A37" s="19" t="s">
        <v>53</v>
      </c>
      <c r="B37" s="22" t="s">
        <v>61</v>
      </c>
      <c r="C37" s="20">
        <v>36353</v>
      </c>
      <c r="D37" s="20">
        <v>49793.253234999996</v>
      </c>
      <c r="E37" s="19">
        <v>14181</v>
      </c>
      <c r="F37" s="19" t="s">
        <v>18</v>
      </c>
      <c r="G37" s="19" t="s">
        <v>56</v>
      </c>
      <c r="H37" s="20">
        <v>74.844780999999998</v>
      </c>
      <c r="I37" s="20">
        <v>63.783436000000002</v>
      </c>
      <c r="J37" s="21">
        <f t="shared" si="2"/>
        <v>1.2809654291711596E-3</v>
      </c>
      <c r="K37" s="21">
        <f t="shared" si="3"/>
        <v>0.8522095348238109</v>
      </c>
    </row>
    <row r="38" spans="1:11" x14ac:dyDescent="0.2">
      <c r="A38" s="19" t="s">
        <v>53</v>
      </c>
      <c r="B38" s="22" t="s">
        <v>57</v>
      </c>
      <c r="C38" s="20">
        <v>11700</v>
      </c>
      <c r="D38" s="20">
        <v>11700.337353000001</v>
      </c>
      <c r="E38" s="19">
        <v>14729</v>
      </c>
      <c r="F38" s="19" t="s">
        <v>14</v>
      </c>
      <c r="G38" s="19" t="s">
        <v>58</v>
      </c>
      <c r="H38" s="20">
        <v>57.842109000000001</v>
      </c>
      <c r="I38" s="20">
        <v>57.078479999999999</v>
      </c>
      <c r="J38" s="21">
        <f t="shared" si="2"/>
        <v>4.87836190341682E-3</v>
      </c>
      <c r="K38" s="21">
        <f t="shared" si="3"/>
        <v>0.98679804361905266</v>
      </c>
    </row>
    <row r="39" spans="1:11" x14ac:dyDescent="0.2">
      <c r="A39" s="19" t="s">
        <v>53</v>
      </c>
      <c r="B39" s="22" t="s">
        <v>62</v>
      </c>
      <c r="C39" s="20">
        <v>9389</v>
      </c>
      <c r="D39" s="20">
        <v>9388.9206859999995</v>
      </c>
      <c r="E39" s="19">
        <v>14729</v>
      </c>
      <c r="F39" s="19" t="s">
        <v>14</v>
      </c>
      <c r="G39" s="19" t="s">
        <v>58</v>
      </c>
      <c r="H39" s="20">
        <v>57.842109000000001</v>
      </c>
      <c r="I39" s="20">
        <v>57.078479999999999</v>
      </c>
      <c r="J39" s="21">
        <f t="shared" si="2"/>
        <v>6.0793441449676763E-3</v>
      </c>
      <c r="K39" s="21">
        <f t="shared" si="3"/>
        <v>0.98679804361905266</v>
      </c>
    </row>
    <row r="40" spans="1:11" x14ac:dyDescent="0.2">
      <c r="A40" s="19" t="s">
        <v>53</v>
      </c>
      <c r="B40" s="22" t="s">
        <v>57</v>
      </c>
      <c r="C40" s="20">
        <v>11700</v>
      </c>
      <c r="D40" s="20">
        <v>11700.337353000001</v>
      </c>
      <c r="E40" s="19">
        <v>14729</v>
      </c>
      <c r="F40" s="19" t="s">
        <v>14</v>
      </c>
      <c r="G40" s="19" t="s">
        <v>58</v>
      </c>
      <c r="H40" s="20">
        <v>57.842109000000001</v>
      </c>
      <c r="I40" s="20">
        <v>57.078479999999999</v>
      </c>
      <c r="J40" s="21">
        <f t="shared" si="2"/>
        <v>4.87836190341682E-3</v>
      </c>
      <c r="K40" s="21">
        <f t="shared" si="3"/>
        <v>0.98679804361905266</v>
      </c>
    </row>
    <row r="41" spans="1:11" x14ac:dyDescent="0.2">
      <c r="A41" s="19" t="s">
        <v>53</v>
      </c>
      <c r="B41" s="22" t="s">
        <v>62</v>
      </c>
      <c r="C41" s="20">
        <v>9389</v>
      </c>
      <c r="D41" s="20">
        <v>9388.9206859999995</v>
      </c>
      <c r="E41" s="19">
        <v>14729</v>
      </c>
      <c r="F41" s="19" t="s">
        <v>14</v>
      </c>
      <c r="G41" s="19" t="s">
        <v>58</v>
      </c>
      <c r="H41" s="20">
        <v>57.842109000000001</v>
      </c>
      <c r="I41" s="20">
        <v>57.078479999999999</v>
      </c>
      <c r="J41" s="21">
        <f t="shared" si="2"/>
        <v>6.0793441449676763E-3</v>
      </c>
      <c r="K41" s="21">
        <f t="shared" si="3"/>
        <v>0.98679804361905266</v>
      </c>
    </row>
    <row r="42" spans="1:11" x14ac:dyDescent="0.2">
      <c r="A42" s="19" t="s">
        <v>53</v>
      </c>
      <c r="B42" s="22" t="s">
        <v>57</v>
      </c>
      <c r="C42" s="20">
        <v>11700</v>
      </c>
      <c r="D42" s="20">
        <v>11700.337353000001</v>
      </c>
      <c r="E42" s="19" t="s">
        <v>63</v>
      </c>
      <c r="F42" s="19" t="s">
        <v>14</v>
      </c>
      <c r="G42" s="19" t="s">
        <v>15</v>
      </c>
      <c r="H42" s="20">
        <v>417.48897699999998</v>
      </c>
      <c r="I42" s="20">
        <v>221.11639099999999</v>
      </c>
      <c r="J42" s="21">
        <f t="shared" si="2"/>
        <v>1.8898291932010414E-2</v>
      </c>
      <c r="K42" s="21">
        <f t="shared" si="3"/>
        <v>0.52963408181193727</v>
      </c>
    </row>
    <row r="43" spans="1:11" x14ac:dyDescent="0.2">
      <c r="A43" s="19" t="s">
        <v>53</v>
      </c>
      <c r="B43" s="22" t="s">
        <v>59</v>
      </c>
      <c r="C43" s="20">
        <v>16508.400390999999</v>
      </c>
      <c r="D43" s="20">
        <v>16508.417909</v>
      </c>
      <c r="E43" s="19" t="s">
        <v>64</v>
      </c>
      <c r="F43" s="19" t="s">
        <v>18</v>
      </c>
      <c r="G43" s="19" t="s">
        <v>65</v>
      </c>
      <c r="H43" s="20">
        <v>1309.994954</v>
      </c>
      <c r="I43" s="20">
        <v>215.34223800000001</v>
      </c>
      <c r="J43" s="21">
        <f t="shared" si="2"/>
        <v>1.3044389788715036E-2</v>
      </c>
      <c r="K43" s="21">
        <f t="shared" si="3"/>
        <v>0.16438402097845028</v>
      </c>
    </row>
    <row r="44" spans="1:11" x14ac:dyDescent="0.2">
      <c r="A44" s="19" t="s">
        <v>53</v>
      </c>
      <c r="B44" s="22" t="s">
        <v>61</v>
      </c>
      <c r="C44" s="20">
        <v>36353</v>
      </c>
      <c r="D44" s="20">
        <v>49793.253234999996</v>
      </c>
      <c r="E44" s="19" t="s">
        <v>66</v>
      </c>
      <c r="F44" s="19" t="s">
        <v>35</v>
      </c>
      <c r="G44" s="19" t="s">
        <v>56</v>
      </c>
      <c r="H44" s="20">
        <v>40.653511000000002</v>
      </c>
      <c r="I44" s="20">
        <v>15.373956</v>
      </c>
      <c r="J44" s="21">
        <f t="shared" si="2"/>
        <v>3.0875580527832527E-4</v>
      </c>
      <c r="K44" s="21">
        <f t="shared" si="3"/>
        <v>0.37817043649686244</v>
      </c>
    </row>
    <row r="45" spans="1:11" x14ac:dyDescent="0.2">
      <c r="A45" s="19" t="s">
        <v>53</v>
      </c>
      <c r="B45" s="22" t="s">
        <v>59</v>
      </c>
      <c r="C45" s="20">
        <v>16508.400390999999</v>
      </c>
      <c r="D45" s="20">
        <v>16508.417909</v>
      </c>
      <c r="E45" s="19" t="s">
        <v>67</v>
      </c>
      <c r="F45" s="19" t="s">
        <v>18</v>
      </c>
      <c r="G45" s="19" t="s">
        <v>68</v>
      </c>
      <c r="H45" s="20">
        <v>91.535199000000006</v>
      </c>
      <c r="I45" s="20">
        <v>19.360192000000001</v>
      </c>
      <c r="J45" s="21">
        <f t="shared" si="2"/>
        <v>1.1727466621404877E-3</v>
      </c>
      <c r="K45" s="21">
        <f t="shared" si="3"/>
        <v>0.21150543410082059</v>
      </c>
    </row>
    <row r="46" spans="1:11" x14ac:dyDescent="0.2">
      <c r="A46" s="19" t="s">
        <v>53</v>
      </c>
      <c r="B46" s="22" t="s">
        <v>57</v>
      </c>
      <c r="C46" s="20">
        <v>11700</v>
      </c>
      <c r="D46" s="20">
        <v>11700.337353000001</v>
      </c>
      <c r="E46" s="19" t="s">
        <v>69</v>
      </c>
      <c r="F46" s="19" t="s">
        <v>18</v>
      </c>
      <c r="G46" s="19" t="s">
        <v>26</v>
      </c>
      <c r="H46" s="20">
        <v>598.79626199999996</v>
      </c>
      <c r="I46" s="20">
        <v>337.63087899999999</v>
      </c>
      <c r="J46" s="21">
        <f t="shared" si="2"/>
        <v>2.8856508048755572E-2</v>
      </c>
      <c r="K46" s="21">
        <f t="shared" si="3"/>
        <v>0.5638493431343431</v>
      </c>
    </row>
    <row r="47" spans="1:11" x14ac:dyDescent="0.2">
      <c r="A47" s="19" t="s">
        <v>53</v>
      </c>
      <c r="B47" s="22" t="s">
        <v>61</v>
      </c>
      <c r="C47" s="20">
        <v>36353</v>
      </c>
      <c r="D47" s="20">
        <v>49793.253234999996</v>
      </c>
      <c r="E47" s="19" t="s">
        <v>70</v>
      </c>
      <c r="F47" s="19" t="s">
        <v>18</v>
      </c>
      <c r="G47" s="19" t="s">
        <v>56</v>
      </c>
      <c r="H47" s="20">
        <v>20.955722000000002</v>
      </c>
      <c r="I47" s="20">
        <v>1.0736520000000001</v>
      </c>
      <c r="J47" s="21">
        <f t="shared" si="2"/>
        <v>2.1562198294875082E-5</v>
      </c>
      <c r="K47" s="21">
        <f t="shared" si="3"/>
        <v>5.123431204136035E-2</v>
      </c>
    </row>
    <row r="48" spans="1:11" x14ac:dyDescent="0.2">
      <c r="A48" s="19" t="s">
        <v>53</v>
      </c>
      <c r="B48" s="22" t="s">
        <v>61</v>
      </c>
      <c r="C48" s="20">
        <v>36353</v>
      </c>
      <c r="D48" s="20">
        <v>49793.253234999996</v>
      </c>
      <c r="E48" s="19" t="s">
        <v>71</v>
      </c>
      <c r="F48" s="19" t="s">
        <v>35</v>
      </c>
      <c r="G48" s="19" t="s">
        <v>56</v>
      </c>
      <c r="H48" s="20">
        <v>140.143946</v>
      </c>
      <c r="I48" s="20">
        <v>62.330852</v>
      </c>
      <c r="J48" s="21">
        <f t="shared" si="2"/>
        <v>1.2517931235749675E-3</v>
      </c>
      <c r="K48" s="21">
        <f t="shared" si="3"/>
        <v>0.44476307239129687</v>
      </c>
    </row>
    <row r="49" spans="1:11" x14ac:dyDescent="0.2">
      <c r="A49" s="19" t="s">
        <v>53</v>
      </c>
      <c r="B49" s="22" t="s">
        <v>61</v>
      </c>
      <c r="C49" s="20">
        <v>36353</v>
      </c>
      <c r="D49" s="20">
        <v>49793.253234999996</v>
      </c>
      <c r="E49" s="19" t="s">
        <v>72</v>
      </c>
      <c r="F49" s="19" t="s">
        <v>35</v>
      </c>
      <c r="G49" s="19" t="s">
        <v>23</v>
      </c>
      <c r="H49" s="20">
        <v>40.933360999999998</v>
      </c>
      <c r="I49" s="20">
        <v>40.933359000000003</v>
      </c>
      <c r="J49" s="21">
        <f t="shared" si="2"/>
        <v>8.2206637125745543E-4</v>
      </c>
      <c r="K49" s="21">
        <f t="shared" si="3"/>
        <v>0.99999995114009832</v>
      </c>
    </row>
    <row r="50" spans="1:11" x14ac:dyDescent="0.2">
      <c r="A50" s="19" t="s">
        <v>53</v>
      </c>
      <c r="B50" s="22" t="s">
        <v>61</v>
      </c>
      <c r="C50" s="20">
        <v>36353</v>
      </c>
      <c r="D50" s="20">
        <v>49793.253234999996</v>
      </c>
      <c r="E50" s="19" t="s">
        <v>73</v>
      </c>
      <c r="F50" s="19" t="s">
        <v>18</v>
      </c>
      <c r="G50" s="19" t="s">
        <v>23</v>
      </c>
      <c r="H50" s="20">
        <v>9.3271510000000006</v>
      </c>
      <c r="I50" s="20">
        <v>7.9340000000000001E-3</v>
      </c>
      <c r="J50" s="21">
        <f t="shared" si="2"/>
        <v>1.5933885585975612E-7</v>
      </c>
      <c r="K50" s="21">
        <f t="shared" si="3"/>
        <v>8.5063488304199214E-4</v>
      </c>
    </row>
    <row r="51" spans="1:11" x14ac:dyDescent="0.2">
      <c r="A51" s="19" t="s">
        <v>53</v>
      </c>
      <c r="B51" s="22" t="s">
        <v>74</v>
      </c>
      <c r="C51" s="20">
        <v>506.209991</v>
      </c>
      <c r="D51" s="20">
        <v>506.205129</v>
      </c>
      <c r="E51" s="19" t="s">
        <v>75</v>
      </c>
      <c r="F51" s="19" t="s">
        <v>18</v>
      </c>
      <c r="G51" s="19" t="s">
        <v>55</v>
      </c>
      <c r="H51" s="20">
        <v>236.21114</v>
      </c>
      <c r="I51" s="20">
        <v>2.1090000000000002E-3</v>
      </c>
      <c r="J51" s="21">
        <f t="shared" si="2"/>
        <v>4.1662952016434436E-6</v>
      </c>
      <c r="K51" s="21">
        <f t="shared" si="3"/>
        <v>8.9284527393585252E-6</v>
      </c>
    </row>
    <row r="52" spans="1:11" x14ac:dyDescent="0.2">
      <c r="A52" s="19" t="s">
        <v>53</v>
      </c>
      <c r="B52" s="22" t="s">
        <v>61</v>
      </c>
      <c r="C52" s="20">
        <v>36353</v>
      </c>
      <c r="D52" s="20">
        <v>49793.253234999996</v>
      </c>
      <c r="E52" s="19" t="s">
        <v>76</v>
      </c>
      <c r="F52" s="19" t="s">
        <v>18</v>
      </c>
      <c r="G52" s="19" t="s">
        <v>56</v>
      </c>
      <c r="H52" s="20">
        <v>25.126747000000002</v>
      </c>
      <c r="I52" s="20">
        <v>5.2483610000000001</v>
      </c>
      <c r="J52" s="21">
        <f t="shared" si="2"/>
        <v>1.0540305481207027E-4</v>
      </c>
      <c r="K52" s="21">
        <f t="shared" si="3"/>
        <v>0.20887546645015367</v>
      </c>
    </row>
    <row r="53" spans="1:11" x14ac:dyDescent="0.2">
      <c r="A53" s="19" t="s">
        <v>53</v>
      </c>
      <c r="B53" s="22" t="s">
        <v>61</v>
      </c>
      <c r="C53" s="20">
        <v>36353</v>
      </c>
      <c r="D53" s="20">
        <v>49793.253234999996</v>
      </c>
      <c r="E53" s="19" t="s">
        <v>76</v>
      </c>
      <c r="F53" s="19" t="s">
        <v>18</v>
      </c>
      <c r="G53" s="19" t="s">
        <v>56</v>
      </c>
      <c r="H53" s="20">
        <v>25.126747000000002</v>
      </c>
      <c r="I53" s="20">
        <v>5.2483610000000001</v>
      </c>
      <c r="J53" s="21">
        <f t="shared" si="2"/>
        <v>1.0540305481207027E-4</v>
      </c>
      <c r="K53" s="21">
        <f t="shared" si="3"/>
        <v>0.20887546645015367</v>
      </c>
    </row>
    <row r="54" spans="1:11" x14ac:dyDescent="0.2">
      <c r="A54" s="19" t="s">
        <v>53</v>
      </c>
      <c r="B54" s="22" t="s">
        <v>77</v>
      </c>
      <c r="C54" s="20">
        <v>21226</v>
      </c>
      <c r="D54" s="20">
        <v>21227.907319999998</v>
      </c>
      <c r="E54" s="19" t="s">
        <v>78</v>
      </c>
      <c r="F54" s="19" t="s">
        <v>18</v>
      </c>
      <c r="G54" s="19" t="s">
        <v>19</v>
      </c>
      <c r="H54" s="20">
        <v>1890.735774</v>
      </c>
      <c r="I54" s="20">
        <v>988.24150899999995</v>
      </c>
      <c r="J54" s="21">
        <f t="shared" si="2"/>
        <v>4.6553882778116444E-2</v>
      </c>
      <c r="K54" s="21">
        <f t="shared" si="3"/>
        <v>0.52267562849847471</v>
      </c>
    </row>
    <row r="55" spans="1:11" x14ac:dyDescent="0.2">
      <c r="A55" s="19" t="s">
        <v>53</v>
      </c>
      <c r="B55" s="22" t="s">
        <v>77</v>
      </c>
      <c r="C55" s="20">
        <v>14066.099609000001</v>
      </c>
      <c r="D55" s="20">
        <v>14066.120921</v>
      </c>
      <c r="E55" s="19" t="s">
        <v>78</v>
      </c>
      <c r="F55" s="19" t="s">
        <v>18</v>
      </c>
      <c r="G55" s="19" t="s">
        <v>19</v>
      </c>
      <c r="H55" s="20">
        <v>1890.735774</v>
      </c>
      <c r="I55" s="20">
        <v>988.24150899999995</v>
      </c>
      <c r="J55" s="21">
        <f t="shared" si="2"/>
        <v>7.0256861472348497E-2</v>
      </c>
      <c r="K55" s="21">
        <f t="shared" si="3"/>
        <v>0.52267562849847471</v>
      </c>
    </row>
    <row r="56" spans="1:11" x14ac:dyDescent="0.2">
      <c r="A56" s="19" t="s">
        <v>53</v>
      </c>
      <c r="B56" s="22" t="s">
        <v>77</v>
      </c>
      <c r="C56" s="20">
        <v>21226</v>
      </c>
      <c r="D56" s="20">
        <v>21227.907319999998</v>
      </c>
      <c r="E56" s="19" t="s">
        <v>78</v>
      </c>
      <c r="F56" s="19" t="s">
        <v>18</v>
      </c>
      <c r="G56" s="19" t="s">
        <v>19</v>
      </c>
      <c r="H56" s="20">
        <v>1890.735774</v>
      </c>
      <c r="I56" s="20">
        <v>988.24150899999995</v>
      </c>
      <c r="J56" s="21">
        <f t="shared" si="2"/>
        <v>4.6553882778116444E-2</v>
      </c>
      <c r="K56" s="21">
        <f t="shared" si="3"/>
        <v>0.52267562849847471</v>
      </c>
    </row>
    <row r="57" spans="1:11" x14ac:dyDescent="0.2">
      <c r="A57" s="19" t="s">
        <v>53</v>
      </c>
      <c r="B57" s="22" t="s">
        <v>77</v>
      </c>
      <c r="C57" s="20">
        <v>21226</v>
      </c>
      <c r="D57" s="20">
        <v>21227.907319999998</v>
      </c>
      <c r="E57" s="19" t="s">
        <v>78</v>
      </c>
      <c r="F57" s="19" t="s">
        <v>18</v>
      </c>
      <c r="G57" s="19" t="s">
        <v>19</v>
      </c>
      <c r="H57" s="20">
        <v>1890.735774</v>
      </c>
      <c r="I57" s="20">
        <v>988.24150899999995</v>
      </c>
      <c r="J57" s="21">
        <f t="shared" si="2"/>
        <v>4.6553882778116444E-2</v>
      </c>
      <c r="K57" s="21">
        <f t="shared" si="3"/>
        <v>0.52267562849847471</v>
      </c>
    </row>
    <row r="58" spans="1:11" x14ac:dyDescent="0.2">
      <c r="A58" s="19" t="s">
        <v>53</v>
      </c>
      <c r="B58" s="22" t="s">
        <v>77</v>
      </c>
      <c r="C58" s="20">
        <v>14066.099609000001</v>
      </c>
      <c r="D58" s="20">
        <v>14066.120921</v>
      </c>
      <c r="E58" s="19" t="s">
        <v>78</v>
      </c>
      <c r="F58" s="19" t="s">
        <v>18</v>
      </c>
      <c r="G58" s="19" t="s">
        <v>19</v>
      </c>
      <c r="H58" s="20">
        <v>1890.735774</v>
      </c>
      <c r="I58" s="20">
        <v>988.24150899999995</v>
      </c>
      <c r="J58" s="21">
        <f t="shared" si="2"/>
        <v>7.0256861472348497E-2</v>
      </c>
      <c r="K58" s="21">
        <f t="shared" si="3"/>
        <v>0.52267562849847471</v>
      </c>
    </row>
    <row r="59" spans="1:11" x14ac:dyDescent="0.2">
      <c r="A59" s="19" t="s">
        <v>53</v>
      </c>
      <c r="B59" s="22" t="s">
        <v>61</v>
      </c>
      <c r="C59" s="20">
        <v>36353</v>
      </c>
      <c r="D59" s="20">
        <v>49793.253234999996</v>
      </c>
      <c r="E59" s="19" t="s">
        <v>79</v>
      </c>
      <c r="F59" s="19" t="s">
        <v>18</v>
      </c>
      <c r="G59" s="19" t="s">
        <v>56</v>
      </c>
      <c r="H59" s="20">
        <v>29.952211999999999</v>
      </c>
      <c r="I59" s="20">
        <v>11.238258999999999</v>
      </c>
      <c r="J59" s="21">
        <f t="shared" si="2"/>
        <v>2.2569842839874048E-4</v>
      </c>
      <c r="K59" s="21">
        <f t="shared" si="3"/>
        <v>0.37520631197455467</v>
      </c>
    </row>
    <row r="60" spans="1:11" x14ac:dyDescent="0.2">
      <c r="A60" s="19" t="s">
        <v>53</v>
      </c>
      <c r="B60" s="22" t="s">
        <v>77</v>
      </c>
      <c r="C60" s="20">
        <v>21226</v>
      </c>
      <c r="D60" s="20">
        <v>21227.907319999998</v>
      </c>
      <c r="E60" s="19" t="s">
        <v>80</v>
      </c>
      <c r="F60" s="19" t="s">
        <v>18</v>
      </c>
      <c r="G60" s="19" t="s">
        <v>19</v>
      </c>
      <c r="H60" s="20">
        <v>1990.282344</v>
      </c>
      <c r="I60" s="20">
        <v>142.17030700000001</v>
      </c>
      <c r="J60" s="21">
        <f t="shared" si="2"/>
        <v>6.697330304718893E-3</v>
      </c>
      <c r="K60" s="21">
        <f t="shared" si="3"/>
        <v>7.1432230421273335E-2</v>
      </c>
    </row>
    <row r="61" spans="1:11" x14ac:dyDescent="0.2">
      <c r="A61" s="19" t="s">
        <v>53</v>
      </c>
      <c r="B61" s="22" t="s">
        <v>77</v>
      </c>
      <c r="C61" s="20">
        <v>21226</v>
      </c>
      <c r="D61" s="20">
        <v>21227.907319999998</v>
      </c>
      <c r="E61" s="19" t="s">
        <v>80</v>
      </c>
      <c r="F61" s="19" t="s">
        <v>18</v>
      </c>
      <c r="G61" s="19" t="s">
        <v>19</v>
      </c>
      <c r="H61" s="20">
        <v>1990.282344</v>
      </c>
      <c r="I61" s="20">
        <v>142.17030700000001</v>
      </c>
      <c r="J61" s="21">
        <f t="shared" si="2"/>
        <v>6.697330304718893E-3</v>
      </c>
      <c r="K61" s="21">
        <f t="shared" si="3"/>
        <v>7.1432230421273335E-2</v>
      </c>
    </row>
    <row r="62" spans="1:11" x14ac:dyDescent="0.2">
      <c r="A62" s="19" t="s">
        <v>53</v>
      </c>
      <c r="B62" s="22" t="s">
        <v>61</v>
      </c>
      <c r="C62" s="20">
        <v>36353</v>
      </c>
      <c r="D62" s="20">
        <v>49793.253234999996</v>
      </c>
      <c r="E62" s="19" t="s">
        <v>81</v>
      </c>
      <c r="F62" s="19" t="s">
        <v>18</v>
      </c>
      <c r="G62" s="19" t="s">
        <v>23</v>
      </c>
      <c r="H62" s="20">
        <v>3.0871360000000001</v>
      </c>
      <c r="I62" s="20">
        <v>2.266502</v>
      </c>
      <c r="J62" s="21">
        <f t="shared" si="2"/>
        <v>4.5518255039557473E-5</v>
      </c>
      <c r="K62" s="21">
        <f t="shared" si="3"/>
        <v>0.73417627211758729</v>
      </c>
    </row>
    <row r="63" spans="1:11" x14ac:dyDescent="0.2">
      <c r="A63" s="19" t="s">
        <v>53</v>
      </c>
      <c r="B63" s="22" t="s">
        <v>61</v>
      </c>
      <c r="C63" s="20">
        <v>36353</v>
      </c>
      <c r="D63" s="20">
        <v>49793.253234999996</v>
      </c>
      <c r="E63" s="19" t="s">
        <v>82</v>
      </c>
      <c r="F63" s="19" t="s">
        <v>18</v>
      </c>
      <c r="G63" s="19" t="s">
        <v>56</v>
      </c>
      <c r="H63" s="20">
        <v>189.01003</v>
      </c>
      <c r="I63" s="20">
        <v>189.01002199999999</v>
      </c>
      <c r="J63" s="21">
        <f t="shared" si="2"/>
        <v>3.7958962252971178E-3</v>
      </c>
      <c r="K63" s="21">
        <f t="shared" si="3"/>
        <v>0.9999999576742038</v>
      </c>
    </row>
    <row r="64" spans="1:11" x14ac:dyDescent="0.2">
      <c r="A64" s="19" t="s">
        <v>53</v>
      </c>
      <c r="B64" s="22" t="s">
        <v>61</v>
      </c>
      <c r="C64" s="20">
        <v>36353</v>
      </c>
      <c r="D64" s="20">
        <v>49793.253234999996</v>
      </c>
      <c r="E64" s="19" t="s">
        <v>83</v>
      </c>
      <c r="F64" s="19" t="s">
        <v>18</v>
      </c>
      <c r="G64" s="19" t="s">
        <v>56</v>
      </c>
      <c r="H64" s="20">
        <v>149.23578699999999</v>
      </c>
      <c r="I64" s="20">
        <v>149.235792</v>
      </c>
      <c r="J64" s="21">
        <f t="shared" si="2"/>
        <v>2.9971086905223781E-3</v>
      </c>
      <c r="K64" s="21">
        <f t="shared" si="3"/>
        <v>1.0000000335040282</v>
      </c>
    </row>
    <row r="65" spans="1:11" x14ac:dyDescent="0.2">
      <c r="A65" s="19" t="s">
        <v>53</v>
      </c>
      <c r="B65" s="22" t="s">
        <v>54</v>
      </c>
      <c r="C65" s="20">
        <v>4530</v>
      </c>
      <c r="D65" s="20">
        <v>4530.3475879999996</v>
      </c>
      <c r="E65" s="19" t="s">
        <v>84</v>
      </c>
      <c r="F65" s="19" t="s">
        <v>18</v>
      </c>
      <c r="G65" s="19" t="s">
        <v>19</v>
      </c>
      <c r="H65" s="20">
        <v>2450.3211240000001</v>
      </c>
      <c r="I65" s="20">
        <v>308.43753600000002</v>
      </c>
      <c r="J65" s="21">
        <f t="shared" si="2"/>
        <v>6.8082532302155011E-2</v>
      </c>
      <c r="K65" s="21">
        <f t="shared" si="3"/>
        <v>0.12587637309206826</v>
      </c>
    </row>
    <row r="66" spans="1:11" x14ac:dyDescent="0.2">
      <c r="A66" s="19" t="s">
        <v>53</v>
      </c>
      <c r="B66" s="22" t="s">
        <v>61</v>
      </c>
      <c r="C66" s="20">
        <v>36353</v>
      </c>
      <c r="D66" s="20">
        <v>49793.253234999996</v>
      </c>
      <c r="E66" s="19" t="s">
        <v>85</v>
      </c>
      <c r="F66" s="19" t="s">
        <v>18</v>
      </c>
      <c r="G66" s="19" t="s">
        <v>23</v>
      </c>
      <c r="H66" s="20">
        <v>79.504230000000007</v>
      </c>
      <c r="I66" s="20">
        <v>5.8300270000000003</v>
      </c>
      <c r="J66" s="21">
        <f t="shared" si="2"/>
        <v>1.1708467756635826E-4</v>
      </c>
      <c r="K66" s="21">
        <f t="shared" si="3"/>
        <v>7.3329771258711637E-2</v>
      </c>
    </row>
    <row r="67" spans="1:11" x14ac:dyDescent="0.2">
      <c r="A67" s="19" t="s">
        <v>53</v>
      </c>
      <c r="B67" s="22" t="s">
        <v>54</v>
      </c>
      <c r="C67" s="20">
        <v>4530</v>
      </c>
      <c r="D67" s="20">
        <v>4530.3475879999996</v>
      </c>
      <c r="E67" s="19" t="s">
        <v>86</v>
      </c>
      <c r="F67" s="19" t="s">
        <v>18</v>
      </c>
      <c r="G67" s="19" t="s">
        <v>19</v>
      </c>
      <c r="H67" s="20">
        <v>3040.8262140000002</v>
      </c>
      <c r="I67" s="20">
        <v>62.021735</v>
      </c>
      <c r="J67" s="21">
        <f t="shared" si="2"/>
        <v>1.369028177093594E-2</v>
      </c>
      <c r="K67" s="21">
        <f t="shared" si="3"/>
        <v>2.0396343176223353E-2</v>
      </c>
    </row>
    <row r="68" spans="1:11" x14ac:dyDescent="0.2">
      <c r="A68" s="19" t="s">
        <v>53</v>
      </c>
      <c r="B68" s="22" t="s">
        <v>61</v>
      </c>
      <c r="C68" s="20">
        <v>36353</v>
      </c>
      <c r="D68" s="20">
        <v>49793.253234999996</v>
      </c>
      <c r="E68" s="19" t="s">
        <v>87</v>
      </c>
      <c r="F68" s="19" t="s">
        <v>18</v>
      </c>
      <c r="G68" s="19" t="s">
        <v>23</v>
      </c>
      <c r="H68" s="20">
        <v>56.645671</v>
      </c>
      <c r="I68" s="20">
        <v>30.517567</v>
      </c>
      <c r="J68" s="21">
        <f t="shared" si="2"/>
        <v>6.1288558222881906E-4</v>
      </c>
      <c r="K68" s="21">
        <f t="shared" si="3"/>
        <v>0.53874491132782243</v>
      </c>
    </row>
    <row r="69" spans="1:11" x14ac:dyDescent="0.2">
      <c r="A69" s="19" t="s">
        <v>53</v>
      </c>
      <c r="B69" s="22" t="s">
        <v>61</v>
      </c>
      <c r="C69" s="20">
        <v>36353</v>
      </c>
      <c r="D69" s="20">
        <v>49793.253234999996</v>
      </c>
      <c r="E69" s="19" t="s">
        <v>87</v>
      </c>
      <c r="F69" s="19" t="s">
        <v>18</v>
      </c>
      <c r="G69" s="19" t="s">
        <v>23</v>
      </c>
      <c r="H69" s="20">
        <v>56.645671</v>
      </c>
      <c r="I69" s="20">
        <v>30.517567</v>
      </c>
      <c r="J69" s="21">
        <f t="shared" si="2"/>
        <v>6.1288558222881906E-4</v>
      </c>
      <c r="K69" s="21">
        <f t="shared" si="3"/>
        <v>0.53874491132782243</v>
      </c>
    </row>
    <row r="70" spans="1:11" x14ac:dyDescent="0.2">
      <c r="A70" s="19" t="s">
        <v>53</v>
      </c>
      <c r="B70" s="22" t="s">
        <v>77</v>
      </c>
      <c r="C70" s="20">
        <v>21226</v>
      </c>
      <c r="D70" s="20">
        <v>21227.907319999998</v>
      </c>
      <c r="E70" s="19" t="s">
        <v>88</v>
      </c>
      <c r="F70" s="19" t="s">
        <v>18</v>
      </c>
      <c r="G70" s="19" t="s">
        <v>19</v>
      </c>
      <c r="H70" s="20">
        <v>1566.591455</v>
      </c>
      <c r="I70" s="20">
        <v>1539.3553489999999</v>
      </c>
      <c r="J70" s="21">
        <f t="shared" si="2"/>
        <v>7.2515643006867997E-2</v>
      </c>
      <c r="K70" s="21">
        <f t="shared" si="3"/>
        <v>0.98261441685190343</v>
      </c>
    </row>
    <row r="71" spans="1:11" x14ac:dyDescent="0.2">
      <c r="A71" s="19" t="s">
        <v>53</v>
      </c>
      <c r="B71" s="22" t="s">
        <v>61</v>
      </c>
      <c r="C71" s="20">
        <v>36353</v>
      </c>
      <c r="D71" s="20">
        <v>49793.253234999996</v>
      </c>
      <c r="E71" s="19" t="s">
        <v>89</v>
      </c>
      <c r="F71" s="19" t="s">
        <v>18</v>
      </c>
      <c r="G71" s="19" t="s">
        <v>23</v>
      </c>
      <c r="H71" s="20">
        <v>96.322913</v>
      </c>
      <c r="I71" s="20">
        <v>0.89261100000000004</v>
      </c>
      <c r="J71" s="21">
        <f t="shared" si="2"/>
        <v>1.7926344273737432E-5</v>
      </c>
      <c r="K71" s="21">
        <f t="shared" si="3"/>
        <v>9.2668605236222463E-3</v>
      </c>
    </row>
    <row r="72" spans="1:11" x14ac:dyDescent="0.2">
      <c r="A72" s="19" t="s">
        <v>53</v>
      </c>
      <c r="B72" s="22" t="s">
        <v>61</v>
      </c>
      <c r="C72" s="20">
        <v>36353</v>
      </c>
      <c r="D72" s="20">
        <v>49793.253234999996</v>
      </c>
      <c r="E72" s="19" t="s">
        <v>90</v>
      </c>
      <c r="F72" s="19" t="s">
        <v>18</v>
      </c>
      <c r="G72" s="19" t="s">
        <v>56</v>
      </c>
      <c r="H72" s="20">
        <v>508.75486699999999</v>
      </c>
      <c r="I72" s="20">
        <v>501.07452799999999</v>
      </c>
      <c r="J72" s="21">
        <f t="shared" si="2"/>
        <v>1.0063100830852954E-2</v>
      </c>
      <c r="K72" s="21">
        <f t="shared" si="3"/>
        <v>0.98490365498557475</v>
      </c>
    </row>
    <row r="73" spans="1:11" x14ac:dyDescent="0.2">
      <c r="A73" s="19" t="s">
        <v>53</v>
      </c>
      <c r="B73" s="22" t="s">
        <v>91</v>
      </c>
      <c r="C73" s="20">
        <v>12131</v>
      </c>
      <c r="D73" s="20">
        <v>12131.063931999999</v>
      </c>
      <c r="E73" s="19" t="s">
        <v>92</v>
      </c>
      <c r="F73" s="19" t="s">
        <v>18</v>
      </c>
      <c r="G73" s="19" t="s">
        <v>19</v>
      </c>
      <c r="H73" s="20">
        <v>140.77011400000001</v>
      </c>
      <c r="I73" s="20">
        <v>140.77011300000001</v>
      </c>
      <c r="J73" s="21">
        <f t="shared" si="2"/>
        <v>1.1604102804921234E-2</v>
      </c>
      <c r="K73" s="21">
        <f t="shared" si="3"/>
        <v>0.99999999289621944</v>
      </c>
    </row>
    <row r="74" spans="1:11" x14ac:dyDescent="0.2">
      <c r="A74" s="19" t="s">
        <v>53</v>
      </c>
      <c r="B74" s="22" t="s">
        <v>93</v>
      </c>
      <c r="C74" s="20">
        <v>1304.400024</v>
      </c>
      <c r="D74" s="20">
        <v>1401.0744</v>
      </c>
      <c r="E74" s="19" t="s">
        <v>94</v>
      </c>
      <c r="F74" s="19" t="s">
        <v>18</v>
      </c>
      <c r="G74" s="19" t="s">
        <v>95</v>
      </c>
      <c r="H74" s="20">
        <v>252.86907400000001</v>
      </c>
      <c r="I74" s="20">
        <v>8.1057749999999995</v>
      </c>
      <c r="J74" s="21">
        <f t="shared" si="2"/>
        <v>5.7853994049138291E-3</v>
      </c>
      <c r="K74" s="21">
        <f t="shared" si="3"/>
        <v>3.2055224752394987E-2</v>
      </c>
    </row>
    <row r="75" spans="1:11" x14ac:dyDescent="0.2">
      <c r="A75" s="19" t="s">
        <v>53</v>
      </c>
      <c r="B75" s="22" t="s">
        <v>61</v>
      </c>
      <c r="C75" s="20">
        <v>36353</v>
      </c>
      <c r="D75" s="20">
        <v>49793.253234999996</v>
      </c>
      <c r="E75" s="19" t="s">
        <v>96</v>
      </c>
      <c r="F75" s="19" t="s">
        <v>18</v>
      </c>
      <c r="G75" s="19" t="s">
        <v>23</v>
      </c>
      <c r="H75" s="20">
        <v>174.18377000000001</v>
      </c>
      <c r="I75" s="20">
        <v>15.409751999999999</v>
      </c>
      <c r="J75" s="21">
        <f t="shared" si="2"/>
        <v>3.0947469785260758E-4</v>
      </c>
      <c r="K75" s="21">
        <f t="shared" si="3"/>
        <v>8.8468357298731093E-2</v>
      </c>
    </row>
    <row r="76" spans="1:11" x14ac:dyDescent="0.2">
      <c r="A76" s="19" t="s">
        <v>53</v>
      </c>
      <c r="B76" s="22" t="s">
        <v>97</v>
      </c>
      <c r="C76" s="20">
        <v>21870</v>
      </c>
      <c r="D76" s="20">
        <v>21870.818299999999</v>
      </c>
      <c r="E76" s="19" t="s">
        <v>98</v>
      </c>
      <c r="F76" s="19" t="s">
        <v>18</v>
      </c>
      <c r="G76" s="19" t="s">
        <v>19</v>
      </c>
      <c r="H76" s="20">
        <v>1939.9844929999999</v>
      </c>
      <c r="I76" s="20">
        <v>498.37235199999998</v>
      </c>
      <c r="J76" s="21">
        <f t="shared" si="2"/>
        <v>2.2787092150091157E-2</v>
      </c>
      <c r="K76" s="21">
        <f t="shared" si="3"/>
        <v>0.25689501838713924</v>
      </c>
    </row>
    <row r="77" spans="1:11" x14ac:dyDescent="0.2">
      <c r="A77" s="19" t="s">
        <v>53</v>
      </c>
      <c r="B77" s="22" t="s">
        <v>57</v>
      </c>
      <c r="C77" s="20">
        <v>11700</v>
      </c>
      <c r="D77" s="20">
        <v>11700.337353000001</v>
      </c>
      <c r="E77" s="19" t="s">
        <v>98</v>
      </c>
      <c r="F77" s="19" t="s">
        <v>18</v>
      </c>
      <c r="G77" s="19" t="s">
        <v>19</v>
      </c>
      <c r="H77" s="20">
        <v>1939.9844929999999</v>
      </c>
      <c r="I77" s="20">
        <v>498.37235199999998</v>
      </c>
      <c r="J77" s="21">
        <f t="shared" si="2"/>
        <v>4.2594699363280822E-2</v>
      </c>
      <c r="K77" s="21">
        <f t="shared" si="3"/>
        <v>0.25689501838713924</v>
      </c>
    </row>
    <row r="78" spans="1:11" x14ac:dyDescent="0.2">
      <c r="A78" s="19" t="s">
        <v>53</v>
      </c>
      <c r="B78" s="22" t="s">
        <v>97</v>
      </c>
      <c r="C78" s="20">
        <v>21870</v>
      </c>
      <c r="D78" s="20">
        <v>21870.818299999999</v>
      </c>
      <c r="E78" s="19" t="s">
        <v>98</v>
      </c>
      <c r="F78" s="19" t="s">
        <v>18</v>
      </c>
      <c r="G78" s="19" t="s">
        <v>19</v>
      </c>
      <c r="H78" s="20">
        <v>1939.9844929999999</v>
      </c>
      <c r="I78" s="20">
        <v>498.37235199999998</v>
      </c>
      <c r="J78" s="21">
        <f t="shared" si="2"/>
        <v>2.2787092150091157E-2</v>
      </c>
      <c r="K78" s="21">
        <f t="shared" si="3"/>
        <v>0.25689501838713924</v>
      </c>
    </row>
    <row r="79" spans="1:11" x14ac:dyDescent="0.2">
      <c r="A79" s="19" t="s">
        <v>53</v>
      </c>
      <c r="B79" s="22" t="s">
        <v>57</v>
      </c>
      <c r="C79" s="20">
        <v>11700</v>
      </c>
      <c r="D79" s="20">
        <v>11700.337353000001</v>
      </c>
      <c r="E79" s="19" t="s">
        <v>98</v>
      </c>
      <c r="F79" s="19" t="s">
        <v>18</v>
      </c>
      <c r="G79" s="19" t="s">
        <v>19</v>
      </c>
      <c r="H79" s="20">
        <v>1939.9844929999999</v>
      </c>
      <c r="I79" s="20">
        <v>498.37235199999998</v>
      </c>
      <c r="J79" s="21">
        <f t="shared" si="2"/>
        <v>4.2594699363280822E-2</v>
      </c>
      <c r="K79" s="21">
        <f t="shared" si="3"/>
        <v>0.25689501838713924</v>
      </c>
    </row>
    <row r="80" spans="1:11" x14ac:dyDescent="0.2">
      <c r="A80" s="19" t="s">
        <v>53</v>
      </c>
      <c r="B80" s="22" t="s">
        <v>57</v>
      </c>
      <c r="C80" s="20">
        <v>11700</v>
      </c>
      <c r="D80" s="20">
        <v>11700.337353000001</v>
      </c>
      <c r="E80" s="19" t="s">
        <v>99</v>
      </c>
      <c r="F80" s="19" t="s">
        <v>18</v>
      </c>
      <c r="G80" s="19" t="s">
        <v>19</v>
      </c>
      <c r="H80" s="20">
        <v>12.713414</v>
      </c>
      <c r="I80" s="20">
        <v>11.178990000000001</v>
      </c>
      <c r="J80" s="21">
        <f t="shared" si="2"/>
        <v>9.5544168195574937E-4</v>
      </c>
      <c r="K80" s="21">
        <f t="shared" si="3"/>
        <v>0.87930669134191652</v>
      </c>
    </row>
    <row r="81" spans="1:11" x14ac:dyDescent="0.2">
      <c r="A81" s="19" t="s">
        <v>53</v>
      </c>
      <c r="B81" s="22" t="s">
        <v>100</v>
      </c>
      <c r="C81" s="20">
        <v>25093</v>
      </c>
      <c r="D81" s="20">
        <v>23208.143607999998</v>
      </c>
      <c r="E81" s="19" t="s">
        <v>101</v>
      </c>
      <c r="F81" s="19" t="s">
        <v>18</v>
      </c>
      <c r="G81" s="19" t="s">
        <v>102</v>
      </c>
      <c r="H81" s="20">
        <v>1469.5451149999999</v>
      </c>
      <c r="I81" s="20">
        <v>281.108656</v>
      </c>
      <c r="J81" s="21">
        <f t="shared" si="2"/>
        <v>1.2112500713029887E-2</v>
      </c>
      <c r="K81" s="21">
        <f t="shared" si="3"/>
        <v>0.19128957194349219</v>
      </c>
    </row>
    <row r="82" spans="1:11" x14ac:dyDescent="0.2">
      <c r="A82" s="19" t="s">
        <v>53</v>
      </c>
      <c r="B82" s="22" t="s">
        <v>61</v>
      </c>
      <c r="C82" s="20">
        <v>36353</v>
      </c>
      <c r="D82" s="20">
        <v>49793.253234999996</v>
      </c>
      <c r="E82" s="19" t="s">
        <v>103</v>
      </c>
      <c r="F82" s="19" t="s">
        <v>18</v>
      </c>
      <c r="G82" s="19" t="s">
        <v>19</v>
      </c>
      <c r="H82" s="20">
        <v>220.86917199999999</v>
      </c>
      <c r="I82" s="20">
        <v>220.869169</v>
      </c>
      <c r="J82" s="21">
        <f t="shared" si="2"/>
        <v>4.4357248151191226E-3</v>
      </c>
      <c r="K82" s="21">
        <f t="shared" si="3"/>
        <v>0.9999999864172987</v>
      </c>
    </row>
    <row r="83" spans="1:11" x14ac:dyDescent="0.2">
      <c r="A83" s="19" t="s">
        <v>53</v>
      </c>
      <c r="B83" s="22" t="s">
        <v>93</v>
      </c>
      <c r="C83" s="20">
        <v>1304.400024</v>
      </c>
      <c r="D83" s="20">
        <v>1401.0744</v>
      </c>
      <c r="E83" s="19" t="s">
        <v>104</v>
      </c>
      <c r="F83" s="19" t="s">
        <v>18</v>
      </c>
      <c r="G83" s="19" t="s">
        <v>105</v>
      </c>
      <c r="H83" s="20">
        <v>795.17006900000001</v>
      </c>
      <c r="I83" s="20">
        <v>108.06335</v>
      </c>
      <c r="J83" s="21">
        <f t="shared" si="2"/>
        <v>7.7128916208875131E-2</v>
      </c>
      <c r="K83" s="21">
        <f t="shared" si="3"/>
        <v>0.13589967003649883</v>
      </c>
    </row>
    <row r="84" spans="1:11" x14ac:dyDescent="0.2">
      <c r="A84" s="19" t="s">
        <v>53</v>
      </c>
      <c r="B84" s="22" t="s">
        <v>106</v>
      </c>
      <c r="C84" s="20">
        <v>7528</v>
      </c>
      <c r="D84" s="20">
        <v>7528.162926</v>
      </c>
      <c r="E84" s="19" t="s">
        <v>107</v>
      </c>
      <c r="F84" s="19" t="s">
        <v>18</v>
      </c>
      <c r="G84" s="19" t="s">
        <v>19</v>
      </c>
      <c r="H84" s="20">
        <v>2937.3851840000002</v>
      </c>
      <c r="I84" s="20">
        <v>181.832998</v>
      </c>
      <c r="J84" s="21">
        <f t="shared" si="2"/>
        <v>2.4153701213346986E-2</v>
      </c>
      <c r="K84" s="21">
        <f t="shared" si="3"/>
        <v>6.1903014623498551E-2</v>
      </c>
    </row>
    <row r="85" spans="1:11" x14ac:dyDescent="0.2">
      <c r="A85" s="19" t="s">
        <v>53</v>
      </c>
      <c r="B85" s="22" t="s">
        <v>108</v>
      </c>
      <c r="C85" s="20">
        <v>28573</v>
      </c>
      <c r="D85" s="20">
        <v>28532.549239</v>
      </c>
      <c r="E85" s="19" t="s">
        <v>109</v>
      </c>
      <c r="F85" s="19" t="s">
        <v>18</v>
      </c>
      <c r="G85" s="19" t="s">
        <v>19</v>
      </c>
      <c r="H85" s="20">
        <v>97.775086000000002</v>
      </c>
      <c r="I85" s="20">
        <v>0.67045399999999999</v>
      </c>
      <c r="J85" s="21">
        <f t="shared" si="2"/>
        <v>2.3497865346135398E-5</v>
      </c>
      <c r="K85" s="21">
        <f t="shared" si="3"/>
        <v>6.8571046820659403E-3</v>
      </c>
    </row>
    <row r="86" spans="1:11" x14ac:dyDescent="0.2">
      <c r="A86" s="19" t="s">
        <v>53</v>
      </c>
      <c r="B86" s="22" t="s">
        <v>110</v>
      </c>
      <c r="C86" s="20">
        <v>10086.5</v>
      </c>
      <c r="D86" s="20">
        <v>10078.387017999999</v>
      </c>
      <c r="E86" s="19" t="s">
        <v>111</v>
      </c>
      <c r="F86" s="19" t="s">
        <v>18</v>
      </c>
      <c r="G86" s="19" t="s">
        <v>112</v>
      </c>
      <c r="H86" s="20">
        <v>9602.0259069999993</v>
      </c>
      <c r="I86" s="20">
        <v>551.51523899999995</v>
      </c>
      <c r="J86" s="21">
        <f t="shared" si="2"/>
        <v>5.4722569992102281E-2</v>
      </c>
      <c r="K86" s="21">
        <f t="shared" si="3"/>
        <v>5.7437382937900461E-2</v>
      </c>
    </row>
    <row r="87" spans="1:11" x14ac:dyDescent="0.2">
      <c r="A87" s="19" t="s">
        <v>53</v>
      </c>
      <c r="B87" s="22" t="s">
        <v>59</v>
      </c>
      <c r="C87" s="20">
        <v>16508.400390999999</v>
      </c>
      <c r="D87" s="20">
        <v>16508.417909</v>
      </c>
      <c r="E87" s="19" t="s">
        <v>113</v>
      </c>
      <c r="F87" s="19" t="s">
        <v>18</v>
      </c>
      <c r="G87" s="19" t="s">
        <v>114</v>
      </c>
      <c r="H87" s="20">
        <v>290.24995899999999</v>
      </c>
      <c r="I87" s="20">
        <v>227.500833</v>
      </c>
      <c r="J87" s="21">
        <f t="shared" si="2"/>
        <v>1.3780898584834826E-2</v>
      </c>
      <c r="K87" s="21">
        <f t="shared" si="3"/>
        <v>0.78381004353561345</v>
      </c>
    </row>
    <row r="88" spans="1:11" x14ac:dyDescent="0.2">
      <c r="A88" s="19" t="s">
        <v>53</v>
      </c>
      <c r="B88" s="22" t="s">
        <v>97</v>
      </c>
      <c r="C88" s="20">
        <v>21870</v>
      </c>
      <c r="D88" s="20">
        <v>21870.818299999999</v>
      </c>
      <c r="E88" s="19" t="s">
        <v>115</v>
      </c>
      <c r="F88" s="19" t="s">
        <v>18</v>
      </c>
      <c r="G88" s="19" t="s">
        <v>58</v>
      </c>
      <c r="H88" s="20">
        <v>134.43612100000001</v>
      </c>
      <c r="I88" s="20">
        <v>134.43612899999999</v>
      </c>
      <c r="J88" s="21">
        <f t="shared" si="2"/>
        <v>6.1468266598877098E-3</v>
      </c>
      <c r="K88" s="21">
        <f t="shared" si="3"/>
        <v>1.0000000595078162</v>
      </c>
    </row>
    <row r="89" spans="1:11" x14ac:dyDescent="0.2">
      <c r="A89" s="19" t="s">
        <v>53</v>
      </c>
      <c r="B89" s="22" t="s">
        <v>97</v>
      </c>
      <c r="C89" s="20">
        <v>21870</v>
      </c>
      <c r="D89" s="20">
        <v>21870.818299999999</v>
      </c>
      <c r="E89" s="19" t="s">
        <v>116</v>
      </c>
      <c r="F89" s="19" t="s">
        <v>18</v>
      </c>
      <c r="G89" s="19" t="s">
        <v>26</v>
      </c>
      <c r="H89" s="20">
        <v>136.26235399999999</v>
      </c>
      <c r="I89" s="20">
        <v>136.26235500000001</v>
      </c>
      <c r="J89" s="21">
        <f t="shared" si="2"/>
        <v>6.2303272392876139E-3</v>
      </c>
      <c r="K89" s="21">
        <f t="shared" si="3"/>
        <v>1.0000000073387842</v>
      </c>
    </row>
    <row r="92" spans="1:11" x14ac:dyDescent="0.2">
      <c r="A92" s="17"/>
      <c r="B92" s="1" t="s">
        <v>117</v>
      </c>
      <c r="C92" s="17"/>
      <c r="D92" s="17"/>
      <c r="E92" s="17"/>
      <c r="F92" s="17"/>
      <c r="G92" s="17"/>
      <c r="H92" s="17"/>
      <c r="I92" s="17"/>
      <c r="J92" s="17"/>
      <c r="K92" s="17"/>
    </row>
    <row r="93" spans="1:11" ht="24" x14ac:dyDescent="0.2">
      <c r="A93" s="18" t="s">
        <v>1</v>
      </c>
      <c r="B93" s="18" t="s">
        <v>2</v>
      </c>
      <c r="C93" s="18" t="s">
        <v>3</v>
      </c>
      <c r="D93" s="18" t="s">
        <v>4</v>
      </c>
      <c r="E93" s="18" t="s">
        <v>5</v>
      </c>
      <c r="F93" s="18" t="s">
        <v>6</v>
      </c>
      <c r="G93" s="18" t="s">
        <v>7</v>
      </c>
      <c r="H93" s="18" t="s">
        <v>8</v>
      </c>
      <c r="I93" s="18" t="s">
        <v>9</v>
      </c>
      <c r="J93" s="18" t="s">
        <v>10</v>
      </c>
      <c r="K93" s="18" t="s">
        <v>11</v>
      </c>
    </row>
    <row r="94" spans="1:11" x14ac:dyDescent="0.2">
      <c r="A94" s="19" t="s">
        <v>118</v>
      </c>
      <c r="B94" s="19" t="s">
        <v>119</v>
      </c>
      <c r="C94" s="19">
        <v>34600</v>
      </c>
      <c r="D94" s="20">
        <v>30848.724900000001</v>
      </c>
      <c r="E94" s="19">
        <v>60</v>
      </c>
      <c r="F94" s="19" t="s">
        <v>18</v>
      </c>
      <c r="G94" s="19" t="s">
        <v>105</v>
      </c>
      <c r="H94" s="20">
        <v>17.477364000000001</v>
      </c>
      <c r="I94" s="20">
        <v>8.1910999999999998E-2</v>
      </c>
      <c r="J94" s="21">
        <f>I94/D94</f>
        <v>2.655247510732607E-6</v>
      </c>
      <c r="K94" s="21">
        <f>I94/H94</f>
        <v>4.6866907389466732E-3</v>
      </c>
    </row>
    <row r="95" spans="1:11" x14ac:dyDescent="0.2">
      <c r="A95" s="19" t="s">
        <v>118</v>
      </c>
      <c r="B95" s="19" t="s">
        <v>120</v>
      </c>
      <c r="C95" s="19">
        <v>0</v>
      </c>
      <c r="D95" s="20">
        <v>7063.8402109999997</v>
      </c>
      <c r="E95" s="19">
        <v>10654</v>
      </c>
      <c r="F95" s="19" t="s">
        <v>18</v>
      </c>
      <c r="G95" s="19" t="s">
        <v>121</v>
      </c>
      <c r="H95" s="20">
        <v>30.192233999999999</v>
      </c>
      <c r="I95" s="20">
        <v>1.297E-3</v>
      </c>
      <c r="J95" s="21">
        <f t="shared" ref="J95:J123" si="4">I95/D95</f>
        <v>1.8361117483663873E-7</v>
      </c>
      <c r="K95" s="21">
        <f t="shared" ref="K95:K123" si="5">I95/H95</f>
        <v>4.2958066633956271E-5</v>
      </c>
    </row>
    <row r="96" spans="1:11" x14ac:dyDescent="0.2">
      <c r="A96" s="19" t="s">
        <v>118</v>
      </c>
      <c r="B96" s="19" t="s">
        <v>122</v>
      </c>
      <c r="C96" s="19">
        <v>0</v>
      </c>
      <c r="D96" s="20">
        <v>75069.067060000001</v>
      </c>
      <c r="E96" s="19">
        <v>14691</v>
      </c>
      <c r="F96" s="19" t="s">
        <v>18</v>
      </c>
      <c r="G96" s="19" t="s">
        <v>23</v>
      </c>
      <c r="H96" s="20">
        <v>138.82481999999999</v>
      </c>
      <c r="I96" s="20">
        <v>0.47783100000000001</v>
      </c>
      <c r="J96" s="21">
        <f t="shared" si="4"/>
        <v>6.3652183078029585E-6</v>
      </c>
      <c r="K96" s="21">
        <f t="shared" si="5"/>
        <v>3.4419709674393963E-3</v>
      </c>
    </row>
    <row r="97" spans="1:11" x14ac:dyDescent="0.2">
      <c r="A97" s="19" t="s">
        <v>118</v>
      </c>
      <c r="B97" s="19" t="s">
        <v>123</v>
      </c>
      <c r="C97" s="19">
        <v>6730</v>
      </c>
      <c r="D97" s="20">
        <v>6652.6323060000004</v>
      </c>
      <c r="E97" s="19">
        <v>15148</v>
      </c>
      <c r="F97" s="19" t="s">
        <v>18</v>
      </c>
      <c r="G97" s="19" t="s">
        <v>105</v>
      </c>
      <c r="H97" s="20">
        <v>120.555311</v>
      </c>
      <c r="I97" s="20">
        <v>15.727256000000001</v>
      </c>
      <c r="J97" s="21">
        <f t="shared" si="4"/>
        <v>2.3640651213829461E-3</v>
      </c>
      <c r="K97" s="21">
        <f t="shared" si="5"/>
        <v>0.13045676602335671</v>
      </c>
    </row>
    <row r="98" spans="1:11" x14ac:dyDescent="0.2">
      <c r="A98" s="19" t="s">
        <v>118</v>
      </c>
      <c r="B98" s="19" t="s">
        <v>124</v>
      </c>
      <c r="C98" s="19">
        <v>4867</v>
      </c>
      <c r="D98" s="20">
        <v>4866.979515</v>
      </c>
      <c r="E98" s="19">
        <v>15939</v>
      </c>
      <c r="F98" s="19" t="s">
        <v>18</v>
      </c>
      <c r="G98" s="19" t="s">
        <v>19</v>
      </c>
      <c r="H98" s="20">
        <v>36.330260000000003</v>
      </c>
      <c r="I98" s="20">
        <v>35.038434000000002</v>
      </c>
      <c r="J98" s="21">
        <f t="shared" si="4"/>
        <v>7.1992154255040054E-3</v>
      </c>
      <c r="K98" s="21">
        <f t="shared" si="5"/>
        <v>0.96444214822574903</v>
      </c>
    </row>
    <row r="99" spans="1:11" x14ac:dyDescent="0.2">
      <c r="A99" s="19" t="s">
        <v>118</v>
      </c>
      <c r="B99" s="19" t="s">
        <v>125</v>
      </c>
      <c r="C99" s="19">
        <v>16109</v>
      </c>
      <c r="D99" s="20">
        <v>16109.075140000001</v>
      </c>
      <c r="E99" s="19">
        <v>17421</v>
      </c>
      <c r="F99" s="19" t="s">
        <v>18</v>
      </c>
      <c r="G99" s="19" t="s">
        <v>126</v>
      </c>
      <c r="H99" s="20">
        <v>28.209092999999999</v>
      </c>
      <c r="I99" s="20">
        <v>18.881048</v>
      </c>
      <c r="J99" s="21">
        <f t="shared" si="4"/>
        <v>1.1720752331160831E-3</v>
      </c>
      <c r="K99" s="21">
        <f t="shared" si="5"/>
        <v>0.66932488754601216</v>
      </c>
    </row>
    <row r="100" spans="1:11" x14ac:dyDescent="0.2">
      <c r="A100" s="19" t="s">
        <v>118</v>
      </c>
      <c r="B100" s="19" t="s">
        <v>127</v>
      </c>
      <c r="C100" s="19">
        <v>8589</v>
      </c>
      <c r="D100" s="20">
        <v>8572.987271</v>
      </c>
      <c r="E100" s="19">
        <v>17753</v>
      </c>
      <c r="F100" s="19" t="s">
        <v>18</v>
      </c>
      <c r="G100" s="19" t="s">
        <v>65</v>
      </c>
      <c r="H100" s="20">
        <v>82.049121999999997</v>
      </c>
      <c r="I100" s="20">
        <v>7.9138900000000003</v>
      </c>
      <c r="J100" s="21">
        <f t="shared" si="4"/>
        <v>9.2311929900683049E-4</v>
      </c>
      <c r="K100" s="21">
        <f t="shared" si="5"/>
        <v>9.6453073562444716E-2</v>
      </c>
    </row>
    <row r="101" spans="1:11" x14ac:dyDescent="0.2">
      <c r="A101" s="19" t="s">
        <v>118</v>
      </c>
      <c r="B101" s="19" t="s">
        <v>120</v>
      </c>
      <c r="C101" s="19">
        <v>0</v>
      </c>
      <c r="D101" s="20">
        <v>7063.8402109999997</v>
      </c>
      <c r="E101" s="19">
        <v>3856</v>
      </c>
      <c r="F101" s="19" t="s">
        <v>18</v>
      </c>
      <c r="G101" s="19" t="s">
        <v>23</v>
      </c>
      <c r="H101" s="20">
        <v>203.44448199999999</v>
      </c>
      <c r="I101" s="20">
        <v>26.156555000000001</v>
      </c>
      <c r="J101" s="21">
        <f t="shared" si="4"/>
        <v>3.7028803340240224E-3</v>
      </c>
      <c r="K101" s="21">
        <f t="shared" si="5"/>
        <v>0.12856851531613425</v>
      </c>
    </row>
    <row r="102" spans="1:11" x14ac:dyDescent="0.2">
      <c r="A102" s="19" t="s">
        <v>118</v>
      </c>
      <c r="B102" s="19" t="s">
        <v>128</v>
      </c>
      <c r="C102" s="19">
        <v>4900</v>
      </c>
      <c r="D102" s="20">
        <v>4990.0240119999999</v>
      </c>
      <c r="E102" s="19">
        <v>4341</v>
      </c>
      <c r="F102" s="19" t="s">
        <v>18</v>
      </c>
      <c r="G102" s="19" t="s">
        <v>26</v>
      </c>
      <c r="H102" s="20">
        <v>195.275792</v>
      </c>
      <c r="I102" s="20">
        <v>9.7671209999999995</v>
      </c>
      <c r="J102" s="21">
        <f t="shared" si="4"/>
        <v>1.9573294590390839E-3</v>
      </c>
      <c r="K102" s="21">
        <f t="shared" si="5"/>
        <v>5.0017059974336191E-2</v>
      </c>
    </row>
    <row r="103" spans="1:11" x14ac:dyDescent="0.2">
      <c r="A103" s="19" t="s">
        <v>118</v>
      </c>
      <c r="B103" s="19" t="s">
        <v>129</v>
      </c>
      <c r="C103" s="20">
        <v>8974.1796880000002</v>
      </c>
      <c r="D103" s="20">
        <v>8974.1835420000007</v>
      </c>
      <c r="E103" s="19" t="s">
        <v>38</v>
      </c>
      <c r="F103" s="19" t="s">
        <v>18</v>
      </c>
      <c r="G103" s="19" t="s">
        <v>39</v>
      </c>
      <c r="H103" s="20">
        <v>3932.7342199999998</v>
      </c>
      <c r="I103" s="20">
        <v>1.9556E-2</v>
      </c>
      <c r="J103" s="21">
        <f t="shared" si="4"/>
        <v>2.17913974106682E-6</v>
      </c>
      <c r="K103" s="21">
        <f t="shared" si="5"/>
        <v>4.9726218213647814E-6</v>
      </c>
    </row>
    <row r="104" spans="1:11" x14ac:dyDescent="0.2">
      <c r="A104" s="19" t="s">
        <v>118</v>
      </c>
      <c r="B104" s="19" t="s">
        <v>130</v>
      </c>
      <c r="C104" s="19">
        <v>5000</v>
      </c>
      <c r="D104" s="20">
        <v>4759.0850209999999</v>
      </c>
      <c r="E104" s="19" t="s">
        <v>131</v>
      </c>
      <c r="F104" s="19" t="s">
        <v>18</v>
      </c>
      <c r="G104" s="19" t="s">
        <v>105</v>
      </c>
      <c r="H104" s="20">
        <v>99.969188000000003</v>
      </c>
      <c r="I104" s="20">
        <v>95.284982999999997</v>
      </c>
      <c r="J104" s="21">
        <f t="shared" si="4"/>
        <v>2.0021702192657677E-2</v>
      </c>
      <c r="K104" s="21">
        <f t="shared" si="5"/>
        <v>0.9531435125790958</v>
      </c>
    </row>
    <row r="105" spans="1:11" x14ac:dyDescent="0.2">
      <c r="A105" s="19" t="s">
        <v>118</v>
      </c>
      <c r="B105" s="19" t="s">
        <v>132</v>
      </c>
      <c r="C105" s="19">
        <v>5400</v>
      </c>
      <c r="D105" s="20">
        <v>5555.7275669999999</v>
      </c>
      <c r="E105" s="19" t="s">
        <v>133</v>
      </c>
      <c r="F105" s="19" t="s">
        <v>18</v>
      </c>
      <c r="G105" s="19" t="s">
        <v>58</v>
      </c>
      <c r="H105" s="20">
        <v>319.80880200000001</v>
      </c>
      <c r="I105" s="20">
        <v>319.800048</v>
      </c>
      <c r="J105" s="21">
        <f t="shared" si="4"/>
        <v>5.7562226394892627E-2</v>
      </c>
      <c r="K105" s="21">
        <f t="shared" si="5"/>
        <v>0.99997262739503956</v>
      </c>
    </row>
    <row r="106" spans="1:11" x14ac:dyDescent="0.2">
      <c r="A106" s="19" t="s">
        <v>118</v>
      </c>
      <c r="B106" s="19" t="s">
        <v>134</v>
      </c>
      <c r="C106" s="19">
        <v>27510</v>
      </c>
      <c r="D106" s="20">
        <v>27509.949434999999</v>
      </c>
      <c r="E106" s="19" t="s">
        <v>135</v>
      </c>
      <c r="F106" s="19" t="s">
        <v>35</v>
      </c>
      <c r="G106" s="19" t="s">
        <v>136</v>
      </c>
      <c r="H106" s="20">
        <v>181.55658500000001</v>
      </c>
      <c r="I106" s="20">
        <v>181.55658500000001</v>
      </c>
      <c r="J106" s="21">
        <f t="shared" si="4"/>
        <v>6.5996698913961495E-3</v>
      </c>
      <c r="K106" s="21">
        <f t="shared" si="5"/>
        <v>1</v>
      </c>
    </row>
    <row r="107" spans="1:11" x14ac:dyDescent="0.2">
      <c r="A107" s="19" t="s">
        <v>118</v>
      </c>
      <c r="B107" s="19" t="s">
        <v>134</v>
      </c>
      <c r="C107" s="19">
        <v>27510</v>
      </c>
      <c r="D107" s="20">
        <v>27509.949434999999</v>
      </c>
      <c r="E107" s="19" t="s">
        <v>137</v>
      </c>
      <c r="F107" s="19" t="s">
        <v>18</v>
      </c>
      <c r="G107" s="19" t="s">
        <v>138</v>
      </c>
      <c r="H107" s="20">
        <v>56.127626999999997</v>
      </c>
      <c r="I107" s="20">
        <v>56.127628000000001</v>
      </c>
      <c r="J107" s="21">
        <f t="shared" si="4"/>
        <v>2.0402664909514767E-3</v>
      </c>
      <c r="K107" s="21">
        <f t="shared" si="5"/>
        <v>1.000000017816538</v>
      </c>
    </row>
    <row r="108" spans="1:11" x14ac:dyDescent="0.2">
      <c r="A108" s="19" t="s">
        <v>118</v>
      </c>
      <c r="B108" s="19" t="s">
        <v>123</v>
      </c>
      <c r="C108" s="19">
        <v>6730</v>
      </c>
      <c r="D108" s="20">
        <v>6652.6323060000004</v>
      </c>
      <c r="E108" s="19" t="s">
        <v>139</v>
      </c>
      <c r="F108" s="19" t="s">
        <v>18</v>
      </c>
      <c r="G108" s="19" t="s">
        <v>121</v>
      </c>
      <c r="H108" s="20">
        <v>109.671172</v>
      </c>
      <c r="I108" s="20">
        <v>29.946069999999999</v>
      </c>
      <c r="J108" s="21">
        <f t="shared" si="4"/>
        <v>4.5013866124829528E-3</v>
      </c>
      <c r="K108" s="21">
        <f t="shared" si="5"/>
        <v>0.27305325049321072</v>
      </c>
    </row>
    <row r="109" spans="1:11" x14ac:dyDescent="0.2">
      <c r="A109" s="19" t="s">
        <v>118</v>
      </c>
      <c r="B109" s="19" t="s">
        <v>140</v>
      </c>
      <c r="C109" s="19">
        <v>8829</v>
      </c>
      <c r="D109" s="20">
        <v>8817.1973849999995</v>
      </c>
      <c r="E109" s="19" t="s">
        <v>141</v>
      </c>
      <c r="F109" s="19" t="s">
        <v>35</v>
      </c>
      <c r="G109" s="19" t="s">
        <v>142</v>
      </c>
      <c r="H109" s="20">
        <v>2003.1070259999999</v>
      </c>
      <c r="I109" s="20">
        <v>542.22621400000003</v>
      </c>
      <c r="J109" s="21">
        <f t="shared" si="4"/>
        <v>6.1496435922195253E-2</v>
      </c>
      <c r="K109" s="21">
        <f t="shared" si="5"/>
        <v>0.27069258255399881</v>
      </c>
    </row>
    <row r="110" spans="1:11" x14ac:dyDescent="0.2">
      <c r="A110" s="19" t="s">
        <v>118</v>
      </c>
      <c r="B110" s="19" t="s">
        <v>143</v>
      </c>
      <c r="C110" s="19">
        <v>13142</v>
      </c>
      <c r="D110" s="20">
        <v>13141.965162</v>
      </c>
      <c r="E110" s="19" t="s">
        <v>144</v>
      </c>
      <c r="F110" s="19" t="s">
        <v>18</v>
      </c>
      <c r="G110" s="19" t="s">
        <v>39</v>
      </c>
      <c r="H110" s="20">
        <v>1913.483052</v>
      </c>
      <c r="I110" s="20">
        <v>1251.6074189999999</v>
      </c>
      <c r="J110" s="21">
        <f t="shared" si="4"/>
        <v>9.5237462858220281E-2</v>
      </c>
      <c r="K110" s="21">
        <f t="shared" si="5"/>
        <v>0.65409903562605476</v>
      </c>
    </row>
    <row r="111" spans="1:11" x14ac:dyDescent="0.2">
      <c r="A111" s="19" t="s">
        <v>118</v>
      </c>
      <c r="B111" s="19" t="s">
        <v>143</v>
      </c>
      <c r="C111" s="19">
        <v>13142</v>
      </c>
      <c r="D111" s="20">
        <v>13141.965162</v>
      </c>
      <c r="E111" s="19" t="s">
        <v>145</v>
      </c>
      <c r="F111" s="19" t="s">
        <v>18</v>
      </c>
      <c r="G111" s="19" t="s">
        <v>19</v>
      </c>
      <c r="H111" s="20">
        <v>99.902473000000001</v>
      </c>
      <c r="I111" s="20">
        <v>55.712598999999997</v>
      </c>
      <c r="J111" s="21">
        <f t="shared" si="4"/>
        <v>4.2392898104077316E-3</v>
      </c>
      <c r="K111" s="21">
        <f t="shared" si="5"/>
        <v>0.55766986869284008</v>
      </c>
    </row>
    <row r="112" spans="1:11" x14ac:dyDescent="0.2">
      <c r="A112" s="19" t="s">
        <v>118</v>
      </c>
      <c r="B112" s="19" t="s">
        <v>146</v>
      </c>
      <c r="C112" s="19">
        <v>1800</v>
      </c>
      <c r="D112" s="20">
        <v>1932.059495</v>
      </c>
      <c r="E112" s="19" t="s">
        <v>147</v>
      </c>
      <c r="F112" s="19" t="s">
        <v>18</v>
      </c>
      <c r="G112" s="19" t="s">
        <v>105</v>
      </c>
      <c r="H112" s="20">
        <v>294.82790899999998</v>
      </c>
      <c r="I112" s="20">
        <v>258.47820100000001</v>
      </c>
      <c r="J112" s="21">
        <f t="shared" si="4"/>
        <v>0.13378376891028401</v>
      </c>
      <c r="K112" s="21">
        <f t="shared" si="5"/>
        <v>0.87670872773445618</v>
      </c>
    </row>
    <row r="113" spans="1:11" x14ac:dyDescent="0.2">
      <c r="A113" s="19" t="s">
        <v>118</v>
      </c>
      <c r="B113" s="19" t="s">
        <v>148</v>
      </c>
      <c r="C113" s="19">
        <v>62375</v>
      </c>
      <c r="D113" s="20">
        <v>61218.203272999999</v>
      </c>
      <c r="E113" s="19" t="s">
        <v>149</v>
      </c>
      <c r="F113" s="19" t="s">
        <v>35</v>
      </c>
      <c r="G113" s="19" t="s">
        <v>23</v>
      </c>
      <c r="H113" s="20">
        <v>1306.2591769999999</v>
      </c>
      <c r="I113" s="20">
        <v>125.25357099999999</v>
      </c>
      <c r="J113" s="21">
        <f t="shared" si="4"/>
        <v>2.0460184112466836E-3</v>
      </c>
      <c r="K113" s="21">
        <f t="shared" si="5"/>
        <v>9.5887227592660204E-2</v>
      </c>
    </row>
    <row r="114" spans="1:11" x14ac:dyDescent="0.2">
      <c r="A114" s="19" t="s">
        <v>118</v>
      </c>
      <c r="B114" s="19" t="s">
        <v>150</v>
      </c>
      <c r="C114" s="19">
        <v>0</v>
      </c>
      <c r="D114" s="20">
        <v>1211.938809</v>
      </c>
      <c r="E114" s="19" t="s">
        <v>151</v>
      </c>
      <c r="F114" s="19" t="s">
        <v>18</v>
      </c>
      <c r="G114" s="19" t="s">
        <v>65</v>
      </c>
      <c r="H114" s="20">
        <v>962.71619199999998</v>
      </c>
      <c r="I114" s="20">
        <v>159.83585099999999</v>
      </c>
      <c r="J114" s="21">
        <f t="shared" si="4"/>
        <v>0.13188442338263301</v>
      </c>
      <c r="K114" s="21">
        <f t="shared" si="5"/>
        <v>0.16602592989315795</v>
      </c>
    </row>
    <row r="115" spans="1:11" x14ac:dyDescent="0.2">
      <c r="A115" s="19" t="s">
        <v>118</v>
      </c>
      <c r="B115" s="19" t="s">
        <v>120</v>
      </c>
      <c r="C115" s="19">
        <v>0</v>
      </c>
      <c r="D115" s="20">
        <v>7063.8402109999997</v>
      </c>
      <c r="E115" s="19" t="s">
        <v>152</v>
      </c>
      <c r="F115" s="19" t="s">
        <v>18</v>
      </c>
      <c r="G115" s="19" t="s">
        <v>95</v>
      </c>
      <c r="H115" s="20">
        <v>290.86127599999998</v>
      </c>
      <c r="I115" s="20">
        <v>41.729607000000001</v>
      </c>
      <c r="J115" s="21">
        <f t="shared" si="4"/>
        <v>5.9074958880040275E-3</v>
      </c>
      <c r="K115" s="21">
        <f t="shared" si="5"/>
        <v>0.14346910518263697</v>
      </c>
    </row>
    <row r="116" spans="1:11" x14ac:dyDescent="0.2">
      <c r="A116" s="19" t="s">
        <v>118</v>
      </c>
      <c r="B116" s="19" t="s">
        <v>123</v>
      </c>
      <c r="C116" s="19">
        <v>6730</v>
      </c>
      <c r="D116" s="20">
        <v>6652.6323060000004</v>
      </c>
      <c r="E116" s="19" t="s">
        <v>153</v>
      </c>
      <c r="F116" s="19" t="s">
        <v>35</v>
      </c>
      <c r="G116" s="19" t="s">
        <v>19</v>
      </c>
      <c r="H116" s="20">
        <v>2047.8099729999999</v>
      </c>
      <c r="I116" s="20">
        <v>5.0689999999999997E-3</v>
      </c>
      <c r="J116" s="21">
        <f t="shared" si="4"/>
        <v>7.6195403065163777E-7</v>
      </c>
      <c r="K116" s="21">
        <f t="shared" si="5"/>
        <v>2.4753273335093774E-6</v>
      </c>
    </row>
    <row r="117" spans="1:11" x14ac:dyDescent="0.2">
      <c r="A117" s="19" t="s">
        <v>118</v>
      </c>
      <c r="B117" s="19" t="s">
        <v>123</v>
      </c>
      <c r="C117" s="19">
        <v>6730</v>
      </c>
      <c r="D117" s="20">
        <v>6652.6323060000004</v>
      </c>
      <c r="E117" s="19" t="s">
        <v>154</v>
      </c>
      <c r="F117" s="19" t="s">
        <v>18</v>
      </c>
      <c r="G117" s="19" t="s">
        <v>19</v>
      </c>
      <c r="H117" s="20">
        <v>189.93444600000001</v>
      </c>
      <c r="I117" s="20">
        <v>30.591214999999998</v>
      </c>
      <c r="J117" s="21">
        <f t="shared" si="4"/>
        <v>4.5983625116947802E-3</v>
      </c>
      <c r="K117" s="21">
        <f t="shared" si="5"/>
        <v>0.16106196450537463</v>
      </c>
    </row>
    <row r="118" spans="1:11" x14ac:dyDescent="0.2">
      <c r="A118" s="19" t="s">
        <v>118</v>
      </c>
      <c r="B118" s="19" t="s">
        <v>120</v>
      </c>
      <c r="C118" s="19">
        <v>0</v>
      </c>
      <c r="D118" s="20">
        <v>7063.8402109999997</v>
      </c>
      <c r="E118" s="19" t="s">
        <v>155</v>
      </c>
      <c r="F118" s="19" t="s">
        <v>18</v>
      </c>
      <c r="G118" s="19" t="s">
        <v>19</v>
      </c>
      <c r="H118" s="20">
        <v>1655.188165</v>
      </c>
      <c r="I118" s="20">
        <v>47.166058999999997</v>
      </c>
      <c r="J118" s="21">
        <f t="shared" si="4"/>
        <v>6.6771129571350941E-3</v>
      </c>
      <c r="K118" s="21">
        <f t="shared" si="5"/>
        <v>2.8495889468856853E-2</v>
      </c>
    </row>
    <row r="119" spans="1:11" x14ac:dyDescent="0.2">
      <c r="A119" s="19" t="s">
        <v>118</v>
      </c>
      <c r="B119" s="19" t="s">
        <v>156</v>
      </c>
      <c r="C119" s="20">
        <v>2874.209961</v>
      </c>
      <c r="D119" s="20">
        <v>2872.210834</v>
      </c>
      <c r="E119" s="19" t="s">
        <v>157</v>
      </c>
      <c r="F119" s="19" t="s">
        <v>18</v>
      </c>
      <c r="G119" s="19" t="s">
        <v>158</v>
      </c>
      <c r="H119" s="20">
        <v>90.336562000000001</v>
      </c>
      <c r="I119" s="20">
        <v>15.700523</v>
      </c>
      <c r="J119" s="21">
        <f t="shared" si="4"/>
        <v>5.4663546332128351E-3</v>
      </c>
      <c r="K119" s="21">
        <f t="shared" si="5"/>
        <v>0.17380031575697999</v>
      </c>
    </row>
    <row r="120" spans="1:11" x14ac:dyDescent="0.2">
      <c r="A120" s="19" t="s">
        <v>118</v>
      </c>
      <c r="B120" s="19" t="s">
        <v>140</v>
      </c>
      <c r="C120" s="19">
        <v>8829</v>
      </c>
      <c r="D120" s="20">
        <v>8817.1973849999995</v>
      </c>
      <c r="E120" s="19" t="s">
        <v>159</v>
      </c>
      <c r="F120" s="19" t="s">
        <v>18</v>
      </c>
      <c r="G120" s="19" t="s">
        <v>160</v>
      </c>
      <c r="H120" s="20">
        <v>414.51667600000002</v>
      </c>
      <c r="I120" s="20">
        <v>72.122505000000004</v>
      </c>
      <c r="J120" s="21">
        <f t="shared" si="4"/>
        <v>8.1797539343619902E-3</v>
      </c>
      <c r="K120" s="21">
        <f t="shared" si="5"/>
        <v>0.17399180582061793</v>
      </c>
    </row>
    <row r="121" spans="1:11" x14ac:dyDescent="0.2">
      <c r="A121" s="19" t="s">
        <v>118</v>
      </c>
      <c r="B121" s="19" t="s">
        <v>119</v>
      </c>
      <c r="C121" s="19">
        <v>34600</v>
      </c>
      <c r="D121" s="20">
        <v>30848.724900000001</v>
      </c>
      <c r="E121" s="19" t="s">
        <v>161</v>
      </c>
      <c r="F121" s="19" t="s">
        <v>35</v>
      </c>
      <c r="G121" s="19" t="s">
        <v>19</v>
      </c>
      <c r="H121" s="20">
        <v>1186.5538429999999</v>
      </c>
      <c r="I121" s="20">
        <v>0.229216</v>
      </c>
      <c r="J121" s="21">
        <f t="shared" si="4"/>
        <v>7.4303233194575242E-6</v>
      </c>
      <c r="K121" s="21">
        <f t="shared" si="5"/>
        <v>1.9317791716932649E-4</v>
      </c>
    </row>
    <row r="122" spans="1:11" x14ac:dyDescent="0.2">
      <c r="A122" s="19" t="s">
        <v>118</v>
      </c>
      <c r="B122" s="19" t="s">
        <v>162</v>
      </c>
      <c r="C122" s="19">
        <v>9326</v>
      </c>
      <c r="D122" s="20">
        <v>9326.1698639999995</v>
      </c>
      <c r="E122" s="19" t="s">
        <v>163</v>
      </c>
      <c r="F122" s="19" t="s">
        <v>18</v>
      </c>
      <c r="G122" s="19" t="s">
        <v>112</v>
      </c>
      <c r="H122" s="20">
        <v>6355.6906209999997</v>
      </c>
      <c r="I122" s="20">
        <v>399.58614399999999</v>
      </c>
      <c r="J122" s="21">
        <f t="shared" si="4"/>
        <v>4.284568583105533E-2</v>
      </c>
      <c r="K122" s="21">
        <f t="shared" si="5"/>
        <v>6.2870609635987826E-2</v>
      </c>
    </row>
    <row r="123" spans="1:11" x14ac:dyDescent="0.2">
      <c r="A123" s="19" t="s">
        <v>118</v>
      </c>
      <c r="B123" s="19" t="s">
        <v>140</v>
      </c>
      <c r="C123" s="19">
        <v>8829</v>
      </c>
      <c r="D123" s="20">
        <v>8817.1973849999995</v>
      </c>
      <c r="E123" s="19" t="s">
        <v>164</v>
      </c>
      <c r="F123" s="19" t="s">
        <v>18</v>
      </c>
      <c r="G123" s="19" t="s">
        <v>105</v>
      </c>
      <c r="H123" s="20">
        <v>10.092584</v>
      </c>
      <c r="I123" s="20">
        <v>2.5152000000000001E-2</v>
      </c>
      <c r="J123" s="21">
        <f t="shared" si="4"/>
        <v>2.8526071155885779E-6</v>
      </c>
      <c r="K123" s="21">
        <f t="shared" si="5"/>
        <v>2.4921268923795929E-3</v>
      </c>
    </row>
    <row r="124" spans="1:11" x14ac:dyDescent="0.2">
      <c r="C124" s="23"/>
      <c r="D124" s="7"/>
    </row>
    <row r="125" spans="1:11" x14ac:dyDescent="0.2">
      <c r="A125" s="17"/>
      <c r="B125" s="1" t="s">
        <v>165</v>
      </c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ht="24" x14ac:dyDescent="0.2">
      <c r="A126" s="18" t="s">
        <v>1</v>
      </c>
      <c r="B126" s="18" t="s">
        <v>2</v>
      </c>
      <c r="C126" s="18" t="s">
        <v>3</v>
      </c>
      <c r="D126" s="18" t="s">
        <v>4</v>
      </c>
      <c r="E126" s="18" t="s">
        <v>5</v>
      </c>
      <c r="F126" s="18" t="s">
        <v>6</v>
      </c>
      <c r="G126" s="18" t="s">
        <v>7</v>
      </c>
      <c r="H126" s="18" t="s">
        <v>8</v>
      </c>
      <c r="I126" s="18" t="s">
        <v>9</v>
      </c>
      <c r="J126" s="18" t="s">
        <v>10</v>
      </c>
      <c r="K126" s="18" t="s">
        <v>11</v>
      </c>
    </row>
    <row r="127" spans="1:11" x14ac:dyDescent="0.2">
      <c r="A127" s="19" t="s">
        <v>166</v>
      </c>
      <c r="B127" s="22" t="s">
        <v>167</v>
      </c>
      <c r="C127" s="20">
        <v>437</v>
      </c>
      <c r="D127" s="20">
        <v>431.25676900000002</v>
      </c>
      <c r="E127" s="19">
        <v>1871</v>
      </c>
      <c r="F127" s="19" t="s">
        <v>18</v>
      </c>
      <c r="G127" s="19" t="s">
        <v>168</v>
      </c>
      <c r="H127" s="20">
        <v>499.73932100000002</v>
      </c>
      <c r="I127" s="20">
        <v>1.1174059999999999</v>
      </c>
      <c r="J127" s="21">
        <f t="shared" ref="J127:J167" si="6">I127/D127</f>
        <v>2.5910457071573519E-3</v>
      </c>
      <c r="K127" s="21">
        <f t="shared" ref="K127:K167" si="7">I127/H127</f>
        <v>2.2359777448851177E-3</v>
      </c>
    </row>
    <row r="128" spans="1:11" x14ac:dyDescent="0.2">
      <c r="A128" s="19" t="s">
        <v>166</v>
      </c>
      <c r="B128" s="22" t="s">
        <v>169</v>
      </c>
      <c r="C128" s="20">
        <v>186</v>
      </c>
      <c r="D128" s="20">
        <v>184.69041899999999</v>
      </c>
      <c r="E128" s="19">
        <v>2395</v>
      </c>
      <c r="F128" s="19" t="s">
        <v>18</v>
      </c>
      <c r="G128" s="19" t="s">
        <v>26</v>
      </c>
      <c r="H128" s="20">
        <v>241.90754799999999</v>
      </c>
      <c r="I128" s="20">
        <v>6.6914660000000001</v>
      </c>
      <c r="J128" s="21">
        <f t="shared" si="6"/>
        <v>3.623071535724872E-2</v>
      </c>
      <c r="K128" s="21">
        <f t="shared" si="7"/>
        <v>2.7661253463657946E-2</v>
      </c>
    </row>
    <row r="129" spans="1:11" x14ac:dyDescent="0.2">
      <c r="A129" s="19" t="s">
        <v>166</v>
      </c>
      <c r="B129" s="22" t="s">
        <v>170</v>
      </c>
      <c r="C129" s="20">
        <v>3893.3400879999999</v>
      </c>
      <c r="D129" s="20">
        <v>4688.1565819999996</v>
      </c>
      <c r="E129" s="19">
        <v>6127</v>
      </c>
      <c r="F129" s="19" t="s">
        <v>18</v>
      </c>
      <c r="G129" s="19" t="s">
        <v>15</v>
      </c>
      <c r="H129" s="20">
        <v>195.287746</v>
      </c>
      <c r="I129" s="20">
        <v>77.233428000000004</v>
      </c>
      <c r="J129" s="21">
        <f t="shared" si="6"/>
        <v>1.6474157091197601E-2</v>
      </c>
      <c r="K129" s="21">
        <f t="shared" si="7"/>
        <v>0.39548527535363126</v>
      </c>
    </row>
    <row r="130" spans="1:11" x14ac:dyDescent="0.2">
      <c r="A130" s="19" t="s">
        <v>166</v>
      </c>
      <c r="B130" s="22" t="s">
        <v>170</v>
      </c>
      <c r="C130" s="20">
        <v>3893.3400879999999</v>
      </c>
      <c r="D130" s="20">
        <v>4688.1565819999996</v>
      </c>
      <c r="E130" s="19">
        <v>15114</v>
      </c>
      <c r="F130" s="19" t="s">
        <v>14</v>
      </c>
      <c r="G130" s="19" t="s">
        <v>26</v>
      </c>
      <c r="H130" s="20">
        <v>107.51686100000001</v>
      </c>
      <c r="I130" s="20">
        <v>77.234042000000002</v>
      </c>
      <c r="J130" s="21">
        <f t="shared" si="6"/>
        <v>1.6474288059519428E-2</v>
      </c>
      <c r="K130" s="21">
        <f t="shared" si="7"/>
        <v>0.71834353497355175</v>
      </c>
    </row>
    <row r="131" spans="1:11" x14ac:dyDescent="0.2">
      <c r="A131" s="19" t="s">
        <v>166</v>
      </c>
      <c r="B131" s="22" t="s">
        <v>170</v>
      </c>
      <c r="C131" s="20">
        <v>3893.3400879999999</v>
      </c>
      <c r="D131" s="20">
        <v>4688.1565819999996</v>
      </c>
      <c r="E131" s="19">
        <v>15115</v>
      </c>
      <c r="F131" s="19" t="s">
        <v>14</v>
      </c>
      <c r="G131" s="19" t="s">
        <v>26</v>
      </c>
      <c r="H131" s="20">
        <v>112.15985499999999</v>
      </c>
      <c r="I131" s="20">
        <v>75.362572</v>
      </c>
      <c r="J131" s="21">
        <f t="shared" si="6"/>
        <v>1.6075097041202028E-2</v>
      </c>
      <c r="K131" s="21">
        <f t="shared" si="7"/>
        <v>0.67192108976959719</v>
      </c>
    </row>
    <row r="132" spans="1:11" x14ac:dyDescent="0.2">
      <c r="A132" s="19" t="s">
        <v>166</v>
      </c>
      <c r="B132" s="22" t="s">
        <v>171</v>
      </c>
      <c r="C132" s="20">
        <v>1621.4399410000001</v>
      </c>
      <c r="D132" s="20">
        <v>1621.4415300000001</v>
      </c>
      <c r="E132" s="19">
        <v>16117</v>
      </c>
      <c r="F132" s="19" t="s">
        <v>18</v>
      </c>
      <c r="G132" s="19" t="s">
        <v>95</v>
      </c>
      <c r="H132" s="20">
        <v>503.38028800000001</v>
      </c>
      <c r="I132" s="20">
        <v>30.294153000000001</v>
      </c>
      <c r="J132" s="21">
        <f t="shared" si="6"/>
        <v>1.8683469270705064E-2</v>
      </c>
      <c r="K132" s="21">
        <f t="shared" si="7"/>
        <v>6.0181444768850387E-2</v>
      </c>
    </row>
    <row r="133" spans="1:11" x14ac:dyDescent="0.2">
      <c r="A133" s="19" t="s">
        <v>166</v>
      </c>
      <c r="B133" s="22" t="s">
        <v>172</v>
      </c>
      <c r="C133" s="20">
        <v>12294.099609000001</v>
      </c>
      <c r="D133" s="20">
        <v>12001.021446000001</v>
      </c>
      <c r="E133" s="19" t="s">
        <v>173</v>
      </c>
      <c r="F133" s="19" t="s">
        <v>18</v>
      </c>
      <c r="G133" s="19" t="s">
        <v>174</v>
      </c>
      <c r="H133" s="20">
        <v>25357.572821000002</v>
      </c>
      <c r="I133" s="20">
        <v>23.174372999999999</v>
      </c>
      <c r="J133" s="21">
        <f t="shared" si="6"/>
        <v>1.9310333794732223E-3</v>
      </c>
      <c r="K133" s="21">
        <f t="shared" si="7"/>
        <v>9.1390343877108086E-4</v>
      </c>
    </row>
    <row r="134" spans="1:11" x14ac:dyDescent="0.2">
      <c r="A134" s="19" t="s">
        <v>166</v>
      </c>
      <c r="B134" s="22" t="s">
        <v>175</v>
      </c>
      <c r="C134" s="20">
        <v>975.70001200000002</v>
      </c>
      <c r="D134" s="20">
        <v>1001.798884</v>
      </c>
      <c r="E134" s="19" t="s">
        <v>176</v>
      </c>
      <c r="F134" s="19" t="s">
        <v>35</v>
      </c>
      <c r="G134" s="19" t="s">
        <v>56</v>
      </c>
      <c r="H134" s="20">
        <v>34113.522381000002</v>
      </c>
      <c r="I134" s="20">
        <v>44.571365999999998</v>
      </c>
      <c r="J134" s="21">
        <f t="shared" si="6"/>
        <v>4.4491331256064762E-2</v>
      </c>
      <c r="K134" s="21">
        <f t="shared" si="7"/>
        <v>1.3065600644284283E-3</v>
      </c>
    </row>
    <row r="135" spans="1:11" x14ac:dyDescent="0.2">
      <c r="A135" s="19" t="s">
        <v>166</v>
      </c>
      <c r="B135" s="22" t="s">
        <v>177</v>
      </c>
      <c r="C135" s="20">
        <v>12962.700194999999</v>
      </c>
      <c r="D135" s="20">
        <v>12962.737365000001</v>
      </c>
      <c r="E135" s="19" t="s">
        <v>178</v>
      </c>
      <c r="F135" s="19" t="s">
        <v>18</v>
      </c>
      <c r="G135" s="19" t="s">
        <v>56</v>
      </c>
      <c r="H135" s="20">
        <v>368.95411300000001</v>
      </c>
      <c r="I135" s="20">
        <v>139.47621100000001</v>
      </c>
      <c r="J135" s="21">
        <f t="shared" si="6"/>
        <v>1.0759780675383605E-2</v>
      </c>
      <c r="K135" s="21">
        <f t="shared" si="7"/>
        <v>0.37803132174325432</v>
      </c>
    </row>
    <row r="136" spans="1:11" x14ac:dyDescent="0.2">
      <c r="A136" s="19" t="s">
        <v>166</v>
      </c>
      <c r="B136" s="22" t="s">
        <v>179</v>
      </c>
      <c r="C136" s="20">
        <v>45</v>
      </c>
      <c r="D136" s="20">
        <v>93.290107000000006</v>
      </c>
      <c r="E136" s="19" t="s">
        <v>180</v>
      </c>
      <c r="F136" s="19" t="s">
        <v>18</v>
      </c>
      <c r="G136" s="19" t="s">
        <v>181</v>
      </c>
      <c r="H136" s="20">
        <v>4.6453879999999996</v>
      </c>
      <c r="I136" s="20">
        <v>1.3661080000000001</v>
      </c>
      <c r="J136" s="21">
        <f t="shared" si="6"/>
        <v>1.4643653479784304E-2</v>
      </c>
      <c r="K136" s="21">
        <f t="shared" si="7"/>
        <v>0.29407834178759668</v>
      </c>
    </row>
    <row r="137" spans="1:11" x14ac:dyDescent="0.2">
      <c r="A137" s="19" t="s">
        <v>166</v>
      </c>
      <c r="B137" s="22" t="s">
        <v>182</v>
      </c>
      <c r="C137" s="20">
        <v>5117.3999020000001</v>
      </c>
      <c r="D137" s="20">
        <v>5114.1495789999999</v>
      </c>
      <c r="E137" s="19" t="s">
        <v>183</v>
      </c>
      <c r="F137" s="19" t="s">
        <v>18</v>
      </c>
      <c r="G137" s="19" t="s">
        <v>26</v>
      </c>
      <c r="H137" s="20">
        <v>1969.0045270000001</v>
      </c>
      <c r="I137" s="20">
        <v>47.599533999999998</v>
      </c>
      <c r="J137" s="21">
        <f t="shared" si="6"/>
        <v>9.3074192032739523E-3</v>
      </c>
      <c r="K137" s="21">
        <f t="shared" si="7"/>
        <v>2.417441572494668E-2</v>
      </c>
    </row>
    <row r="138" spans="1:11" x14ac:dyDescent="0.2">
      <c r="A138" s="19" t="s">
        <v>166</v>
      </c>
      <c r="B138" s="22" t="s">
        <v>184</v>
      </c>
      <c r="C138" s="20">
        <v>1347.119995</v>
      </c>
      <c r="D138" s="20">
        <v>1432.8448040000001</v>
      </c>
      <c r="E138" s="19" t="s">
        <v>185</v>
      </c>
      <c r="F138" s="19" t="s">
        <v>18</v>
      </c>
      <c r="G138" s="19" t="s">
        <v>136</v>
      </c>
      <c r="H138" s="20">
        <v>81.248839000000004</v>
      </c>
      <c r="I138" s="20">
        <v>48.084310000000002</v>
      </c>
      <c r="J138" s="21">
        <f t="shared" si="6"/>
        <v>3.3558630959728143E-2</v>
      </c>
      <c r="K138" s="21">
        <f t="shared" si="7"/>
        <v>0.5918153488937854</v>
      </c>
    </row>
    <row r="139" spans="1:11" x14ac:dyDescent="0.2">
      <c r="A139" s="19" t="s">
        <v>166</v>
      </c>
      <c r="B139" s="22" t="s">
        <v>184</v>
      </c>
      <c r="C139" s="20">
        <v>1347.119995</v>
      </c>
      <c r="D139" s="20">
        <v>1432.8448040000001</v>
      </c>
      <c r="E139" s="19" t="s">
        <v>185</v>
      </c>
      <c r="F139" s="19" t="s">
        <v>18</v>
      </c>
      <c r="G139" s="19" t="s">
        <v>136</v>
      </c>
      <c r="H139" s="20">
        <v>81.248839000000004</v>
      </c>
      <c r="I139" s="20">
        <v>48.084310000000002</v>
      </c>
      <c r="J139" s="21">
        <f t="shared" si="6"/>
        <v>3.3558630959728143E-2</v>
      </c>
      <c r="K139" s="21">
        <f t="shared" si="7"/>
        <v>0.5918153488937854</v>
      </c>
    </row>
    <row r="140" spans="1:11" ht="25" x14ac:dyDescent="0.2">
      <c r="A140" s="19" t="s">
        <v>166</v>
      </c>
      <c r="B140" s="22" t="s">
        <v>186</v>
      </c>
      <c r="C140" s="20">
        <v>26533.5</v>
      </c>
      <c r="D140" s="20">
        <v>26533.5013</v>
      </c>
      <c r="E140" s="19" t="s">
        <v>187</v>
      </c>
      <c r="F140" s="19" t="s">
        <v>18</v>
      </c>
      <c r="G140" s="19" t="s">
        <v>188</v>
      </c>
      <c r="H140" s="20">
        <v>67.269277000000002</v>
      </c>
      <c r="I140" s="20">
        <v>9.3738589999999995</v>
      </c>
      <c r="J140" s="21">
        <f t="shared" si="6"/>
        <v>3.5328390678692677E-4</v>
      </c>
      <c r="K140" s="21">
        <f t="shared" si="7"/>
        <v>0.13934829417001166</v>
      </c>
    </row>
    <row r="141" spans="1:11" x14ac:dyDescent="0.2">
      <c r="A141" s="19" t="s">
        <v>166</v>
      </c>
      <c r="B141" s="22" t="s">
        <v>177</v>
      </c>
      <c r="C141" s="20">
        <v>12962.700194999999</v>
      </c>
      <c r="D141" s="20">
        <v>12962.737365000001</v>
      </c>
      <c r="E141" s="19" t="s">
        <v>189</v>
      </c>
      <c r="F141" s="19" t="s">
        <v>18</v>
      </c>
      <c r="G141" s="19" t="s">
        <v>23</v>
      </c>
      <c r="H141" s="20">
        <v>148.12454299999999</v>
      </c>
      <c r="I141" s="20">
        <v>148.12454600000001</v>
      </c>
      <c r="J141" s="21">
        <f t="shared" si="6"/>
        <v>1.1426949557733325E-2</v>
      </c>
      <c r="K141" s="21">
        <f t="shared" si="7"/>
        <v>1.0000000202532271</v>
      </c>
    </row>
    <row r="142" spans="1:11" x14ac:dyDescent="0.2">
      <c r="A142" s="19" t="s">
        <v>166</v>
      </c>
      <c r="B142" s="22" t="s">
        <v>177</v>
      </c>
      <c r="C142" s="20">
        <v>12962.700194999999</v>
      </c>
      <c r="D142" s="20">
        <v>12962.737365000001</v>
      </c>
      <c r="E142" s="19" t="s">
        <v>190</v>
      </c>
      <c r="F142" s="19" t="s">
        <v>18</v>
      </c>
      <c r="G142" s="19" t="s">
        <v>23</v>
      </c>
      <c r="H142" s="20">
        <v>644.18294200000003</v>
      </c>
      <c r="I142" s="20">
        <v>104.306089</v>
      </c>
      <c r="J142" s="21">
        <f t="shared" si="6"/>
        <v>8.0466097601908787E-3</v>
      </c>
      <c r="K142" s="21">
        <f t="shared" si="7"/>
        <v>0.16191997986807916</v>
      </c>
    </row>
    <row r="143" spans="1:11" ht="25" x14ac:dyDescent="0.2">
      <c r="A143" s="19" t="s">
        <v>166</v>
      </c>
      <c r="B143" s="22" t="s">
        <v>191</v>
      </c>
      <c r="C143" s="20">
        <v>2922</v>
      </c>
      <c r="D143" s="20">
        <v>2922.9076799999998</v>
      </c>
      <c r="E143" s="19" t="s">
        <v>192</v>
      </c>
      <c r="F143" s="19" t="s">
        <v>18</v>
      </c>
      <c r="G143" s="19" t="s">
        <v>193</v>
      </c>
      <c r="H143" s="20">
        <v>635.25588500000003</v>
      </c>
      <c r="I143" s="20">
        <v>273.39924400000001</v>
      </c>
      <c r="J143" s="21">
        <f t="shared" si="6"/>
        <v>9.3536735994343839E-2</v>
      </c>
      <c r="K143" s="21">
        <f t="shared" si="7"/>
        <v>0.43037656235172067</v>
      </c>
    </row>
    <row r="144" spans="1:11" x14ac:dyDescent="0.2">
      <c r="A144" s="19" t="s">
        <v>166</v>
      </c>
      <c r="B144" s="22" t="s">
        <v>194</v>
      </c>
      <c r="C144" s="20">
        <v>1869</v>
      </c>
      <c r="D144" s="20">
        <v>1869.5396490000001</v>
      </c>
      <c r="E144" s="19" t="s">
        <v>192</v>
      </c>
      <c r="F144" s="19" t="s">
        <v>18</v>
      </c>
      <c r="G144" s="19" t="s">
        <v>193</v>
      </c>
      <c r="H144" s="20">
        <v>635.25588500000003</v>
      </c>
      <c r="I144" s="20">
        <v>273.39924400000001</v>
      </c>
      <c r="J144" s="21">
        <f t="shared" si="6"/>
        <v>0.14623880490913302</v>
      </c>
      <c r="K144" s="21">
        <f t="shared" si="7"/>
        <v>0.43037656235172067</v>
      </c>
    </row>
    <row r="145" spans="1:11" x14ac:dyDescent="0.2">
      <c r="A145" s="19" t="s">
        <v>166</v>
      </c>
      <c r="B145" s="22" t="s">
        <v>175</v>
      </c>
      <c r="C145" s="20">
        <v>975.70001200000002</v>
      </c>
      <c r="D145" s="20">
        <v>1001.798884</v>
      </c>
      <c r="E145" s="19" t="s">
        <v>195</v>
      </c>
      <c r="F145" s="19" t="s">
        <v>18</v>
      </c>
      <c r="G145" s="19" t="s">
        <v>56</v>
      </c>
      <c r="H145" s="20">
        <v>4855.1245170000002</v>
      </c>
      <c r="I145" s="20">
        <v>48.528191999999997</v>
      </c>
      <c r="J145" s="21">
        <f t="shared" si="6"/>
        <v>4.8441052166314849E-2</v>
      </c>
      <c r="K145" s="21">
        <f t="shared" si="7"/>
        <v>9.9952517860418845E-3</v>
      </c>
    </row>
    <row r="146" spans="1:11" x14ac:dyDescent="0.2">
      <c r="A146" s="19" t="s">
        <v>166</v>
      </c>
      <c r="B146" s="22" t="s">
        <v>170</v>
      </c>
      <c r="C146" s="20">
        <v>3893.3400879999999</v>
      </c>
      <c r="D146" s="20">
        <v>4688.1565819999996</v>
      </c>
      <c r="E146" s="19" t="s">
        <v>196</v>
      </c>
      <c r="F146" s="19" t="s">
        <v>18</v>
      </c>
      <c r="G146" s="19" t="s">
        <v>26</v>
      </c>
      <c r="H146" s="20">
        <v>164.861222</v>
      </c>
      <c r="I146" s="20">
        <v>151.32889499999999</v>
      </c>
      <c r="J146" s="21">
        <f t="shared" si="6"/>
        <v>3.2278976257111715E-2</v>
      </c>
      <c r="K146" s="21">
        <f t="shared" si="7"/>
        <v>0.91791685858060656</v>
      </c>
    </row>
    <row r="147" spans="1:11" x14ac:dyDescent="0.2">
      <c r="A147" s="19" t="s">
        <v>166</v>
      </c>
      <c r="B147" s="22" t="s">
        <v>197</v>
      </c>
      <c r="C147" s="20">
        <v>7256</v>
      </c>
      <c r="D147" s="20">
        <v>7256.8989259999998</v>
      </c>
      <c r="E147" s="19" t="s">
        <v>198</v>
      </c>
      <c r="F147" s="19" t="s">
        <v>14</v>
      </c>
      <c r="G147" s="19" t="s">
        <v>29</v>
      </c>
      <c r="H147" s="20">
        <v>4378.47876</v>
      </c>
      <c r="I147" s="20">
        <v>301.53907099999998</v>
      </c>
      <c r="J147" s="21">
        <f t="shared" si="6"/>
        <v>4.1552056060701982E-2</v>
      </c>
      <c r="K147" s="21">
        <f t="shared" si="7"/>
        <v>6.8868455810437684E-2</v>
      </c>
    </row>
    <row r="148" spans="1:11" x14ac:dyDescent="0.2">
      <c r="A148" s="19" t="s">
        <v>166</v>
      </c>
      <c r="B148" s="22" t="s">
        <v>197</v>
      </c>
      <c r="C148" s="20">
        <v>7256</v>
      </c>
      <c r="D148" s="20">
        <v>7256.8989259999998</v>
      </c>
      <c r="E148" s="19" t="s">
        <v>199</v>
      </c>
      <c r="F148" s="19" t="s">
        <v>14</v>
      </c>
      <c r="G148" s="19" t="s">
        <v>29</v>
      </c>
      <c r="H148" s="20">
        <v>8627.4971150000001</v>
      </c>
      <c r="I148" s="20">
        <v>33.699559999999998</v>
      </c>
      <c r="J148" s="21">
        <f t="shared" si="6"/>
        <v>4.6437962473559191E-3</v>
      </c>
      <c r="K148" s="21">
        <f t="shared" si="7"/>
        <v>3.9060644762672863E-3</v>
      </c>
    </row>
    <row r="149" spans="1:11" x14ac:dyDescent="0.2">
      <c r="A149" s="19" t="s">
        <v>166</v>
      </c>
      <c r="B149" s="22" t="s">
        <v>175</v>
      </c>
      <c r="C149" s="20">
        <v>975.70001200000002</v>
      </c>
      <c r="D149" s="20">
        <v>1001.798884</v>
      </c>
      <c r="E149" s="19" t="s">
        <v>200</v>
      </c>
      <c r="F149" s="19" t="s">
        <v>14</v>
      </c>
      <c r="G149" s="19" t="s">
        <v>201</v>
      </c>
      <c r="H149" s="20">
        <v>7048.1812710000004</v>
      </c>
      <c r="I149" s="20">
        <v>46.270384999999997</v>
      </c>
      <c r="J149" s="21">
        <f t="shared" si="6"/>
        <v>4.6187299406095159E-2</v>
      </c>
      <c r="K149" s="21">
        <f t="shared" si="7"/>
        <v>6.5648687542105635E-3</v>
      </c>
    </row>
    <row r="150" spans="1:11" ht="25" x14ac:dyDescent="0.2">
      <c r="A150" s="19" t="s">
        <v>166</v>
      </c>
      <c r="B150" s="22" t="s">
        <v>202</v>
      </c>
      <c r="C150" s="20">
        <v>1361.1999510000001</v>
      </c>
      <c r="D150" s="20">
        <v>1353.037562</v>
      </c>
      <c r="E150" s="19" t="s">
        <v>203</v>
      </c>
      <c r="F150" s="19" t="s">
        <v>18</v>
      </c>
      <c r="G150" s="19" t="s">
        <v>102</v>
      </c>
      <c r="H150" s="20">
        <v>30.139831999999998</v>
      </c>
      <c r="I150" s="20">
        <v>30.139832999999999</v>
      </c>
      <c r="J150" s="21">
        <f t="shared" si="6"/>
        <v>2.2275680917127415E-2</v>
      </c>
      <c r="K150" s="21">
        <f t="shared" si="7"/>
        <v>1.0000000331786854</v>
      </c>
    </row>
    <row r="151" spans="1:11" x14ac:dyDescent="0.2">
      <c r="A151" s="19" t="s">
        <v>166</v>
      </c>
      <c r="B151" s="22" t="s">
        <v>204</v>
      </c>
      <c r="C151" s="20">
        <v>892.59997599999997</v>
      </c>
      <c r="D151" s="20">
        <v>892.41151300000001</v>
      </c>
      <c r="E151" s="19" t="s">
        <v>205</v>
      </c>
      <c r="F151" s="19" t="s">
        <v>18</v>
      </c>
      <c r="G151" s="19" t="s">
        <v>39</v>
      </c>
      <c r="H151" s="20">
        <v>1415.43454</v>
      </c>
      <c r="I151" s="20">
        <v>0.32069199999999998</v>
      </c>
      <c r="J151" s="21">
        <f t="shared" si="6"/>
        <v>3.5935439573379864E-4</v>
      </c>
      <c r="K151" s="21">
        <f t="shared" si="7"/>
        <v>2.2656787787586418E-4</v>
      </c>
    </row>
    <row r="152" spans="1:11" ht="25" x14ac:dyDescent="0.2">
      <c r="A152" s="19" t="s">
        <v>166</v>
      </c>
      <c r="B152" s="22" t="s">
        <v>202</v>
      </c>
      <c r="C152" s="20">
        <v>1361.1999510000001</v>
      </c>
      <c r="D152" s="20">
        <v>1353.037562</v>
      </c>
      <c r="E152" s="19" t="s">
        <v>206</v>
      </c>
      <c r="F152" s="19" t="s">
        <v>18</v>
      </c>
      <c r="G152" s="19" t="s">
        <v>102</v>
      </c>
      <c r="H152" s="20">
        <v>95.759336000000005</v>
      </c>
      <c r="I152" s="20">
        <v>95.467338999999996</v>
      </c>
      <c r="J152" s="21">
        <f t="shared" si="6"/>
        <v>7.0557789141407437E-2</v>
      </c>
      <c r="K152" s="21">
        <f t="shared" si="7"/>
        <v>0.99695072029321496</v>
      </c>
    </row>
    <row r="153" spans="1:11" x14ac:dyDescent="0.2">
      <c r="A153" s="19" t="s">
        <v>166</v>
      </c>
      <c r="B153" s="22" t="s">
        <v>207</v>
      </c>
      <c r="C153" s="20">
        <v>30875</v>
      </c>
      <c r="D153" s="20">
        <v>30071.132796999998</v>
      </c>
      <c r="E153" s="19" t="s">
        <v>208</v>
      </c>
      <c r="F153" s="19" t="s">
        <v>18</v>
      </c>
      <c r="G153" s="19" t="s">
        <v>19</v>
      </c>
      <c r="H153" s="20">
        <v>3785.7449809999998</v>
      </c>
      <c r="I153" s="20">
        <v>3364.7166259999999</v>
      </c>
      <c r="J153" s="21">
        <f t="shared" si="6"/>
        <v>0.1118919147048453</v>
      </c>
      <c r="K153" s="21">
        <f t="shared" si="7"/>
        <v>0.88878586457538256</v>
      </c>
    </row>
    <row r="154" spans="1:11" x14ac:dyDescent="0.2">
      <c r="A154" s="19" t="s">
        <v>166</v>
      </c>
      <c r="B154" s="22" t="s">
        <v>209</v>
      </c>
      <c r="C154" s="20">
        <v>1914</v>
      </c>
      <c r="D154" s="20">
        <v>1915.5306820000001</v>
      </c>
      <c r="E154" s="19" t="s">
        <v>210</v>
      </c>
      <c r="F154" s="19" t="s">
        <v>18</v>
      </c>
      <c r="G154" s="19" t="s">
        <v>26</v>
      </c>
      <c r="H154" s="20">
        <v>1784.6209940000001</v>
      </c>
      <c r="I154" s="20">
        <v>214.32113200000001</v>
      </c>
      <c r="J154" s="21">
        <f t="shared" si="6"/>
        <v>0.11188603451458576</v>
      </c>
      <c r="K154" s="21">
        <f t="shared" si="7"/>
        <v>0.12009336028241299</v>
      </c>
    </row>
    <row r="155" spans="1:11" x14ac:dyDescent="0.2">
      <c r="A155" s="19" t="s">
        <v>166</v>
      </c>
      <c r="B155" s="22" t="s">
        <v>211</v>
      </c>
      <c r="C155" s="20">
        <v>128</v>
      </c>
      <c r="D155" s="20">
        <v>127.14664999999999</v>
      </c>
      <c r="E155" s="19" t="s">
        <v>212</v>
      </c>
      <c r="F155" s="19" t="s">
        <v>18</v>
      </c>
      <c r="G155" s="19" t="s">
        <v>213</v>
      </c>
      <c r="H155" s="20">
        <v>827.34164899999996</v>
      </c>
      <c r="I155" s="20">
        <v>68.638628999999995</v>
      </c>
      <c r="J155" s="21">
        <f t="shared" si="6"/>
        <v>0.53983828122880151</v>
      </c>
      <c r="K155" s="21">
        <f t="shared" si="7"/>
        <v>8.2962859518752444E-2</v>
      </c>
    </row>
    <row r="156" spans="1:11" ht="37" x14ac:dyDescent="0.2">
      <c r="A156" s="19" t="s">
        <v>166</v>
      </c>
      <c r="B156" s="22" t="s">
        <v>214</v>
      </c>
      <c r="C156" s="20">
        <v>124.19000200000001</v>
      </c>
      <c r="D156" s="20">
        <v>118.72074499999999</v>
      </c>
      <c r="E156" s="19" t="s">
        <v>215</v>
      </c>
      <c r="F156" s="19" t="s">
        <v>14</v>
      </c>
      <c r="G156" s="19" t="s">
        <v>39</v>
      </c>
      <c r="H156" s="20">
        <v>1987.0309500000001</v>
      </c>
      <c r="I156" s="20">
        <v>69.914053999999993</v>
      </c>
      <c r="J156" s="21">
        <f t="shared" si="6"/>
        <v>0.58889500735528566</v>
      </c>
      <c r="K156" s="21">
        <f t="shared" si="7"/>
        <v>3.5185186219671108E-2</v>
      </c>
    </row>
    <row r="157" spans="1:11" ht="25" x14ac:dyDescent="0.2">
      <c r="A157" s="19" t="s">
        <v>166</v>
      </c>
      <c r="B157" s="22" t="s">
        <v>216</v>
      </c>
      <c r="C157" s="20">
        <v>186.929993</v>
      </c>
      <c r="D157" s="20">
        <v>74.328396999999995</v>
      </c>
      <c r="E157" s="19" t="s">
        <v>217</v>
      </c>
      <c r="F157" s="19" t="s">
        <v>18</v>
      </c>
      <c r="G157" s="19" t="s">
        <v>19</v>
      </c>
      <c r="H157" s="20">
        <v>1090.1400080000001</v>
      </c>
      <c r="I157" s="20">
        <v>20.796264000000001</v>
      </c>
      <c r="J157" s="21">
        <f t="shared" si="6"/>
        <v>0.27978894795753501</v>
      </c>
      <c r="K157" s="21">
        <f t="shared" si="7"/>
        <v>1.9076690927207946E-2</v>
      </c>
    </row>
    <row r="158" spans="1:11" ht="25" x14ac:dyDescent="0.2">
      <c r="A158" s="19" t="s">
        <v>166</v>
      </c>
      <c r="B158" s="22" t="s">
        <v>202</v>
      </c>
      <c r="C158" s="20">
        <v>1361.1999510000001</v>
      </c>
      <c r="D158" s="20">
        <v>1353.037562</v>
      </c>
      <c r="E158" s="19" t="s">
        <v>218</v>
      </c>
      <c r="F158" s="19" t="s">
        <v>18</v>
      </c>
      <c r="G158" s="19" t="s">
        <v>219</v>
      </c>
      <c r="H158" s="20">
        <v>461.08048000000002</v>
      </c>
      <c r="I158" s="20">
        <v>21.650117999999999</v>
      </c>
      <c r="J158" s="21">
        <f t="shared" si="6"/>
        <v>1.6001121186907597E-2</v>
      </c>
      <c r="K158" s="21">
        <f t="shared" si="7"/>
        <v>4.6955182314376002E-2</v>
      </c>
    </row>
    <row r="159" spans="1:11" x14ac:dyDescent="0.2">
      <c r="A159" s="19" t="s">
        <v>166</v>
      </c>
      <c r="B159" s="22" t="s">
        <v>207</v>
      </c>
      <c r="C159" s="20">
        <v>30875</v>
      </c>
      <c r="D159" s="20">
        <v>30071.132796999998</v>
      </c>
      <c r="E159" s="19" t="s">
        <v>220</v>
      </c>
      <c r="F159" s="19" t="s">
        <v>18</v>
      </c>
      <c r="G159" s="19" t="s">
        <v>26</v>
      </c>
      <c r="H159" s="20">
        <v>245.483126</v>
      </c>
      <c r="I159" s="20">
        <v>0.96920399999999995</v>
      </c>
      <c r="J159" s="21">
        <f t="shared" si="6"/>
        <v>3.2230378766997802E-5</v>
      </c>
      <c r="K159" s="21">
        <f t="shared" si="7"/>
        <v>3.9481491693241673E-3</v>
      </c>
    </row>
    <row r="160" spans="1:11" x14ac:dyDescent="0.2">
      <c r="A160" s="19" t="s">
        <v>166</v>
      </c>
      <c r="B160" s="22" t="s">
        <v>207</v>
      </c>
      <c r="C160" s="20">
        <v>30875</v>
      </c>
      <c r="D160" s="20">
        <v>30071.132796999998</v>
      </c>
      <c r="E160" s="19" t="s">
        <v>221</v>
      </c>
      <c r="F160" s="19" t="s">
        <v>18</v>
      </c>
      <c r="G160" s="19" t="s">
        <v>26</v>
      </c>
      <c r="H160" s="20">
        <v>150.129955</v>
      </c>
      <c r="I160" s="20">
        <v>67.464370000000002</v>
      </c>
      <c r="J160" s="21">
        <f t="shared" si="6"/>
        <v>2.2434928027297491E-3</v>
      </c>
      <c r="K160" s="21">
        <f t="shared" si="7"/>
        <v>0.44937314475315737</v>
      </c>
    </row>
    <row r="161" spans="1:11" x14ac:dyDescent="0.2">
      <c r="A161" s="19" t="s">
        <v>166</v>
      </c>
      <c r="B161" s="22" t="s">
        <v>170</v>
      </c>
      <c r="C161" s="20">
        <v>3893.3400879999999</v>
      </c>
      <c r="D161" s="20">
        <v>4688.1565819999996</v>
      </c>
      <c r="E161" s="19" t="s">
        <v>222</v>
      </c>
      <c r="F161" s="19" t="s">
        <v>18</v>
      </c>
      <c r="G161" s="19" t="s">
        <v>58</v>
      </c>
      <c r="H161" s="20">
        <v>40.785366000000003</v>
      </c>
      <c r="I161" s="20">
        <v>6.8421849999999997</v>
      </c>
      <c r="J161" s="21">
        <f t="shared" si="6"/>
        <v>1.45946170532578E-3</v>
      </c>
      <c r="K161" s="21">
        <f t="shared" si="7"/>
        <v>0.16776078459121832</v>
      </c>
    </row>
    <row r="162" spans="1:11" ht="25" x14ac:dyDescent="0.2">
      <c r="A162" s="19" t="s">
        <v>166</v>
      </c>
      <c r="B162" s="22" t="s">
        <v>186</v>
      </c>
      <c r="C162" s="20">
        <v>26533.5</v>
      </c>
      <c r="D162" s="20">
        <v>26533.5013</v>
      </c>
      <c r="E162" s="19" t="s">
        <v>223</v>
      </c>
      <c r="F162" s="19" t="s">
        <v>18</v>
      </c>
      <c r="G162" s="19" t="s">
        <v>224</v>
      </c>
      <c r="H162" s="20">
        <v>82.382328000000001</v>
      </c>
      <c r="I162" s="20">
        <v>75.860301000000007</v>
      </c>
      <c r="J162" s="21">
        <f t="shared" si="6"/>
        <v>2.8590384714888722E-3</v>
      </c>
      <c r="K162" s="21">
        <f t="shared" si="7"/>
        <v>0.92083220809200739</v>
      </c>
    </row>
    <row r="163" spans="1:11" x14ac:dyDescent="0.2">
      <c r="A163" s="19" t="s">
        <v>166</v>
      </c>
      <c r="B163" s="22" t="s">
        <v>209</v>
      </c>
      <c r="C163" s="20">
        <v>1914</v>
      </c>
      <c r="D163" s="20">
        <v>1915.5306820000001</v>
      </c>
      <c r="E163" s="19" t="s">
        <v>225</v>
      </c>
      <c r="F163" s="19" t="s">
        <v>18</v>
      </c>
      <c r="G163" s="19" t="s">
        <v>226</v>
      </c>
      <c r="H163" s="20">
        <v>9345.5018560000008</v>
      </c>
      <c r="I163" s="20">
        <v>536.52961400000004</v>
      </c>
      <c r="J163" s="21">
        <f t="shared" si="6"/>
        <v>0.28009450281412929</v>
      </c>
      <c r="K163" s="21">
        <f t="shared" si="7"/>
        <v>5.7410465726411175E-2</v>
      </c>
    </row>
    <row r="164" spans="1:11" x14ac:dyDescent="0.2">
      <c r="A164" s="19" t="s">
        <v>166</v>
      </c>
      <c r="B164" s="22" t="s">
        <v>207</v>
      </c>
      <c r="C164" s="20">
        <v>30875</v>
      </c>
      <c r="D164" s="20">
        <v>30071.132796999998</v>
      </c>
      <c r="E164" s="19" t="s">
        <v>227</v>
      </c>
      <c r="F164" s="19" t="s">
        <v>18</v>
      </c>
      <c r="G164" s="19" t="s">
        <v>228</v>
      </c>
      <c r="H164" s="20">
        <v>48.050035999999999</v>
      </c>
      <c r="I164" s="20">
        <v>14.877980000000001</v>
      </c>
      <c r="J164" s="21">
        <f t="shared" si="6"/>
        <v>4.9475954565583507E-4</v>
      </c>
      <c r="K164" s="21">
        <f t="shared" si="7"/>
        <v>0.30963514782798501</v>
      </c>
    </row>
    <row r="165" spans="1:11" x14ac:dyDescent="0.2">
      <c r="A165" s="19" t="s">
        <v>166</v>
      </c>
      <c r="B165" s="22" t="s">
        <v>184</v>
      </c>
      <c r="C165" s="20">
        <v>1347.119995</v>
      </c>
      <c r="D165" s="20">
        <v>1432.8448040000001</v>
      </c>
      <c r="E165" s="19" t="s">
        <v>229</v>
      </c>
      <c r="F165" s="19" t="s">
        <v>18</v>
      </c>
      <c r="G165" s="19" t="s">
        <v>19</v>
      </c>
      <c r="H165" s="20">
        <v>24.800585999999999</v>
      </c>
      <c r="I165" s="20">
        <v>24.80059</v>
      </c>
      <c r="J165" s="21">
        <f t="shared" si="6"/>
        <v>1.7308636588390769E-2</v>
      </c>
      <c r="K165" s="21">
        <f t="shared" si="7"/>
        <v>1.0000001612865115</v>
      </c>
    </row>
    <row r="166" spans="1:11" x14ac:dyDescent="0.2">
      <c r="A166" s="19" t="s">
        <v>166</v>
      </c>
      <c r="B166" s="22" t="s">
        <v>184</v>
      </c>
      <c r="C166" s="20">
        <v>1347.119995</v>
      </c>
      <c r="D166" s="20">
        <v>1432.8448040000001</v>
      </c>
      <c r="E166" s="19" t="s">
        <v>229</v>
      </c>
      <c r="F166" s="19" t="s">
        <v>18</v>
      </c>
      <c r="G166" s="19" t="s">
        <v>19</v>
      </c>
      <c r="H166" s="20">
        <v>24.800585999999999</v>
      </c>
      <c r="I166" s="20">
        <v>24.80059</v>
      </c>
      <c r="J166" s="21">
        <f t="shared" si="6"/>
        <v>1.7308636588390769E-2</v>
      </c>
      <c r="K166" s="21">
        <f t="shared" si="7"/>
        <v>1.0000001612865115</v>
      </c>
    </row>
    <row r="167" spans="1:11" ht="25" x14ac:dyDescent="0.2">
      <c r="A167" s="19" t="s">
        <v>166</v>
      </c>
      <c r="B167" s="22" t="s">
        <v>186</v>
      </c>
      <c r="C167" s="20">
        <v>26533.5</v>
      </c>
      <c r="D167" s="20">
        <v>26533.5013</v>
      </c>
      <c r="E167" s="19" t="s">
        <v>230</v>
      </c>
      <c r="F167" s="19" t="s">
        <v>18</v>
      </c>
      <c r="G167" s="19" t="s">
        <v>224</v>
      </c>
      <c r="H167" s="20">
        <v>99.953896999999998</v>
      </c>
      <c r="I167" s="20">
        <v>55.208112</v>
      </c>
      <c r="J167" s="21">
        <f t="shared" si="6"/>
        <v>2.0806945670603979E-3</v>
      </c>
      <c r="K167" s="21">
        <f t="shared" si="7"/>
        <v>0.55233576335698042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5E5C-4C04-5A45-81DD-D22404DE412E}">
  <dimension ref="A1:K44"/>
  <sheetViews>
    <sheetView topLeftCell="A25" zoomScale="150" workbookViewId="0">
      <selection activeCell="E29" sqref="E29:F32"/>
    </sheetView>
  </sheetViews>
  <sheetFormatPr baseColWidth="10" defaultRowHeight="15" x14ac:dyDescent="0.2"/>
  <cols>
    <col min="3" max="4" width="11" bestFit="1" customWidth="1"/>
    <col min="9" max="9" width="11.1640625" bestFit="1" customWidth="1"/>
    <col min="10" max="10" width="11" bestFit="1" customWidth="1"/>
  </cols>
  <sheetData>
    <row r="1" spans="1:11" ht="26" x14ac:dyDescent="0.3">
      <c r="A1" s="24" t="s">
        <v>772</v>
      </c>
      <c r="B1" s="25"/>
      <c r="C1" s="25"/>
      <c r="D1" s="24" t="s">
        <v>772</v>
      </c>
      <c r="E1" s="25"/>
      <c r="F1" s="25"/>
      <c r="G1" s="24" t="s">
        <v>772</v>
      </c>
      <c r="H1" s="25"/>
      <c r="I1" s="25"/>
      <c r="J1" s="24" t="s">
        <v>772</v>
      </c>
      <c r="K1" s="25"/>
    </row>
    <row r="2" spans="1:11" ht="24" x14ac:dyDescent="0.2">
      <c r="A2" s="18" t="s">
        <v>1</v>
      </c>
      <c r="B2" s="18" t="s">
        <v>910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</row>
    <row r="3" spans="1:11" x14ac:dyDescent="0.2">
      <c r="A3" s="19">
        <v>1</v>
      </c>
      <c r="B3" s="22" t="s">
        <v>779</v>
      </c>
      <c r="C3" s="20">
        <v>2671</v>
      </c>
      <c r="D3" s="20">
        <v>2802.1656659999999</v>
      </c>
      <c r="E3" s="19" t="s">
        <v>442</v>
      </c>
      <c r="F3" s="19" t="s">
        <v>35</v>
      </c>
      <c r="G3" s="19" t="s">
        <v>19</v>
      </c>
      <c r="H3" s="20">
        <v>1893.855149</v>
      </c>
      <c r="I3" s="26">
        <v>60.428702000000001</v>
      </c>
      <c r="J3" s="21">
        <f>I3/D3</f>
        <v>2.1564999790415675E-2</v>
      </c>
      <c r="K3" s="21">
        <f>I3/H3</f>
        <v>3.1907773956159097E-2</v>
      </c>
    </row>
    <row r="4" spans="1:11" s="37" customFormat="1" x14ac:dyDescent="0.2">
      <c r="A4" s="19">
        <f>+A3+1</f>
        <v>2</v>
      </c>
      <c r="B4" s="22" t="s">
        <v>775</v>
      </c>
      <c r="C4" s="20">
        <v>4910</v>
      </c>
      <c r="D4" s="20">
        <v>4910.8940780000003</v>
      </c>
      <c r="E4" s="19">
        <v>21395</v>
      </c>
      <c r="F4" s="19" t="s">
        <v>18</v>
      </c>
      <c r="G4" s="19" t="s">
        <v>232</v>
      </c>
      <c r="H4" s="20">
        <v>10.374962</v>
      </c>
      <c r="I4" s="26">
        <v>0.63787899999999997</v>
      </c>
      <c r="J4" s="21">
        <f>I4/D4</f>
        <v>1.2989060441307281E-4</v>
      </c>
      <c r="K4" s="21">
        <f>I4/H4</f>
        <v>6.148253844206851E-2</v>
      </c>
    </row>
    <row r="5" spans="1:11" s="37" customFormat="1" x14ac:dyDescent="0.2">
      <c r="A5" s="19">
        <f>+A4+1</f>
        <v>3</v>
      </c>
      <c r="B5" s="22" t="s">
        <v>777</v>
      </c>
      <c r="C5" s="20">
        <v>21131.5</v>
      </c>
      <c r="D5" s="20">
        <v>21131.499596000001</v>
      </c>
      <c r="E5" s="19" t="s">
        <v>341</v>
      </c>
      <c r="F5" s="19" t="s">
        <v>18</v>
      </c>
      <c r="G5" s="19" t="s">
        <v>232</v>
      </c>
      <c r="H5" s="20">
        <v>8.776211</v>
      </c>
      <c r="I5" s="26">
        <v>8.776211</v>
      </c>
      <c r="J5" s="21">
        <f>I5/D5</f>
        <v>4.1531415979873269E-4</v>
      </c>
      <c r="K5" s="21">
        <f>I5/H5</f>
        <v>1</v>
      </c>
    </row>
    <row r="6" spans="1:11" s="37" customFormat="1" ht="25" x14ac:dyDescent="0.2">
      <c r="A6" s="33">
        <f>+A5+1</f>
        <v>4</v>
      </c>
      <c r="B6" s="34" t="s">
        <v>778</v>
      </c>
      <c r="C6" s="35">
        <v>10728.099609000001</v>
      </c>
      <c r="D6" s="35">
        <v>10703.233421999999</v>
      </c>
      <c r="E6" s="33" t="s">
        <v>152</v>
      </c>
      <c r="F6" s="33" t="s">
        <v>18</v>
      </c>
      <c r="G6" s="33" t="s">
        <v>95</v>
      </c>
      <c r="H6" s="35">
        <v>290.86127599999998</v>
      </c>
      <c r="I6" s="50">
        <v>58.42877</v>
      </c>
      <c r="J6" s="36">
        <f>I6/D6</f>
        <v>5.4589830657997586E-3</v>
      </c>
      <c r="K6" s="36">
        <f>I6/H6</f>
        <v>0.20088191457978752</v>
      </c>
    </row>
    <row r="7" spans="1:11" s="37" customFormat="1" ht="25" x14ac:dyDescent="0.2">
      <c r="A7" s="33">
        <f>+A6+1</f>
        <v>5</v>
      </c>
      <c r="B7" s="34" t="s">
        <v>778</v>
      </c>
      <c r="C7" s="35">
        <v>10728.099609000001</v>
      </c>
      <c r="D7" s="35">
        <v>10703.233421999999</v>
      </c>
      <c r="E7" s="33" t="s">
        <v>480</v>
      </c>
      <c r="F7" s="33" t="s">
        <v>18</v>
      </c>
      <c r="G7" s="33" t="s">
        <v>19</v>
      </c>
      <c r="H7" s="35">
        <v>147.21597399999999</v>
      </c>
      <c r="I7" s="50">
        <v>147.215981</v>
      </c>
      <c r="J7" s="36">
        <f>I7/D7</f>
        <v>1.375434648537183E-2</v>
      </c>
      <c r="K7" s="36">
        <f>I7/H7</f>
        <v>1.0000000475491879</v>
      </c>
    </row>
    <row r="8" spans="1:11" s="37" customFormat="1" ht="25" x14ac:dyDescent="0.2">
      <c r="A8" s="33">
        <f>+A7+1</f>
        <v>6</v>
      </c>
      <c r="B8" s="34" t="s">
        <v>778</v>
      </c>
      <c r="C8" s="35">
        <v>10728.099609000001</v>
      </c>
      <c r="D8" s="35">
        <v>10703.233421999999</v>
      </c>
      <c r="E8" s="33" t="s">
        <v>318</v>
      </c>
      <c r="F8" s="33" t="s">
        <v>14</v>
      </c>
      <c r="G8" s="33" t="s">
        <v>105</v>
      </c>
      <c r="H8" s="35">
        <v>42.884596999999999</v>
      </c>
      <c r="I8" s="50">
        <v>7.5103390000000001</v>
      </c>
      <c r="J8" s="36">
        <f>I8/D8</f>
        <v>7.0168879850483756E-4</v>
      </c>
      <c r="K8" s="36">
        <f>I8/H8</f>
        <v>0.17512905624366717</v>
      </c>
    </row>
    <row r="9" spans="1:11" s="37" customFormat="1" ht="25" x14ac:dyDescent="0.2">
      <c r="A9" s="33">
        <f>+A8+1</f>
        <v>7</v>
      </c>
      <c r="B9" s="34" t="s">
        <v>778</v>
      </c>
      <c r="C9" s="35">
        <v>10728.099609000001</v>
      </c>
      <c r="D9" s="35">
        <v>10703.233421999999</v>
      </c>
      <c r="E9" s="33" t="s">
        <v>317</v>
      </c>
      <c r="F9" s="33" t="s">
        <v>14</v>
      </c>
      <c r="G9" s="33" t="s">
        <v>236</v>
      </c>
      <c r="H9" s="35">
        <v>387.14565299999998</v>
      </c>
      <c r="I9" s="50">
        <v>2.4071120000000001</v>
      </c>
      <c r="J9" s="36">
        <f>I9/D9</f>
        <v>2.2489577729401783E-4</v>
      </c>
      <c r="K9" s="36">
        <f>I9/H9</f>
        <v>6.2175875703297653E-3</v>
      </c>
    </row>
    <row r="10" spans="1:11" s="37" customFormat="1" x14ac:dyDescent="0.2">
      <c r="A10" s="19">
        <f>+A9+1</f>
        <v>8</v>
      </c>
      <c r="B10" s="22" t="s">
        <v>780</v>
      </c>
      <c r="C10" s="20">
        <v>326.26001000000002</v>
      </c>
      <c r="D10" s="20">
        <v>326.27876400000002</v>
      </c>
      <c r="E10" s="19" t="s">
        <v>396</v>
      </c>
      <c r="F10" s="19" t="s">
        <v>18</v>
      </c>
      <c r="G10" s="19" t="s">
        <v>95</v>
      </c>
      <c r="H10" s="20">
        <v>29.859076000000002</v>
      </c>
      <c r="I10" s="26">
        <v>5.6977019999999996</v>
      </c>
      <c r="J10" s="21">
        <f>I10/D10</f>
        <v>1.7462681083345036E-2</v>
      </c>
      <c r="K10" s="21">
        <f>I10/H10</f>
        <v>0.19081976950659824</v>
      </c>
    </row>
    <row r="11" spans="1:11" s="37" customFormat="1" x14ac:dyDescent="0.2">
      <c r="A11" s="33">
        <f>+A10+1</f>
        <v>9</v>
      </c>
      <c r="B11" s="34" t="s">
        <v>781</v>
      </c>
      <c r="C11" s="35">
        <v>713.27002000000005</v>
      </c>
      <c r="D11" s="35">
        <v>713.07336499999997</v>
      </c>
      <c r="E11" s="33" t="s">
        <v>396</v>
      </c>
      <c r="F11" s="33" t="s">
        <v>18</v>
      </c>
      <c r="G11" s="33" t="s">
        <v>95</v>
      </c>
      <c r="H11" s="35">
        <v>29.859076000000002</v>
      </c>
      <c r="I11" s="50">
        <v>5.6977019999999996</v>
      </c>
      <c r="J11" s="36">
        <f>I11/D11</f>
        <v>7.9903447242066043E-3</v>
      </c>
      <c r="K11" s="36">
        <f>I11/H11</f>
        <v>0.19081976950659824</v>
      </c>
    </row>
    <row r="12" spans="1:11" s="37" customFormat="1" x14ac:dyDescent="0.2">
      <c r="A12" s="33">
        <f>+A11+1</f>
        <v>10</v>
      </c>
      <c r="B12" s="34" t="s">
        <v>781</v>
      </c>
      <c r="C12" s="35">
        <v>713.27002000000005</v>
      </c>
      <c r="D12" s="35">
        <v>713.07336499999997</v>
      </c>
      <c r="E12" s="33" t="s">
        <v>395</v>
      </c>
      <c r="F12" s="33" t="s">
        <v>18</v>
      </c>
      <c r="G12" s="33" t="s">
        <v>95</v>
      </c>
      <c r="H12" s="35">
        <v>40.877602000000003</v>
      </c>
      <c r="I12" s="50">
        <v>14.131423</v>
      </c>
      <c r="J12" s="36">
        <f>I12/D12</f>
        <v>1.9817628442761987E-2</v>
      </c>
      <c r="K12" s="36">
        <f>I12/H12</f>
        <v>0.34570088039900188</v>
      </c>
    </row>
    <row r="13" spans="1:11" ht="25" x14ac:dyDescent="0.2">
      <c r="A13" s="19">
        <f>+A12+1</f>
        <v>11</v>
      </c>
      <c r="B13" s="22" t="s">
        <v>773</v>
      </c>
      <c r="C13" s="20">
        <v>9130.5195309999999</v>
      </c>
      <c r="D13" s="20">
        <v>9130.5140439999996</v>
      </c>
      <c r="E13" s="19">
        <v>1871</v>
      </c>
      <c r="F13" s="19" t="s">
        <v>18</v>
      </c>
      <c r="G13" s="19" t="s">
        <v>168</v>
      </c>
      <c r="H13" s="20">
        <v>499.73932100000002</v>
      </c>
      <c r="I13" s="26">
        <v>7.5555890000000003</v>
      </c>
      <c r="J13" s="21">
        <f>I13/D13</f>
        <v>8.2750970685654425E-4</v>
      </c>
      <c r="K13" s="21">
        <f>I13/H13</f>
        <v>1.5119060443114502E-2</v>
      </c>
    </row>
    <row r="14" spans="1:11" x14ac:dyDescent="0.2">
      <c r="A14" s="33">
        <f>+A13+1</f>
        <v>12</v>
      </c>
      <c r="B14" s="34" t="s">
        <v>776</v>
      </c>
      <c r="C14" s="35">
        <v>21043.599609000001</v>
      </c>
      <c r="D14" s="35">
        <v>21042.684194000001</v>
      </c>
      <c r="E14" s="33">
        <v>501487</v>
      </c>
      <c r="F14" s="33" t="s">
        <v>14</v>
      </c>
      <c r="G14" s="33" t="s">
        <v>254</v>
      </c>
      <c r="H14" s="35">
        <v>2553.073292</v>
      </c>
      <c r="I14" s="50">
        <v>2388.1001860000001</v>
      </c>
      <c r="J14" s="36">
        <f>I14/D14</f>
        <v>0.11348838218467064</v>
      </c>
      <c r="K14" s="36">
        <f>I14/H14</f>
        <v>0.93538254208489058</v>
      </c>
    </row>
    <row r="15" spans="1:11" x14ac:dyDescent="0.2">
      <c r="A15" s="33">
        <f>+A14+1</f>
        <v>13</v>
      </c>
      <c r="B15" s="34" t="s">
        <v>776</v>
      </c>
      <c r="C15" s="35">
        <v>21043.599609000001</v>
      </c>
      <c r="D15" s="35">
        <v>21042.684194000001</v>
      </c>
      <c r="E15" s="33">
        <v>501536</v>
      </c>
      <c r="F15" s="33" t="s">
        <v>14</v>
      </c>
      <c r="G15" s="33" t="s">
        <v>254</v>
      </c>
      <c r="H15" s="35">
        <v>982.67800699999998</v>
      </c>
      <c r="I15" s="50">
        <v>843.12384199999997</v>
      </c>
      <c r="J15" s="36">
        <f>I15/D15</f>
        <v>4.0067314332474929E-2</v>
      </c>
      <c r="K15" s="36">
        <f>I15/H15</f>
        <v>0.85798586718548586</v>
      </c>
    </row>
    <row r="16" spans="1:11" x14ac:dyDescent="0.2">
      <c r="A16" s="33">
        <f>+A15+1</f>
        <v>14</v>
      </c>
      <c r="B16" s="34" t="s">
        <v>776</v>
      </c>
      <c r="C16" s="35">
        <v>21043.599609000001</v>
      </c>
      <c r="D16" s="35">
        <v>21042.684194000001</v>
      </c>
      <c r="E16" s="33">
        <v>501537</v>
      </c>
      <c r="F16" s="33" t="s">
        <v>14</v>
      </c>
      <c r="G16" s="33" t="s">
        <v>254</v>
      </c>
      <c r="H16" s="35">
        <v>732.41031999999996</v>
      </c>
      <c r="I16" s="50">
        <v>328.01133800000002</v>
      </c>
      <c r="J16" s="36">
        <f>I16/D16</f>
        <v>1.5587903851806483E-2</v>
      </c>
      <c r="K16" s="36">
        <f>I16/H16</f>
        <v>0.44785187898499307</v>
      </c>
    </row>
    <row r="17" spans="1:11" x14ac:dyDescent="0.2">
      <c r="A17" s="33">
        <f>+A16+1</f>
        <v>15</v>
      </c>
      <c r="B17" s="34" t="s">
        <v>776</v>
      </c>
      <c r="C17" s="35">
        <v>21043.599609000001</v>
      </c>
      <c r="D17" s="35">
        <v>21042.684194000001</v>
      </c>
      <c r="E17" s="33">
        <v>502204</v>
      </c>
      <c r="F17" s="33" t="s">
        <v>14</v>
      </c>
      <c r="G17" s="33" t="s">
        <v>254</v>
      </c>
      <c r="H17" s="35">
        <v>2995.372018</v>
      </c>
      <c r="I17" s="50">
        <v>2948.4251880000002</v>
      </c>
      <c r="J17" s="36">
        <f>I17/D17</f>
        <v>0.14011640153971888</v>
      </c>
      <c r="K17" s="36">
        <f>I17/H17</f>
        <v>0.98432687835838628</v>
      </c>
    </row>
    <row r="18" spans="1:11" x14ac:dyDescent="0.2">
      <c r="A18" s="33">
        <f>+A17+1</f>
        <v>16</v>
      </c>
      <c r="B18" s="34" t="s">
        <v>776</v>
      </c>
      <c r="C18" s="35">
        <v>21043.599609000001</v>
      </c>
      <c r="D18" s="35">
        <v>21042.684194000001</v>
      </c>
      <c r="E18" s="33">
        <v>504739</v>
      </c>
      <c r="F18" s="33" t="s">
        <v>14</v>
      </c>
      <c r="G18" s="33" t="s">
        <v>254</v>
      </c>
      <c r="H18" s="35">
        <v>146.23974999999999</v>
      </c>
      <c r="I18" s="50">
        <v>112.638745</v>
      </c>
      <c r="J18" s="36">
        <f>I18/D18</f>
        <v>5.3528696225986806E-3</v>
      </c>
      <c r="K18" s="36">
        <f>I18/H18</f>
        <v>0.77023343516383203</v>
      </c>
    </row>
    <row r="19" spans="1:11" x14ac:dyDescent="0.2">
      <c r="A19" s="19">
        <f>+A18+1</f>
        <v>17</v>
      </c>
      <c r="B19" s="22" t="s">
        <v>782</v>
      </c>
      <c r="C19" s="20">
        <v>848</v>
      </c>
      <c r="D19" s="20">
        <v>992.53287899999998</v>
      </c>
      <c r="E19" s="19" t="s">
        <v>336</v>
      </c>
      <c r="F19" s="19" t="s">
        <v>18</v>
      </c>
      <c r="G19" s="19" t="s">
        <v>181</v>
      </c>
      <c r="H19" s="20">
        <v>0.17170099999999999</v>
      </c>
      <c r="I19" s="26">
        <v>0.17170099999999999</v>
      </c>
      <c r="J19" s="21">
        <f>I19/D19</f>
        <v>1.7299275785502717E-4</v>
      </c>
      <c r="K19" s="21">
        <f>I19/H19</f>
        <v>1</v>
      </c>
    </row>
    <row r="20" spans="1:11" ht="25" x14ac:dyDescent="0.2">
      <c r="A20" s="33">
        <f>+A19+1</f>
        <v>18</v>
      </c>
      <c r="B20" s="34" t="s">
        <v>774</v>
      </c>
      <c r="C20" s="35">
        <v>3927.969971</v>
      </c>
      <c r="D20" s="35">
        <v>3920.2253030000002</v>
      </c>
      <c r="E20" s="33">
        <v>12910</v>
      </c>
      <c r="F20" s="33" t="s">
        <v>18</v>
      </c>
      <c r="G20" s="33" t="s">
        <v>291</v>
      </c>
      <c r="H20" s="35">
        <v>93.83569</v>
      </c>
      <c r="I20" s="50">
        <v>92.760829000000001</v>
      </c>
      <c r="J20" s="36">
        <f>I20/D20</f>
        <v>2.3662116799514979E-2</v>
      </c>
      <c r="K20" s="36">
        <f>I20/H20</f>
        <v>0.98854528591413349</v>
      </c>
    </row>
    <row r="21" spans="1:11" ht="25" x14ac:dyDescent="0.2">
      <c r="A21" s="33">
        <f>+A20+1</f>
        <v>19</v>
      </c>
      <c r="B21" s="34" t="s">
        <v>774</v>
      </c>
      <c r="C21" s="35">
        <v>3927.969971</v>
      </c>
      <c r="D21" s="35">
        <v>3920.2253030000002</v>
      </c>
      <c r="E21" s="33">
        <v>12910</v>
      </c>
      <c r="F21" s="33" t="s">
        <v>18</v>
      </c>
      <c r="G21" s="33" t="s">
        <v>291</v>
      </c>
      <c r="H21" s="35">
        <v>93.83569</v>
      </c>
      <c r="I21" s="50">
        <v>92.760829000000001</v>
      </c>
      <c r="J21" s="36">
        <f>I21/D21</f>
        <v>2.3662116799514979E-2</v>
      </c>
      <c r="K21" s="36">
        <f>I21/H21</f>
        <v>0.98854528591413349</v>
      </c>
    </row>
    <row r="22" spans="1:11" s="37" customFormat="1" ht="25" x14ac:dyDescent="0.2">
      <c r="A22" s="33">
        <f>+A21+1</f>
        <v>20</v>
      </c>
      <c r="B22" s="34" t="s">
        <v>774</v>
      </c>
      <c r="C22" s="35">
        <v>3927.969971</v>
      </c>
      <c r="D22" s="35">
        <v>3920.2253030000002</v>
      </c>
      <c r="E22" s="33" t="s">
        <v>725</v>
      </c>
      <c r="F22" s="33" t="s">
        <v>18</v>
      </c>
      <c r="G22" s="33" t="s">
        <v>95</v>
      </c>
      <c r="H22" s="35">
        <v>150.629447</v>
      </c>
      <c r="I22" s="50">
        <v>6.3493709999999997</v>
      </c>
      <c r="J22" s="36">
        <f>I22/D22</f>
        <v>1.6196444105243304E-3</v>
      </c>
      <c r="K22" s="36">
        <f>I22/H22</f>
        <v>4.2152255926425859E-2</v>
      </c>
    </row>
    <row r="23" spans="1:11" s="37" customFormat="1" ht="25" x14ac:dyDescent="0.2">
      <c r="A23" s="33">
        <f>+A22+1</f>
        <v>21</v>
      </c>
      <c r="B23" s="34" t="s">
        <v>774</v>
      </c>
      <c r="C23" s="35">
        <v>3927.969971</v>
      </c>
      <c r="D23" s="35">
        <v>3920.2253030000002</v>
      </c>
      <c r="E23" s="33" t="s">
        <v>726</v>
      </c>
      <c r="F23" s="33" t="s">
        <v>18</v>
      </c>
      <c r="G23" s="33" t="s">
        <v>261</v>
      </c>
      <c r="H23" s="35">
        <v>34.931041</v>
      </c>
      <c r="I23" s="50">
        <v>33.240417999999998</v>
      </c>
      <c r="J23" s="36">
        <f>I23/D23</f>
        <v>8.4792111245653064E-3</v>
      </c>
      <c r="K23" s="36">
        <f>I23/H23</f>
        <v>0.95160112749001657</v>
      </c>
    </row>
    <row r="24" spans="1:11" s="37" customFormat="1" ht="25" x14ac:dyDescent="0.2">
      <c r="A24" s="33">
        <f>+A23+1</f>
        <v>22</v>
      </c>
      <c r="B24" s="34" t="s">
        <v>774</v>
      </c>
      <c r="C24" s="35">
        <v>3927.969971</v>
      </c>
      <c r="D24" s="35">
        <v>3920.2253030000002</v>
      </c>
      <c r="E24" s="33" t="s">
        <v>702</v>
      </c>
      <c r="F24" s="33" t="s">
        <v>14</v>
      </c>
      <c r="G24" s="33" t="s">
        <v>95</v>
      </c>
      <c r="H24" s="35">
        <v>729.14600299999995</v>
      </c>
      <c r="I24" s="50">
        <v>535.10449400000005</v>
      </c>
      <c r="J24" s="36">
        <f>I24/D24</f>
        <v>0.13649840318884346</v>
      </c>
      <c r="K24" s="36">
        <f>I24/H24</f>
        <v>0.73387838896238189</v>
      </c>
    </row>
    <row r="25" spans="1:11" s="37" customFormat="1" ht="25" x14ac:dyDescent="0.2">
      <c r="A25" s="33">
        <f>+A24+1</f>
        <v>23</v>
      </c>
      <c r="B25" s="34" t="s">
        <v>774</v>
      </c>
      <c r="C25" s="35">
        <v>3927.969971</v>
      </c>
      <c r="D25" s="35">
        <v>3920.2253030000002</v>
      </c>
      <c r="E25" s="33" t="s">
        <v>702</v>
      </c>
      <c r="F25" s="33" t="s">
        <v>14</v>
      </c>
      <c r="G25" s="33" t="s">
        <v>95</v>
      </c>
      <c r="H25" s="35">
        <v>729.14600299999995</v>
      </c>
      <c r="I25" s="50">
        <v>535.10449400000005</v>
      </c>
      <c r="J25" s="36">
        <f>I25/D25</f>
        <v>0.13649840318884346</v>
      </c>
      <c r="K25" s="36">
        <f>I25/H25</f>
        <v>0.73387838896238189</v>
      </c>
    </row>
    <row r="26" spans="1:11" s="37" customFormat="1" ht="25" x14ac:dyDescent="0.2">
      <c r="A26" s="33">
        <f>+A25+1</f>
        <v>24</v>
      </c>
      <c r="B26" s="34" t="s">
        <v>774</v>
      </c>
      <c r="C26" s="35">
        <v>3927.969971</v>
      </c>
      <c r="D26" s="35">
        <v>3920.2253030000002</v>
      </c>
      <c r="E26" s="33" t="s">
        <v>494</v>
      </c>
      <c r="F26" s="33" t="s">
        <v>18</v>
      </c>
      <c r="G26" s="33" t="s">
        <v>95</v>
      </c>
      <c r="H26" s="35">
        <v>18.695418</v>
      </c>
      <c r="I26" s="50">
        <v>0.227905</v>
      </c>
      <c r="J26" s="36">
        <f>I26/D26</f>
        <v>5.8135689248674795E-5</v>
      </c>
      <c r="K26" s="36">
        <f>I26/H26</f>
        <v>1.2190420133960097E-2</v>
      </c>
    </row>
    <row r="27" spans="1:11" s="37" customFormat="1" ht="25" x14ac:dyDescent="0.2">
      <c r="A27" s="33">
        <f>+A26+1</f>
        <v>25</v>
      </c>
      <c r="B27" s="34" t="s">
        <v>774</v>
      </c>
      <c r="C27" s="35">
        <v>3927.969971</v>
      </c>
      <c r="D27" s="35">
        <v>3920.2253030000002</v>
      </c>
      <c r="E27" s="33" t="s">
        <v>486</v>
      </c>
      <c r="F27" s="33" t="s">
        <v>18</v>
      </c>
      <c r="G27" s="33" t="s">
        <v>95</v>
      </c>
      <c r="H27" s="35">
        <v>215.70841799999999</v>
      </c>
      <c r="I27" s="50">
        <v>7.9496820000000001</v>
      </c>
      <c r="J27" s="36">
        <f>I27/D27</f>
        <v>2.0278635500659641E-3</v>
      </c>
      <c r="K27" s="36">
        <f>I27/H27</f>
        <v>3.6853832936645063E-2</v>
      </c>
    </row>
    <row r="28" spans="1:11" s="37" customFormat="1" ht="25" x14ac:dyDescent="0.2">
      <c r="A28" s="33">
        <f>+A27+1</f>
        <v>26</v>
      </c>
      <c r="B28" s="34" t="s">
        <v>774</v>
      </c>
      <c r="C28" s="35">
        <v>3927.969971</v>
      </c>
      <c r="D28" s="35">
        <v>3920.2253030000002</v>
      </c>
      <c r="E28" s="33" t="s">
        <v>453</v>
      </c>
      <c r="F28" s="33" t="s">
        <v>18</v>
      </c>
      <c r="G28" s="33" t="s">
        <v>19</v>
      </c>
      <c r="H28" s="35">
        <v>1.2803690000000001</v>
      </c>
      <c r="I28" s="50">
        <v>4.5457999999999998E-2</v>
      </c>
      <c r="J28" s="36">
        <f>I28/D28</f>
        <v>1.1595762102043653E-5</v>
      </c>
      <c r="K28" s="36">
        <f>I28/H28</f>
        <v>3.5503827412253809E-2</v>
      </c>
    </row>
    <row r="29" spans="1:11" x14ac:dyDescent="0.2">
      <c r="E29" s="46" t="s">
        <v>18</v>
      </c>
      <c r="F29" s="46">
        <f>COUNTIF(F3:F28,"Explotación")</f>
        <v>16</v>
      </c>
      <c r="I29" s="51">
        <f>SUM(I3:I28)</f>
        <v>8242.5018900000014</v>
      </c>
    </row>
    <row r="30" spans="1:11" x14ac:dyDescent="0.2">
      <c r="E30" s="46" t="s">
        <v>35</v>
      </c>
      <c r="F30" s="46">
        <f>COUNTIF(F3:F28,"Construcción y montaje")</f>
        <v>1</v>
      </c>
    </row>
    <row r="31" spans="1:11" x14ac:dyDescent="0.2">
      <c r="E31" s="46" t="s">
        <v>14</v>
      </c>
      <c r="F31" s="46">
        <f>COUNTIF(F3:F28,"Exploración")</f>
        <v>9</v>
      </c>
    </row>
    <row r="32" spans="1:11" x14ac:dyDescent="0.2">
      <c r="F32">
        <f>SUM(F29:F31)</f>
        <v>26</v>
      </c>
    </row>
    <row r="33" spans="1:11" x14ac:dyDescent="0.2">
      <c r="B33" s="39" t="str">
        <f>+B2</f>
        <v>NOMBRE DCS</v>
      </c>
      <c r="C33" s="39" t="str">
        <f t="shared" ref="C33:K33" si="0">+C2</f>
        <v>ÁREA (Ha)
RESOLUCIÓN</v>
      </c>
      <c r="D33" s="39" t="str">
        <f t="shared" si="0"/>
        <v>ÁREA (Ha)
SIG</v>
      </c>
      <c r="E33" s="39" t="str">
        <f t="shared" si="0"/>
        <v>TÍTULO</v>
      </c>
      <c r="F33" s="39" t="str">
        <f t="shared" si="0"/>
        <v>ETAPA</v>
      </c>
      <c r="G33" s="39" t="str">
        <f t="shared" si="0"/>
        <v>MINERALES</v>
      </c>
      <c r="H33" s="39" t="str">
        <f t="shared" si="0"/>
        <v>ÁREA TÍTULO (Ha)</v>
      </c>
      <c r="I33" s="39" t="str">
        <f t="shared" si="0"/>
        <v>SUPERPOSICIÓN 
(Ha)</v>
      </c>
      <c r="J33" s="39" t="str">
        <f t="shared" si="0"/>
        <v>%PNN</v>
      </c>
      <c r="K33" t="str">
        <f t="shared" si="0"/>
        <v>%TÍTULO</v>
      </c>
    </row>
    <row r="34" spans="1:11" x14ac:dyDescent="0.2">
      <c r="A34">
        <v>1</v>
      </c>
      <c r="B34" s="39" t="str">
        <f>+B3</f>
        <v>Alto del Nudo</v>
      </c>
      <c r="C34" s="39">
        <f>+C3</f>
        <v>2671</v>
      </c>
      <c r="D34" s="39">
        <f>+D3</f>
        <v>2802.1656659999999</v>
      </c>
      <c r="E34" s="39"/>
      <c r="F34" s="39"/>
      <c r="G34" s="39"/>
      <c r="H34" s="39"/>
      <c r="I34" s="39">
        <f>+I3</f>
        <v>60.428702000000001</v>
      </c>
      <c r="J34" s="52">
        <f>I34/D34</f>
        <v>2.1564999790415675E-2</v>
      </c>
    </row>
    <row r="35" spans="1:11" x14ac:dyDescent="0.2">
      <c r="A35">
        <f>+A34+1</f>
        <v>2</v>
      </c>
      <c r="B35" s="39" t="str">
        <f t="shared" ref="B35:C37" si="1">+B4</f>
        <v>Barbas Bremen</v>
      </c>
      <c r="C35" s="39">
        <f t="shared" si="1"/>
        <v>4910</v>
      </c>
      <c r="D35" s="39">
        <f t="shared" ref="D35" si="2">+D4</f>
        <v>4910.8940780000003</v>
      </c>
      <c r="E35" s="39"/>
      <c r="F35" s="39"/>
      <c r="G35" s="39"/>
      <c r="H35" s="39"/>
      <c r="I35" s="39">
        <f t="shared" ref="I35:I37" si="3">+I4</f>
        <v>0.63787899999999997</v>
      </c>
      <c r="J35" s="52">
        <f t="shared" ref="J35:J43" si="4">I35/D35</f>
        <v>1.2989060441307281E-4</v>
      </c>
    </row>
    <row r="36" spans="1:11" x14ac:dyDescent="0.2">
      <c r="A36">
        <f t="shared" ref="A36:A43" si="5">+A35+1</f>
        <v>3</v>
      </c>
      <c r="B36" s="39" t="str">
        <f t="shared" si="1"/>
        <v>Campoalegre</v>
      </c>
      <c r="C36" s="39">
        <f t="shared" si="1"/>
        <v>21131.5</v>
      </c>
      <c r="D36" s="39">
        <f t="shared" ref="D36" si="6">+D5</f>
        <v>21131.499596000001</v>
      </c>
      <c r="E36" s="39"/>
      <c r="F36" s="39"/>
      <c r="G36" s="39"/>
      <c r="H36" s="39"/>
      <c r="I36" s="39">
        <f t="shared" si="3"/>
        <v>8.776211</v>
      </c>
      <c r="J36" s="52">
        <f t="shared" si="4"/>
        <v>4.1531415979873269E-4</v>
      </c>
    </row>
    <row r="37" spans="1:11" x14ac:dyDescent="0.2">
      <c r="A37">
        <f t="shared" si="5"/>
        <v>4</v>
      </c>
      <c r="B37" s="39" t="str">
        <f t="shared" si="1"/>
        <v>Canon de Rio Grande</v>
      </c>
      <c r="C37" s="39">
        <f t="shared" si="1"/>
        <v>10728.099609000001</v>
      </c>
      <c r="D37" s="39">
        <f t="shared" ref="D37" si="7">+D6</f>
        <v>10703.233421999999</v>
      </c>
      <c r="E37" s="39"/>
      <c r="F37" s="39"/>
      <c r="G37" s="39"/>
      <c r="H37" s="39"/>
      <c r="I37" s="53">
        <f>+SUM(I6:I9)</f>
        <v>215.56220199999998</v>
      </c>
      <c r="J37" s="52">
        <f t="shared" si="4"/>
        <v>2.0139914126970443E-2</v>
      </c>
    </row>
    <row r="38" spans="1:11" x14ac:dyDescent="0.2">
      <c r="A38">
        <f t="shared" si="5"/>
        <v>5</v>
      </c>
      <c r="B38" s="39" t="str">
        <f>+B10</f>
        <v>Cienaga de Bano</v>
      </c>
      <c r="C38" s="39">
        <f>+C10</f>
        <v>326.26001000000002</v>
      </c>
      <c r="D38" s="39">
        <f>+D10</f>
        <v>326.27876400000002</v>
      </c>
      <c r="E38" s="39"/>
      <c r="F38" s="39"/>
      <c r="G38" s="39"/>
      <c r="H38" s="39"/>
      <c r="I38" s="53">
        <f>+I10</f>
        <v>5.6977019999999996</v>
      </c>
      <c r="J38" s="52">
        <f t="shared" si="4"/>
        <v>1.7462681083345036E-2</v>
      </c>
    </row>
    <row r="39" spans="1:11" x14ac:dyDescent="0.2">
      <c r="A39">
        <f t="shared" si="5"/>
        <v>6</v>
      </c>
      <c r="B39" s="39" t="str">
        <f>+B11</f>
        <v>Cienaga los Negros</v>
      </c>
      <c r="C39" s="39">
        <f>+C11</f>
        <v>713.27002000000005</v>
      </c>
      <c r="D39" s="39">
        <f>+D11</f>
        <v>713.07336499999997</v>
      </c>
      <c r="E39" s="39"/>
      <c r="F39" s="39"/>
      <c r="G39" s="39"/>
      <c r="H39" s="39"/>
      <c r="I39" s="53">
        <f>+SUM(I11:I12)</f>
        <v>19.829124999999998</v>
      </c>
      <c r="J39" s="52">
        <f t="shared" si="4"/>
        <v>2.7807973166968588E-2</v>
      </c>
    </row>
    <row r="40" spans="1:11" x14ac:dyDescent="0.2">
      <c r="A40">
        <f t="shared" si="5"/>
        <v>7</v>
      </c>
      <c r="B40" s="39" t="str">
        <f>+B13</f>
        <v>De Los Cerros del Norte de Ibague</v>
      </c>
      <c r="C40" s="39">
        <f>+C13</f>
        <v>9130.5195309999999</v>
      </c>
      <c r="D40" s="39">
        <f>+D13</f>
        <v>9130.5140439999996</v>
      </c>
      <c r="E40" s="39"/>
      <c r="F40" s="39"/>
      <c r="G40" s="39"/>
      <c r="H40" s="39"/>
      <c r="I40" s="39">
        <f>+I13</f>
        <v>7.5555890000000003</v>
      </c>
      <c r="J40" s="52">
        <f t="shared" si="4"/>
        <v>8.2750970685654425E-4</v>
      </c>
    </row>
    <row r="41" spans="1:11" x14ac:dyDescent="0.2">
      <c r="A41">
        <f t="shared" si="5"/>
        <v>8</v>
      </c>
      <c r="B41" s="39" t="str">
        <f>+B14</f>
        <v>de Perija</v>
      </c>
      <c r="C41" s="39">
        <f>+C14</f>
        <v>21043.599609000001</v>
      </c>
      <c r="D41" s="39">
        <f>+D14</f>
        <v>21042.684194000001</v>
      </c>
      <c r="E41" s="39"/>
      <c r="F41" s="39"/>
      <c r="G41" s="39"/>
      <c r="H41" s="39"/>
      <c r="I41" s="53">
        <f>+SUM(I14:I18)</f>
        <v>6620.2992990000002</v>
      </c>
      <c r="J41" s="52">
        <f t="shared" si="4"/>
        <v>0.3146128715312696</v>
      </c>
    </row>
    <row r="42" spans="1:11" x14ac:dyDescent="0.2">
      <c r="A42">
        <f t="shared" si="5"/>
        <v>9</v>
      </c>
      <c r="B42" s="39" t="str">
        <f>+B19</f>
        <v>Guacas Rosario</v>
      </c>
      <c r="C42" s="39">
        <f>+C19</f>
        <v>848</v>
      </c>
      <c r="D42" s="39">
        <f>+D19</f>
        <v>992.53287899999998</v>
      </c>
      <c r="E42" s="39"/>
      <c r="F42" s="39"/>
      <c r="G42" s="39"/>
      <c r="H42" s="39"/>
      <c r="I42" s="39">
        <f>+I19</f>
        <v>0.17170099999999999</v>
      </c>
      <c r="J42" s="52">
        <f t="shared" si="4"/>
        <v>1.7299275785502717E-4</v>
      </c>
    </row>
    <row r="43" spans="1:11" x14ac:dyDescent="0.2">
      <c r="A43">
        <f t="shared" si="5"/>
        <v>10</v>
      </c>
      <c r="B43" s="39" t="str">
        <f>+B20</f>
        <v>UMPALA - CANON DEL CHICAMOCHA</v>
      </c>
      <c r="C43" s="39">
        <f>+C20</f>
        <v>3927.969971</v>
      </c>
      <c r="D43" s="39">
        <f>+D20</f>
        <v>3920.2253030000002</v>
      </c>
      <c r="E43" s="39"/>
      <c r="F43" s="39"/>
      <c r="G43" s="39"/>
      <c r="H43" s="39"/>
      <c r="I43" s="53">
        <f>+SUM(I20:I28)</f>
        <v>1303.54348</v>
      </c>
      <c r="J43" s="52">
        <f t="shared" si="4"/>
        <v>0.33251749051322321</v>
      </c>
    </row>
    <row r="44" spans="1:11" x14ac:dyDescent="0.2">
      <c r="I44">
        <f>SUM(I34:I43)</f>
        <v>8242.5018899999995</v>
      </c>
    </row>
  </sheetData>
  <sortState ref="A3:K28">
    <sortCondition ref="B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6AC98-8B48-874A-A91C-C92EBDFF7B95}">
  <dimension ref="A1:K692"/>
  <sheetViews>
    <sheetView topLeftCell="A685" zoomScale="193" workbookViewId="0">
      <selection activeCell="E687" sqref="E687:F692"/>
    </sheetView>
  </sheetViews>
  <sheetFormatPr baseColWidth="10" defaultRowHeight="15" x14ac:dyDescent="0.2"/>
  <sheetData>
    <row r="1" spans="1:11" ht="26" x14ac:dyDescent="0.3">
      <c r="A1" s="24" t="s">
        <v>783</v>
      </c>
      <c r="B1" s="25"/>
      <c r="C1" s="25"/>
      <c r="D1" s="25"/>
      <c r="E1" s="24" t="s">
        <v>783</v>
      </c>
      <c r="F1" s="25"/>
      <c r="G1" s="25"/>
      <c r="H1" s="25"/>
      <c r="I1" s="24" t="s">
        <v>783</v>
      </c>
      <c r="J1" s="25"/>
      <c r="K1" s="25"/>
    </row>
    <row r="2" spans="1:11" ht="24" x14ac:dyDescent="0.2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</row>
    <row r="3" spans="1:11" x14ac:dyDescent="0.2">
      <c r="A3" s="19">
        <v>1</v>
      </c>
      <c r="B3" s="22" t="s">
        <v>820</v>
      </c>
      <c r="C3" s="20">
        <v>23538</v>
      </c>
      <c r="D3" s="20">
        <v>23538.459529</v>
      </c>
      <c r="E3" s="19" t="s">
        <v>378</v>
      </c>
      <c r="F3" s="19" t="s">
        <v>18</v>
      </c>
      <c r="G3" s="19" t="s">
        <v>26</v>
      </c>
      <c r="H3" s="20">
        <v>1272.4935129999999</v>
      </c>
      <c r="I3" s="26">
        <v>26.760867000000001</v>
      </c>
      <c r="J3" s="21">
        <f>I3/D3</f>
        <v>1.1368996754876806E-3</v>
      </c>
      <c r="K3" s="21">
        <f>I3/H3</f>
        <v>2.1030258092954227E-2</v>
      </c>
    </row>
    <row r="4" spans="1:11" x14ac:dyDescent="0.2">
      <c r="A4" s="19">
        <f>+A3+1</f>
        <v>2</v>
      </c>
      <c r="B4" s="22" t="s">
        <v>820</v>
      </c>
      <c r="C4" s="20">
        <v>23538</v>
      </c>
      <c r="D4" s="20">
        <v>23538.459529</v>
      </c>
      <c r="E4" s="19" t="s">
        <v>756</v>
      </c>
      <c r="F4" s="19" t="s">
        <v>18</v>
      </c>
      <c r="G4" s="19" t="s">
        <v>308</v>
      </c>
      <c r="H4" s="20">
        <v>249.896435</v>
      </c>
      <c r="I4" s="26">
        <v>187.785168</v>
      </c>
      <c r="J4" s="21">
        <f>I4/D4</f>
        <v>7.9778019359611763E-3</v>
      </c>
      <c r="K4" s="21">
        <f>I4/H4</f>
        <v>0.75145196849246765</v>
      </c>
    </row>
    <row r="5" spans="1:11" x14ac:dyDescent="0.2">
      <c r="A5" s="19">
        <f t="shared" ref="A5:A68" si="0">+A4+1</f>
        <v>3</v>
      </c>
      <c r="B5" s="22" t="s">
        <v>820</v>
      </c>
      <c r="C5" s="20">
        <v>23538</v>
      </c>
      <c r="D5" s="20">
        <v>23538.459529</v>
      </c>
      <c r="E5" s="19" t="s">
        <v>638</v>
      </c>
      <c r="F5" s="19" t="s">
        <v>18</v>
      </c>
      <c r="G5" s="19" t="s">
        <v>308</v>
      </c>
      <c r="H5" s="20">
        <v>279.88656700000001</v>
      </c>
      <c r="I5" s="26">
        <v>235.73282900000001</v>
      </c>
      <c r="J5" s="21">
        <f>I5/D5</f>
        <v>1.0014794243844674E-2</v>
      </c>
      <c r="K5" s="21">
        <f>I5/H5</f>
        <v>0.84224416886716824</v>
      </c>
    </row>
    <row r="6" spans="1:11" x14ac:dyDescent="0.2">
      <c r="A6" s="19">
        <f t="shared" si="0"/>
        <v>4</v>
      </c>
      <c r="B6" s="22" t="s">
        <v>820</v>
      </c>
      <c r="C6" s="20">
        <v>23538</v>
      </c>
      <c r="D6" s="20">
        <v>23538.459529</v>
      </c>
      <c r="E6" s="19" t="s">
        <v>479</v>
      </c>
      <c r="F6" s="19" t="s">
        <v>18</v>
      </c>
      <c r="G6" s="19" t="s">
        <v>285</v>
      </c>
      <c r="H6" s="20">
        <v>72.448781999999994</v>
      </c>
      <c r="I6" s="26">
        <v>72.448779999999999</v>
      </c>
      <c r="J6" s="21">
        <f>I6/D6</f>
        <v>3.0778896091624517E-3</v>
      </c>
      <c r="K6" s="21">
        <f>I6/H6</f>
        <v>0.99999997239429095</v>
      </c>
    </row>
    <row r="7" spans="1:11" x14ac:dyDescent="0.2">
      <c r="A7" s="19">
        <f t="shared" si="0"/>
        <v>5</v>
      </c>
      <c r="B7" s="22" t="s">
        <v>816</v>
      </c>
      <c r="C7" s="20">
        <v>6900</v>
      </c>
      <c r="D7" s="20">
        <v>6894.2636439999997</v>
      </c>
      <c r="E7" s="19" t="s">
        <v>429</v>
      </c>
      <c r="F7" s="19" t="s">
        <v>18</v>
      </c>
      <c r="G7" s="19" t="s">
        <v>26</v>
      </c>
      <c r="H7" s="20">
        <v>1891.1567190000001</v>
      </c>
      <c r="I7" s="26">
        <v>700.93145400000003</v>
      </c>
      <c r="J7" s="21">
        <f>I7/D7</f>
        <v>0.10166879164970907</v>
      </c>
      <c r="K7" s="21">
        <f>I7/H7</f>
        <v>0.37063636607051603</v>
      </c>
    </row>
    <row r="8" spans="1:11" x14ac:dyDescent="0.2">
      <c r="A8" s="19">
        <f t="shared" si="0"/>
        <v>6</v>
      </c>
      <c r="B8" s="22" t="s">
        <v>816</v>
      </c>
      <c r="C8" s="20">
        <v>6900</v>
      </c>
      <c r="D8" s="20">
        <v>6894.2636439999997</v>
      </c>
      <c r="E8" s="19" t="s">
        <v>426</v>
      </c>
      <c r="F8" s="19" t="s">
        <v>18</v>
      </c>
      <c r="G8" s="19" t="s">
        <v>58</v>
      </c>
      <c r="H8" s="20">
        <v>634.36821999999995</v>
      </c>
      <c r="I8" s="26">
        <v>287.91377199999999</v>
      </c>
      <c r="J8" s="21">
        <f>I8/D8</f>
        <v>4.1761352171463317E-2</v>
      </c>
      <c r="K8" s="21">
        <f>I8/H8</f>
        <v>0.45385907257460029</v>
      </c>
    </row>
    <row r="9" spans="1:11" x14ac:dyDescent="0.2">
      <c r="A9" s="19">
        <f t="shared" si="0"/>
        <v>7</v>
      </c>
      <c r="B9" s="22" t="s">
        <v>816</v>
      </c>
      <c r="C9" s="20">
        <v>6900</v>
      </c>
      <c r="D9" s="20">
        <v>6894.2636439999997</v>
      </c>
      <c r="E9" s="19" t="s">
        <v>601</v>
      </c>
      <c r="F9" s="19" t="s">
        <v>18</v>
      </c>
      <c r="G9" s="19" t="s">
        <v>26</v>
      </c>
      <c r="H9" s="20">
        <v>61.114888999999998</v>
      </c>
      <c r="I9" s="26">
        <v>61.114849999999997</v>
      </c>
      <c r="J9" s="21">
        <f>I9/D9</f>
        <v>8.864594270801867E-3</v>
      </c>
      <c r="K9" s="21">
        <f>I9/H9</f>
        <v>0.99999936185763172</v>
      </c>
    </row>
    <row r="10" spans="1:11" x14ac:dyDescent="0.2">
      <c r="A10" s="19">
        <f t="shared" si="0"/>
        <v>8</v>
      </c>
      <c r="B10" s="22" t="s">
        <v>816</v>
      </c>
      <c r="C10" s="20">
        <v>6900</v>
      </c>
      <c r="D10" s="20">
        <v>6894.2636439999997</v>
      </c>
      <c r="E10" s="19" t="s">
        <v>510</v>
      </c>
      <c r="F10" s="19" t="s">
        <v>18</v>
      </c>
      <c r="G10" s="19" t="s">
        <v>26</v>
      </c>
      <c r="H10" s="20">
        <v>100.064666</v>
      </c>
      <c r="I10" s="26">
        <v>100.064762</v>
      </c>
      <c r="J10" s="21">
        <f>I10/D10</f>
        <v>1.4514205891601671E-2</v>
      </c>
      <c r="K10" s="21">
        <f>I10/H10</f>
        <v>1.0000009593796075</v>
      </c>
    </row>
    <row r="11" spans="1:11" x14ac:dyDescent="0.2">
      <c r="A11" s="19">
        <f t="shared" si="0"/>
        <v>9</v>
      </c>
      <c r="B11" s="22" t="s">
        <v>816</v>
      </c>
      <c r="C11" s="20">
        <v>6900</v>
      </c>
      <c r="D11" s="20">
        <v>6894.2636439999997</v>
      </c>
      <c r="E11" s="19" t="s">
        <v>111</v>
      </c>
      <c r="F11" s="19" t="s">
        <v>18</v>
      </c>
      <c r="G11" s="19" t="s">
        <v>112</v>
      </c>
      <c r="H11" s="20">
        <v>9602.0259069999993</v>
      </c>
      <c r="I11" s="26">
        <v>2370.544504</v>
      </c>
      <c r="J11" s="21">
        <f>I11/D11</f>
        <v>0.34384303043923453</v>
      </c>
      <c r="K11" s="21">
        <f>I11/H11</f>
        <v>0.24687961967191141</v>
      </c>
    </row>
    <row r="12" spans="1:11" x14ac:dyDescent="0.2">
      <c r="A12" s="19">
        <f t="shared" si="0"/>
        <v>10</v>
      </c>
      <c r="B12" s="22" t="s">
        <v>816</v>
      </c>
      <c r="C12" s="20">
        <v>6900</v>
      </c>
      <c r="D12" s="20">
        <v>6894.2636439999997</v>
      </c>
      <c r="E12" s="19" t="s">
        <v>641</v>
      </c>
      <c r="F12" s="19" t="s">
        <v>14</v>
      </c>
      <c r="G12" s="19" t="s">
        <v>15</v>
      </c>
      <c r="H12" s="20">
        <v>194.23836900000001</v>
      </c>
      <c r="I12" s="26">
        <v>194.23837499999999</v>
      </c>
      <c r="J12" s="21">
        <f>I12/D12</f>
        <v>2.8173911679319586E-2</v>
      </c>
      <c r="K12" s="21">
        <f>I12/H12</f>
        <v>1.0000000308898804</v>
      </c>
    </row>
    <row r="13" spans="1:11" x14ac:dyDescent="0.2">
      <c r="A13" s="19">
        <f t="shared" si="0"/>
        <v>11</v>
      </c>
      <c r="B13" s="22" t="s">
        <v>816</v>
      </c>
      <c r="C13" s="20">
        <v>6900</v>
      </c>
      <c r="D13" s="20">
        <v>6894.2636439999997</v>
      </c>
      <c r="E13" s="19" t="s">
        <v>648</v>
      </c>
      <c r="F13" s="19" t="s">
        <v>14</v>
      </c>
      <c r="G13" s="19" t="s">
        <v>26</v>
      </c>
      <c r="H13" s="20">
        <v>27.864229000000002</v>
      </c>
      <c r="I13" s="26">
        <v>26.710194000000001</v>
      </c>
      <c r="J13" s="21">
        <f>I13/D13</f>
        <v>3.8742635006779273E-3</v>
      </c>
      <c r="K13" s="21">
        <f>I13/H13</f>
        <v>0.95858363782468192</v>
      </c>
    </row>
    <row r="14" spans="1:11" x14ac:dyDescent="0.2">
      <c r="A14" s="19">
        <f t="shared" si="0"/>
        <v>12</v>
      </c>
      <c r="B14" s="22" t="s">
        <v>816</v>
      </c>
      <c r="C14" s="20">
        <v>6900</v>
      </c>
      <c r="D14" s="20">
        <v>6894.2636439999997</v>
      </c>
      <c r="E14" s="19" t="s">
        <v>303</v>
      </c>
      <c r="F14" s="19" t="s">
        <v>14</v>
      </c>
      <c r="G14" s="19" t="s">
        <v>15</v>
      </c>
      <c r="H14" s="20">
        <v>7.3454969999999999</v>
      </c>
      <c r="I14" s="26">
        <v>7.3454949999999997</v>
      </c>
      <c r="J14" s="21">
        <f>I14/D14</f>
        <v>1.0654502611591743E-3</v>
      </c>
      <c r="K14" s="21">
        <f>I14/H14</f>
        <v>0.99999972772434587</v>
      </c>
    </row>
    <row r="15" spans="1:11" x14ac:dyDescent="0.2">
      <c r="A15" s="19">
        <f t="shared" si="0"/>
        <v>13</v>
      </c>
      <c r="B15" s="22" t="s">
        <v>816</v>
      </c>
      <c r="C15" s="20">
        <v>6900</v>
      </c>
      <c r="D15" s="20">
        <v>6894.2636439999997</v>
      </c>
      <c r="E15" s="19" t="s">
        <v>257</v>
      </c>
      <c r="F15" s="19" t="s">
        <v>14</v>
      </c>
      <c r="G15" s="19" t="s">
        <v>15</v>
      </c>
      <c r="H15" s="20">
        <v>12.242405</v>
      </c>
      <c r="I15" s="26">
        <v>12.242404000000001</v>
      </c>
      <c r="J15" s="21">
        <f>I15/D15</f>
        <v>1.775737719379854E-3</v>
      </c>
      <c r="K15" s="21">
        <f>I15/H15</f>
        <v>0.99999991831670332</v>
      </c>
    </row>
    <row r="16" spans="1:11" ht="37" x14ac:dyDescent="0.2">
      <c r="A16" s="19">
        <f t="shared" si="0"/>
        <v>14</v>
      </c>
      <c r="B16" s="22" t="s">
        <v>797</v>
      </c>
      <c r="C16" s="20">
        <v>36126.898437999997</v>
      </c>
      <c r="D16" s="20">
        <v>36121.9496</v>
      </c>
      <c r="E16" s="19">
        <v>19680</v>
      </c>
      <c r="F16" s="19" t="s">
        <v>18</v>
      </c>
      <c r="G16" s="19" t="s">
        <v>95</v>
      </c>
      <c r="H16" s="20">
        <v>650.06956400000001</v>
      </c>
      <c r="I16" s="26">
        <v>489.82804900000002</v>
      </c>
      <c r="J16" s="21">
        <f>I16/D16</f>
        <v>1.3560398993524979E-2</v>
      </c>
      <c r="K16" s="21">
        <f>I16/H16</f>
        <v>0.75350097301278973</v>
      </c>
    </row>
    <row r="17" spans="1:11" ht="37" x14ac:dyDescent="0.2">
      <c r="A17" s="19">
        <f t="shared" si="0"/>
        <v>15</v>
      </c>
      <c r="B17" s="22" t="s">
        <v>797</v>
      </c>
      <c r="C17" s="20">
        <v>36126.898437999997</v>
      </c>
      <c r="D17" s="20">
        <v>36121.9496</v>
      </c>
      <c r="E17" s="19">
        <v>22440</v>
      </c>
      <c r="F17" s="19" t="s">
        <v>18</v>
      </c>
      <c r="G17" s="19" t="s">
        <v>181</v>
      </c>
      <c r="H17" s="20">
        <v>57.288676000000002</v>
      </c>
      <c r="I17" s="26">
        <v>55.112048000000001</v>
      </c>
      <c r="J17" s="21">
        <f>I17/D17</f>
        <v>1.5257218563861791E-3</v>
      </c>
      <c r="K17" s="21">
        <f>I17/H17</f>
        <v>0.96200596432006913</v>
      </c>
    </row>
    <row r="18" spans="1:11" ht="37" x14ac:dyDescent="0.2">
      <c r="A18" s="19">
        <f t="shared" si="0"/>
        <v>16</v>
      </c>
      <c r="B18" s="22" t="s">
        <v>797</v>
      </c>
      <c r="C18" s="20">
        <v>36126.898437999997</v>
      </c>
      <c r="D18" s="20">
        <v>36121.9496</v>
      </c>
      <c r="E18" s="19">
        <v>22440</v>
      </c>
      <c r="F18" s="19" t="s">
        <v>18</v>
      </c>
      <c r="G18" s="19" t="s">
        <v>181</v>
      </c>
      <c r="H18" s="20">
        <v>57.288676000000002</v>
      </c>
      <c r="I18" s="26">
        <v>55.112048000000001</v>
      </c>
      <c r="J18" s="21">
        <f>I18/D18</f>
        <v>1.5257218563861791E-3</v>
      </c>
      <c r="K18" s="21">
        <f>I18/H18</f>
        <v>0.96200596432006913</v>
      </c>
    </row>
    <row r="19" spans="1:11" ht="37" x14ac:dyDescent="0.2">
      <c r="A19" s="19">
        <f t="shared" si="0"/>
        <v>17</v>
      </c>
      <c r="B19" s="22" t="s">
        <v>797</v>
      </c>
      <c r="C19" s="20">
        <v>36126.898437999997</v>
      </c>
      <c r="D19" s="20">
        <v>36121.9496</v>
      </c>
      <c r="E19" s="19" t="s">
        <v>344</v>
      </c>
      <c r="F19" s="19" t="s">
        <v>18</v>
      </c>
      <c r="G19" s="19" t="s">
        <v>105</v>
      </c>
      <c r="H19" s="20">
        <v>6.1277900000000001</v>
      </c>
      <c r="I19" s="26">
        <v>6.1277840000000001</v>
      </c>
      <c r="J19" s="21">
        <f>I19/D19</f>
        <v>1.6964156331141108E-4</v>
      </c>
      <c r="K19" s="21">
        <f>I19/H19</f>
        <v>0.99999902085417414</v>
      </c>
    </row>
    <row r="20" spans="1:11" ht="37" x14ac:dyDescent="0.2">
      <c r="A20" s="19">
        <f t="shared" si="0"/>
        <v>18</v>
      </c>
      <c r="B20" s="22" t="s">
        <v>797</v>
      </c>
      <c r="C20" s="20">
        <v>36126.898437999997</v>
      </c>
      <c r="D20" s="20">
        <v>36121.9496</v>
      </c>
      <c r="E20" s="19" t="s">
        <v>325</v>
      </c>
      <c r="F20" s="19" t="s">
        <v>14</v>
      </c>
      <c r="G20" s="19" t="s">
        <v>95</v>
      </c>
      <c r="H20" s="20">
        <v>76.693662000000003</v>
      </c>
      <c r="I20" s="26">
        <v>76.693658999999997</v>
      </c>
      <c r="J20" s="21">
        <f>I20/D20</f>
        <v>2.1231871438079854E-3</v>
      </c>
      <c r="K20" s="21">
        <f>I20/H20</f>
        <v>0.99999996088333865</v>
      </c>
    </row>
    <row r="21" spans="1:11" ht="37" x14ac:dyDescent="0.2">
      <c r="A21" s="19">
        <f t="shared" si="0"/>
        <v>19</v>
      </c>
      <c r="B21" s="22" t="s">
        <v>797</v>
      </c>
      <c r="C21" s="20">
        <v>36126.898437999997</v>
      </c>
      <c r="D21" s="20">
        <v>36121.9496</v>
      </c>
      <c r="E21" s="19" t="s">
        <v>660</v>
      </c>
      <c r="F21" s="19" t="s">
        <v>18</v>
      </c>
      <c r="G21" s="19" t="s">
        <v>181</v>
      </c>
      <c r="H21" s="20">
        <v>6.1728480000000001</v>
      </c>
      <c r="I21" s="26">
        <v>0.32472099999999998</v>
      </c>
      <c r="J21" s="21">
        <f>I21/D21</f>
        <v>8.9895756900120355E-6</v>
      </c>
      <c r="K21" s="21">
        <f>I21/H21</f>
        <v>5.2604729615892042E-2</v>
      </c>
    </row>
    <row r="22" spans="1:11" ht="37" x14ac:dyDescent="0.2">
      <c r="A22" s="19">
        <f t="shared" si="0"/>
        <v>20</v>
      </c>
      <c r="B22" s="22" t="s">
        <v>797</v>
      </c>
      <c r="C22" s="20">
        <v>36126.898437999997</v>
      </c>
      <c r="D22" s="20">
        <v>36121.9496</v>
      </c>
      <c r="E22" s="19" t="s">
        <v>586</v>
      </c>
      <c r="F22" s="19" t="s">
        <v>18</v>
      </c>
      <c r="G22" s="19" t="s">
        <v>95</v>
      </c>
      <c r="H22" s="20">
        <v>35.333337999999998</v>
      </c>
      <c r="I22" s="26">
        <v>6.7943490000000004</v>
      </c>
      <c r="J22" s="21">
        <f>I22/D22</f>
        <v>1.8809474779844109E-4</v>
      </c>
      <c r="K22" s="21">
        <f>I22/H22</f>
        <v>0.19229287082924351</v>
      </c>
    </row>
    <row r="23" spans="1:11" ht="37" x14ac:dyDescent="0.2">
      <c r="A23" s="19">
        <f t="shared" si="0"/>
        <v>21</v>
      </c>
      <c r="B23" s="22" t="s">
        <v>797</v>
      </c>
      <c r="C23" s="20">
        <v>36126.898437999997</v>
      </c>
      <c r="D23" s="20">
        <v>36121.9496</v>
      </c>
      <c r="E23" s="19" t="s">
        <v>596</v>
      </c>
      <c r="F23" s="19" t="s">
        <v>18</v>
      </c>
      <c r="G23" s="19" t="s">
        <v>95</v>
      </c>
      <c r="H23" s="20">
        <v>97.926185000000004</v>
      </c>
      <c r="I23" s="26">
        <v>18.641065999999999</v>
      </c>
      <c r="J23" s="21">
        <f>I23/D23</f>
        <v>5.1605924393405386E-4</v>
      </c>
      <c r="K23" s="21">
        <f>I23/H23</f>
        <v>0.19035833980461914</v>
      </c>
    </row>
    <row r="24" spans="1:11" ht="37" x14ac:dyDescent="0.2">
      <c r="A24" s="19">
        <f t="shared" si="0"/>
        <v>22</v>
      </c>
      <c r="B24" s="22" t="s">
        <v>797</v>
      </c>
      <c r="C24" s="20">
        <v>36126.898437999997</v>
      </c>
      <c r="D24" s="20">
        <v>36121.9496</v>
      </c>
      <c r="E24" s="19" t="s">
        <v>575</v>
      </c>
      <c r="F24" s="19" t="s">
        <v>18</v>
      </c>
      <c r="G24" s="19" t="s">
        <v>181</v>
      </c>
      <c r="H24" s="20">
        <v>20.609421999999999</v>
      </c>
      <c r="I24" s="26">
        <v>20.609421999999999</v>
      </c>
      <c r="J24" s="21">
        <f>I24/D24</f>
        <v>5.7055120856488875E-4</v>
      </c>
      <c r="K24" s="21">
        <f>I24/H24</f>
        <v>1</v>
      </c>
    </row>
    <row r="25" spans="1:11" ht="37" x14ac:dyDescent="0.2">
      <c r="A25" s="19">
        <f t="shared" si="0"/>
        <v>23</v>
      </c>
      <c r="B25" s="22" t="s">
        <v>797</v>
      </c>
      <c r="C25" s="20">
        <v>36126.898437999997</v>
      </c>
      <c r="D25" s="20">
        <v>36121.9496</v>
      </c>
      <c r="E25" s="19" t="s">
        <v>575</v>
      </c>
      <c r="F25" s="19" t="s">
        <v>18</v>
      </c>
      <c r="G25" s="19" t="s">
        <v>181</v>
      </c>
      <c r="H25" s="20">
        <v>20.609421999999999</v>
      </c>
      <c r="I25" s="26">
        <v>20.609421999999999</v>
      </c>
      <c r="J25" s="21">
        <f>I25/D25</f>
        <v>5.7055120856488875E-4</v>
      </c>
      <c r="K25" s="21">
        <f>I25/H25</f>
        <v>1</v>
      </c>
    </row>
    <row r="26" spans="1:11" ht="37" x14ac:dyDescent="0.2">
      <c r="A26" s="19">
        <f t="shared" si="0"/>
        <v>24</v>
      </c>
      <c r="B26" s="22" t="s">
        <v>797</v>
      </c>
      <c r="C26" s="20">
        <v>36126.898437999997</v>
      </c>
      <c r="D26" s="20">
        <v>36121.9496</v>
      </c>
      <c r="E26" s="19" t="s">
        <v>438</v>
      </c>
      <c r="F26" s="19" t="s">
        <v>18</v>
      </c>
      <c r="G26" s="19" t="s">
        <v>95</v>
      </c>
      <c r="H26" s="20">
        <v>3.6112860000000002</v>
      </c>
      <c r="I26" s="26">
        <v>3.611297</v>
      </c>
      <c r="J26" s="21">
        <f>I26/D26</f>
        <v>9.9975140876670725E-5</v>
      </c>
      <c r="K26" s="21">
        <f>I26/H26</f>
        <v>1.0000030460063256</v>
      </c>
    </row>
    <row r="27" spans="1:11" ht="37" x14ac:dyDescent="0.2">
      <c r="A27" s="19">
        <f t="shared" si="0"/>
        <v>25</v>
      </c>
      <c r="B27" s="22" t="s">
        <v>797</v>
      </c>
      <c r="C27" s="20">
        <v>36126.898437999997</v>
      </c>
      <c r="D27" s="20">
        <v>36121.9496</v>
      </c>
      <c r="E27" s="19" t="s">
        <v>537</v>
      </c>
      <c r="F27" s="19" t="s">
        <v>18</v>
      </c>
      <c r="G27" s="19" t="s">
        <v>19</v>
      </c>
      <c r="H27" s="20">
        <v>69.296398999999994</v>
      </c>
      <c r="I27" s="26">
        <v>14.487589</v>
      </c>
      <c r="J27" s="21">
        <f>I27/D27</f>
        <v>4.0107439272879113E-4</v>
      </c>
      <c r="K27" s="21">
        <f>I27/H27</f>
        <v>0.20906698196539766</v>
      </c>
    </row>
    <row r="28" spans="1:11" ht="37" x14ac:dyDescent="0.2">
      <c r="A28" s="19">
        <f t="shared" si="0"/>
        <v>26</v>
      </c>
      <c r="B28" s="22" t="s">
        <v>797</v>
      </c>
      <c r="C28" s="20">
        <v>36126.898437999997</v>
      </c>
      <c r="D28" s="20">
        <v>36121.9496</v>
      </c>
      <c r="E28" s="19" t="s">
        <v>537</v>
      </c>
      <c r="F28" s="19" t="s">
        <v>18</v>
      </c>
      <c r="G28" s="19" t="s">
        <v>19</v>
      </c>
      <c r="H28" s="20">
        <v>69.296398999999994</v>
      </c>
      <c r="I28" s="26">
        <v>14.487589</v>
      </c>
      <c r="J28" s="21">
        <f>I28/D28</f>
        <v>4.0107439272879113E-4</v>
      </c>
      <c r="K28" s="21">
        <f>I28/H28</f>
        <v>0.20906698196539766</v>
      </c>
    </row>
    <row r="29" spans="1:11" ht="37" x14ac:dyDescent="0.2">
      <c r="A29" s="19">
        <f t="shared" si="0"/>
        <v>27</v>
      </c>
      <c r="B29" s="22" t="s">
        <v>797</v>
      </c>
      <c r="C29" s="20">
        <v>36126.898437999997</v>
      </c>
      <c r="D29" s="20">
        <v>36121.9496</v>
      </c>
      <c r="E29" s="19" t="s">
        <v>542</v>
      </c>
      <c r="F29" s="19" t="s">
        <v>18</v>
      </c>
      <c r="G29" s="19" t="s">
        <v>19</v>
      </c>
      <c r="H29" s="20">
        <v>39.642859000000001</v>
      </c>
      <c r="I29" s="26">
        <v>39.642823</v>
      </c>
      <c r="J29" s="21">
        <f>I29/D29</f>
        <v>1.09747185406626E-3</v>
      </c>
      <c r="K29" s="21">
        <f>I29/H29</f>
        <v>0.99999909189193437</v>
      </c>
    </row>
    <row r="30" spans="1:11" ht="37" x14ac:dyDescent="0.2">
      <c r="A30" s="19">
        <f t="shared" si="0"/>
        <v>28</v>
      </c>
      <c r="B30" s="22" t="s">
        <v>797</v>
      </c>
      <c r="C30" s="20">
        <v>36126.898437999997</v>
      </c>
      <c r="D30" s="20">
        <v>36121.9496</v>
      </c>
      <c r="E30" s="19" t="s">
        <v>542</v>
      </c>
      <c r="F30" s="19" t="s">
        <v>18</v>
      </c>
      <c r="G30" s="19" t="s">
        <v>19</v>
      </c>
      <c r="H30" s="20">
        <v>39.642859000000001</v>
      </c>
      <c r="I30" s="26">
        <v>39.642823</v>
      </c>
      <c r="J30" s="21">
        <f>I30/D30</f>
        <v>1.09747185406626E-3</v>
      </c>
      <c r="K30" s="21">
        <f>I30/H30</f>
        <v>0.99999909189193437</v>
      </c>
    </row>
    <row r="31" spans="1:11" ht="37" x14ac:dyDescent="0.2">
      <c r="A31" s="19">
        <f t="shared" si="0"/>
        <v>29</v>
      </c>
      <c r="B31" s="22" t="s">
        <v>797</v>
      </c>
      <c r="C31" s="20">
        <v>36126.898437999997</v>
      </c>
      <c r="D31" s="20">
        <v>36121.9496</v>
      </c>
      <c r="E31" s="19" t="s">
        <v>542</v>
      </c>
      <c r="F31" s="19" t="s">
        <v>18</v>
      </c>
      <c r="G31" s="19" t="s">
        <v>19</v>
      </c>
      <c r="H31" s="20">
        <v>39.642859000000001</v>
      </c>
      <c r="I31" s="26">
        <v>39.642823</v>
      </c>
      <c r="J31" s="21">
        <f>I31/D31</f>
        <v>1.09747185406626E-3</v>
      </c>
      <c r="K31" s="21">
        <f>I31/H31</f>
        <v>0.99999909189193437</v>
      </c>
    </row>
    <row r="32" spans="1:11" ht="37" x14ac:dyDescent="0.2">
      <c r="A32" s="19">
        <f t="shared" si="0"/>
        <v>30</v>
      </c>
      <c r="B32" s="22" t="s">
        <v>797</v>
      </c>
      <c r="C32" s="20">
        <v>36126.898437999997</v>
      </c>
      <c r="D32" s="20">
        <v>36121.9496</v>
      </c>
      <c r="E32" s="19" t="s">
        <v>439</v>
      </c>
      <c r="F32" s="19" t="s">
        <v>18</v>
      </c>
      <c r="G32" s="19" t="s">
        <v>95</v>
      </c>
      <c r="H32" s="20">
        <v>6.0987580000000001</v>
      </c>
      <c r="I32" s="26">
        <v>6.0987619999999998</v>
      </c>
      <c r="J32" s="21">
        <f>I32/D32</f>
        <v>1.6883811830577383E-4</v>
      </c>
      <c r="K32" s="21">
        <f>I32/H32</f>
        <v>1.0000006558712446</v>
      </c>
    </row>
    <row r="33" spans="1:11" ht="37" x14ac:dyDescent="0.2">
      <c r="A33" s="19">
        <f t="shared" si="0"/>
        <v>31</v>
      </c>
      <c r="B33" s="22" t="s">
        <v>797</v>
      </c>
      <c r="C33" s="20">
        <v>36126.898437999997</v>
      </c>
      <c r="D33" s="20">
        <v>36121.9496</v>
      </c>
      <c r="E33" s="19" t="s">
        <v>383</v>
      </c>
      <c r="F33" s="19" t="s">
        <v>18</v>
      </c>
      <c r="G33" s="19" t="s">
        <v>19</v>
      </c>
      <c r="H33" s="20">
        <v>81.958568</v>
      </c>
      <c r="I33" s="26">
        <v>81.958562000000001</v>
      </c>
      <c r="J33" s="21">
        <f>I33/D33</f>
        <v>2.2689407107749247E-3</v>
      </c>
      <c r="K33" s="21">
        <f>I33/H33</f>
        <v>0.99999992679227878</v>
      </c>
    </row>
    <row r="34" spans="1:11" ht="37" x14ac:dyDescent="0.2">
      <c r="A34" s="19">
        <f t="shared" si="0"/>
        <v>32</v>
      </c>
      <c r="B34" s="22" t="s">
        <v>797</v>
      </c>
      <c r="C34" s="20">
        <v>36126.898437999997</v>
      </c>
      <c r="D34" s="20">
        <v>36121.9496</v>
      </c>
      <c r="E34" s="19" t="s">
        <v>385</v>
      </c>
      <c r="F34" s="19" t="s">
        <v>18</v>
      </c>
      <c r="G34" s="19" t="s">
        <v>19</v>
      </c>
      <c r="H34" s="20">
        <v>12.633558000000001</v>
      </c>
      <c r="I34" s="26">
        <v>1.514694</v>
      </c>
      <c r="J34" s="21">
        <f>I34/D34</f>
        <v>4.1932786485035129E-5</v>
      </c>
      <c r="K34" s="21">
        <f>I34/H34</f>
        <v>0.11989449053069609</v>
      </c>
    </row>
    <row r="35" spans="1:11" ht="37" x14ac:dyDescent="0.2">
      <c r="A35" s="19">
        <f t="shared" si="0"/>
        <v>33</v>
      </c>
      <c r="B35" s="22" t="s">
        <v>797</v>
      </c>
      <c r="C35" s="20">
        <v>36126.898437999997</v>
      </c>
      <c r="D35" s="20">
        <v>36121.9496</v>
      </c>
      <c r="E35" s="19" t="s">
        <v>488</v>
      </c>
      <c r="F35" s="19" t="s">
        <v>18</v>
      </c>
      <c r="G35" s="19" t="s">
        <v>181</v>
      </c>
      <c r="H35" s="20">
        <v>83.606742999999994</v>
      </c>
      <c r="I35" s="26">
        <v>17.022586</v>
      </c>
      <c r="J35" s="21">
        <f>I35/D35</f>
        <v>4.7125324597651285E-4</v>
      </c>
      <c r="K35" s="21">
        <f>I35/H35</f>
        <v>0.20360302756919979</v>
      </c>
    </row>
    <row r="36" spans="1:11" ht="37" x14ac:dyDescent="0.2">
      <c r="A36" s="19">
        <f t="shared" si="0"/>
        <v>34</v>
      </c>
      <c r="B36" s="22" t="s">
        <v>797</v>
      </c>
      <c r="C36" s="20">
        <v>36126.898437999997</v>
      </c>
      <c r="D36" s="20">
        <v>36121.9496</v>
      </c>
      <c r="E36" s="19" t="s">
        <v>382</v>
      </c>
      <c r="F36" s="19" t="s">
        <v>18</v>
      </c>
      <c r="G36" s="19" t="s">
        <v>181</v>
      </c>
      <c r="H36" s="20">
        <v>270.76864999999998</v>
      </c>
      <c r="I36" s="26">
        <v>202.281327</v>
      </c>
      <c r="J36" s="21">
        <f>I36/D36</f>
        <v>5.5999559614024821E-3</v>
      </c>
      <c r="K36" s="21">
        <f>I36/H36</f>
        <v>0.74706332140002185</v>
      </c>
    </row>
    <row r="37" spans="1:11" ht="37" x14ac:dyDescent="0.2">
      <c r="A37" s="19">
        <f t="shared" si="0"/>
        <v>35</v>
      </c>
      <c r="B37" s="22" t="s">
        <v>797</v>
      </c>
      <c r="C37" s="20">
        <v>36126.898437999997</v>
      </c>
      <c r="D37" s="20">
        <v>36121.9496</v>
      </c>
      <c r="E37" s="19" t="s">
        <v>275</v>
      </c>
      <c r="F37" s="19" t="s">
        <v>14</v>
      </c>
      <c r="G37" s="19" t="s">
        <v>233</v>
      </c>
      <c r="H37" s="20">
        <v>117.71749800000001</v>
      </c>
      <c r="I37" s="26">
        <v>117.71750400000001</v>
      </c>
      <c r="J37" s="21">
        <f>I37/D37</f>
        <v>3.2588912089063986E-3</v>
      </c>
      <c r="K37" s="21">
        <f>I37/H37</f>
        <v>1.0000000509694829</v>
      </c>
    </row>
    <row r="38" spans="1:11" ht="37" x14ac:dyDescent="0.2">
      <c r="A38" s="19">
        <f t="shared" si="0"/>
        <v>36</v>
      </c>
      <c r="B38" s="22" t="s">
        <v>797</v>
      </c>
      <c r="C38" s="20">
        <v>36126.898437999997</v>
      </c>
      <c r="D38" s="20">
        <v>36121.9496</v>
      </c>
      <c r="E38" s="19" t="s">
        <v>278</v>
      </c>
      <c r="F38" s="19" t="s">
        <v>14</v>
      </c>
      <c r="G38" s="19" t="s">
        <v>233</v>
      </c>
      <c r="H38" s="20">
        <v>74.798569000000001</v>
      </c>
      <c r="I38" s="26">
        <v>74.798564999999996</v>
      </c>
      <c r="J38" s="21">
        <f>I38/D38</f>
        <v>2.0707233642782113E-3</v>
      </c>
      <c r="K38" s="21">
        <f>I38/H38</f>
        <v>0.99999994652304103</v>
      </c>
    </row>
    <row r="39" spans="1:11" ht="37" x14ac:dyDescent="0.2">
      <c r="A39" s="19">
        <f t="shared" si="0"/>
        <v>37</v>
      </c>
      <c r="B39" s="22" t="s">
        <v>797</v>
      </c>
      <c r="C39" s="20">
        <v>36126.898437999997</v>
      </c>
      <c r="D39" s="20">
        <v>36121.9496</v>
      </c>
      <c r="E39" s="19" t="s">
        <v>457</v>
      </c>
      <c r="F39" s="19" t="s">
        <v>18</v>
      </c>
      <c r="G39" s="19" t="s">
        <v>23</v>
      </c>
      <c r="H39" s="20">
        <v>1931.3226</v>
      </c>
      <c r="I39" s="26">
        <v>310.54934300000002</v>
      </c>
      <c r="J39" s="21">
        <f>I39/D39</f>
        <v>8.5972475583100862E-3</v>
      </c>
      <c r="K39" s="21">
        <f>I39/H39</f>
        <v>0.16079620411421688</v>
      </c>
    </row>
    <row r="40" spans="1:11" ht="37" x14ac:dyDescent="0.2">
      <c r="A40" s="19">
        <f t="shared" si="0"/>
        <v>38</v>
      </c>
      <c r="B40" s="22" t="s">
        <v>797</v>
      </c>
      <c r="C40" s="20">
        <v>36126.898437999997</v>
      </c>
      <c r="D40" s="20">
        <v>36121.9496</v>
      </c>
      <c r="E40" s="19" t="s">
        <v>333</v>
      </c>
      <c r="F40" s="19" t="s">
        <v>14</v>
      </c>
      <c r="G40" s="19" t="s">
        <v>269</v>
      </c>
      <c r="H40" s="20">
        <v>191.100469</v>
      </c>
      <c r="I40" s="26">
        <v>186.79087000000001</v>
      </c>
      <c r="J40" s="21">
        <f>I40/D40</f>
        <v>5.1711181724255553E-3</v>
      </c>
      <c r="K40" s="21">
        <f>I40/H40</f>
        <v>0.97744851688459233</v>
      </c>
    </row>
    <row r="41" spans="1:11" ht="37" x14ac:dyDescent="0.2">
      <c r="A41" s="19">
        <f t="shared" si="0"/>
        <v>39</v>
      </c>
      <c r="B41" s="22" t="s">
        <v>797</v>
      </c>
      <c r="C41" s="20">
        <v>36126.898437999997</v>
      </c>
      <c r="D41" s="20">
        <v>36121.9496</v>
      </c>
      <c r="E41" s="19" t="s">
        <v>319</v>
      </c>
      <c r="F41" s="19" t="s">
        <v>14</v>
      </c>
      <c r="G41" s="19" t="s">
        <v>105</v>
      </c>
      <c r="H41" s="20">
        <v>32.756554000000001</v>
      </c>
      <c r="I41" s="26">
        <v>11.948615999999999</v>
      </c>
      <c r="J41" s="21">
        <f>I41/D41</f>
        <v>3.3078546790287308E-4</v>
      </c>
      <c r="K41" s="21">
        <f>I41/H41</f>
        <v>0.36477023804152292</v>
      </c>
    </row>
    <row r="42" spans="1:11" ht="37" x14ac:dyDescent="0.2">
      <c r="A42" s="19">
        <f t="shared" si="0"/>
        <v>40</v>
      </c>
      <c r="B42" s="22" t="s">
        <v>797</v>
      </c>
      <c r="C42" s="20">
        <v>36126.898437999997</v>
      </c>
      <c r="D42" s="20">
        <v>36121.9496</v>
      </c>
      <c r="E42" s="19" t="s">
        <v>329</v>
      </c>
      <c r="F42" s="19" t="s">
        <v>14</v>
      </c>
      <c r="G42" s="19" t="s">
        <v>19</v>
      </c>
      <c r="H42" s="20">
        <v>16.599440999999999</v>
      </c>
      <c r="I42" s="26">
        <v>16.599439</v>
      </c>
      <c r="J42" s="21">
        <f>I42/D42</f>
        <v>4.5953884504617106E-4</v>
      </c>
      <c r="K42" s="21">
        <f>I42/H42</f>
        <v>0.99999987951401503</v>
      </c>
    </row>
    <row r="43" spans="1:11" ht="37" x14ac:dyDescent="0.2">
      <c r="A43" s="19">
        <f t="shared" si="0"/>
        <v>41</v>
      </c>
      <c r="B43" s="22" t="s">
        <v>797</v>
      </c>
      <c r="C43" s="20">
        <v>36126.898437999997</v>
      </c>
      <c r="D43" s="20">
        <v>36121.9496</v>
      </c>
      <c r="E43" s="19" t="s">
        <v>320</v>
      </c>
      <c r="F43" s="19" t="s">
        <v>14</v>
      </c>
      <c r="G43" s="19" t="s">
        <v>105</v>
      </c>
      <c r="H43" s="20">
        <v>1.454321</v>
      </c>
      <c r="I43" s="26">
        <v>1.164185</v>
      </c>
      <c r="J43" s="21">
        <f>I43/D43</f>
        <v>3.2229295840665258E-5</v>
      </c>
      <c r="K43" s="21">
        <f>I43/H43</f>
        <v>0.80050071476654749</v>
      </c>
    </row>
    <row r="44" spans="1:11" ht="37" x14ac:dyDescent="0.2">
      <c r="A44" s="19">
        <f t="shared" si="0"/>
        <v>42</v>
      </c>
      <c r="B44" s="22" t="s">
        <v>797</v>
      </c>
      <c r="C44" s="20">
        <v>36126.898437999997</v>
      </c>
      <c r="D44" s="20">
        <v>36121.9496</v>
      </c>
      <c r="E44" s="19" t="s">
        <v>330</v>
      </c>
      <c r="F44" s="19" t="s">
        <v>14</v>
      </c>
      <c r="G44" s="19" t="s">
        <v>19</v>
      </c>
      <c r="H44" s="20">
        <v>0.990622</v>
      </c>
      <c r="I44" s="26">
        <v>0.99062300000000003</v>
      </c>
      <c r="J44" s="21">
        <f>I44/D44</f>
        <v>2.7424405686009817E-5</v>
      </c>
      <c r="K44" s="21">
        <f>I44/H44</f>
        <v>1.0000010094667795</v>
      </c>
    </row>
    <row r="45" spans="1:11" ht="37" x14ac:dyDescent="0.2">
      <c r="A45" s="19">
        <f t="shared" si="0"/>
        <v>43</v>
      </c>
      <c r="B45" s="22" t="s">
        <v>797</v>
      </c>
      <c r="C45" s="20">
        <v>36126.898437999997</v>
      </c>
      <c r="D45" s="20">
        <v>36121.9496</v>
      </c>
      <c r="E45" s="19" t="s">
        <v>331</v>
      </c>
      <c r="F45" s="19" t="s">
        <v>14</v>
      </c>
      <c r="G45" s="19" t="s">
        <v>19</v>
      </c>
      <c r="H45" s="20">
        <v>0.26083699999999999</v>
      </c>
      <c r="I45" s="26">
        <v>0.26083699999999999</v>
      </c>
      <c r="J45" s="21">
        <f>I45/D45</f>
        <v>7.2210111272620781E-6</v>
      </c>
      <c r="K45" s="21">
        <f>I45/H45</f>
        <v>1</v>
      </c>
    </row>
    <row r="46" spans="1:11" ht="37" x14ac:dyDescent="0.2">
      <c r="A46" s="19">
        <f t="shared" si="0"/>
        <v>44</v>
      </c>
      <c r="B46" s="22" t="s">
        <v>797</v>
      </c>
      <c r="C46" s="20">
        <v>36126.898437999997</v>
      </c>
      <c r="D46" s="20">
        <v>36121.9496</v>
      </c>
      <c r="E46" s="19" t="s">
        <v>332</v>
      </c>
      <c r="F46" s="19" t="s">
        <v>14</v>
      </c>
      <c r="G46" s="19" t="s">
        <v>19</v>
      </c>
      <c r="H46" s="20">
        <v>0.239817</v>
      </c>
      <c r="I46" s="26">
        <v>0.23982200000000001</v>
      </c>
      <c r="J46" s="21">
        <f>I46/D46</f>
        <v>6.6392318979372037E-6</v>
      </c>
      <c r="K46" s="21">
        <f>I46/H46</f>
        <v>1.000020849230872</v>
      </c>
    </row>
    <row r="47" spans="1:11" ht="37" x14ac:dyDescent="0.2">
      <c r="A47" s="19">
        <f t="shared" si="0"/>
        <v>45</v>
      </c>
      <c r="B47" s="22" t="s">
        <v>797</v>
      </c>
      <c r="C47" s="20">
        <v>36126.898437999997</v>
      </c>
      <c r="D47" s="20">
        <v>36121.9496</v>
      </c>
      <c r="E47" s="19" t="s">
        <v>309</v>
      </c>
      <c r="F47" s="19" t="s">
        <v>14</v>
      </c>
      <c r="G47" s="19" t="s">
        <v>256</v>
      </c>
      <c r="H47" s="20">
        <v>47.822960999999999</v>
      </c>
      <c r="I47" s="26">
        <v>45.483353999999999</v>
      </c>
      <c r="J47" s="21">
        <f>I47/D47</f>
        <v>1.2591611057449679E-3</v>
      </c>
      <c r="K47" s="21">
        <f>I47/H47</f>
        <v>0.9510777469425199</v>
      </c>
    </row>
    <row r="48" spans="1:11" ht="37" x14ac:dyDescent="0.2">
      <c r="A48" s="19">
        <f t="shared" si="0"/>
        <v>46</v>
      </c>
      <c r="B48" s="22" t="s">
        <v>797</v>
      </c>
      <c r="C48" s="20">
        <v>36126.898437999997</v>
      </c>
      <c r="D48" s="20">
        <v>36121.9496</v>
      </c>
      <c r="E48" s="19" t="s">
        <v>334</v>
      </c>
      <c r="F48" s="19" t="s">
        <v>14</v>
      </c>
      <c r="G48" s="19" t="s">
        <v>105</v>
      </c>
      <c r="H48" s="20">
        <v>76.911495000000002</v>
      </c>
      <c r="I48" s="26">
        <v>76.911462</v>
      </c>
      <c r="J48" s="21">
        <f>I48/D48</f>
        <v>2.1292168017420631E-3</v>
      </c>
      <c r="K48" s="21">
        <f>I48/H48</f>
        <v>0.99999957093539782</v>
      </c>
    </row>
    <row r="49" spans="1:11" ht="37" x14ac:dyDescent="0.2">
      <c r="A49" s="19">
        <f t="shared" si="0"/>
        <v>47</v>
      </c>
      <c r="B49" s="22" t="s">
        <v>797</v>
      </c>
      <c r="C49" s="20">
        <v>36126.898437999997</v>
      </c>
      <c r="D49" s="20">
        <v>36121.9496</v>
      </c>
      <c r="E49" s="19" t="s">
        <v>334</v>
      </c>
      <c r="F49" s="19" t="s">
        <v>14</v>
      </c>
      <c r="G49" s="19" t="s">
        <v>105</v>
      </c>
      <c r="H49" s="20">
        <v>76.911495000000002</v>
      </c>
      <c r="I49" s="26">
        <v>76.911462</v>
      </c>
      <c r="J49" s="21">
        <f>I49/D49</f>
        <v>2.1292168017420631E-3</v>
      </c>
      <c r="K49" s="21">
        <f>I49/H49</f>
        <v>0.99999957093539782</v>
      </c>
    </row>
    <row r="50" spans="1:11" ht="37" x14ac:dyDescent="0.2">
      <c r="A50" s="19">
        <f t="shared" si="0"/>
        <v>48</v>
      </c>
      <c r="B50" s="22" t="s">
        <v>797</v>
      </c>
      <c r="C50" s="20">
        <v>36126.898437999997</v>
      </c>
      <c r="D50" s="20">
        <v>36121.9496</v>
      </c>
      <c r="E50" s="19" t="s">
        <v>311</v>
      </c>
      <c r="F50" s="19" t="s">
        <v>14</v>
      </c>
      <c r="G50" s="19" t="s">
        <v>237</v>
      </c>
      <c r="H50" s="20">
        <v>78.477521999999993</v>
      </c>
      <c r="I50" s="26">
        <v>78.477524000000003</v>
      </c>
      <c r="J50" s="21">
        <f>I50/D50</f>
        <v>2.1725716598641177E-3</v>
      </c>
      <c r="K50" s="21">
        <f>I50/H50</f>
        <v>1.0000000254850046</v>
      </c>
    </row>
    <row r="51" spans="1:11" ht="37" x14ac:dyDescent="0.2">
      <c r="A51" s="19">
        <f t="shared" si="0"/>
        <v>49</v>
      </c>
      <c r="B51" s="22" t="s">
        <v>797</v>
      </c>
      <c r="C51" s="20">
        <v>36126.898437999997</v>
      </c>
      <c r="D51" s="20">
        <v>36121.9496</v>
      </c>
      <c r="E51" s="19" t="s">
        <v>335</v>
      </c>
      <c r="F51" s="19" t="s">
        <v>14</v>
      </c>
      <c r="G51" s="19" t="s">
        <v>267</v>
      </c>
      <c r="H51" s="20">
        <v>6.9437720000000001</v>
      </c>
      <c r="I51" s="26">
        <v>2.4998550000000002</v>
      </c>
      <c r="J51" s="21">
        <f>I51/D51</f>
        <v>6.9205982171017706E-5</v>
      </c>
      <c r="K51" s="21">
        <f>I51/H51</f>
        <v>0.36001398087379599</v>
      </c>
    </row>
    <row r="52" spans="1:11" ht="37" x14ac:dyDescent="0.2">
      <c r="A52" s="19">
        <f t="shared" si="0"/>
        <v>50</v>
      </c>
      <c r="B52" s="22" t="s">
        <v>797</v>
      </c>
      <c r="C52" s="20">
        <v>36126.898437999997</v>
      </c>
      <c r="D52" s="20">
        <v>36121.9496</v>
      </c>
      <c r="E52" s="19" t="s">
        <v>350</v>
      </c>
      <c r="F52" s="19" t="s">
        <v>18</v>
      </c>
      <c r="G52" s="19" t="s">
        <v>105</v>
      </c>
      <c r="H52" s="20">
        <v>144.15959899999999</v>
      </c>
      <c r="I52" s="26">
        <v>73.610266999999993</v>
      </c>
      <c r="J52" s="21">
        <f>I52/D52</f>
        <v>2.0378265241807435E-3</v>
      </c>
      <c r="K52" s="21">
        <f>I52/H52</f>
        <v>0.51061648000283355</v>
      </c>
    </row>
    <row r="53" spans="1:11" ht="37" x14ac:dyDescent="0.2">
      <c r="A53" s="19">
        <f t="shared" si="0"/>
        <v>51</v>
      </c>
      <c r="B53" s="22" t="s">
        <v>819</v>
      </c>
      <c r="C53" s="20">
        <v>70166.796875</v>
      </c>
      <c r="D53" s="20">
        <v>70136.424887999994</v>
      </c>
      <c r="E53" s="19" t="s">
        <v>367</v>
      </c>
      <c r="F53" s="19" t="s">
        <v>18</v>
      </c>
      <c r="G53" s="19" t="s">
        <v>269</v>
      </c>
      <c r="H53" s="20">
        <v>64.637415000000004</v>
      </c>
      <c r="I53" s="26">
        <v>64.637422000000001</v>
      </c>
      <c r="J53" s="21">
        <f>I53/D53</f>
        <v>9.2159562029599761E-4</v>
      </c>
      <c r="K53" s="21">
        <f>I53/H53</f>
        <v>1.0000001082964101</v>
      </c>
    </row>
    <row r="54" spans="1:11" ht="37" x14ac:dyDescent="0.2">
      <c r="A54" s="19">
        <f t="shared" si="0"/>
        <v>52</v>
      </c>
      <c r="B54" s="22" t="s">
        <v>819</v>
      </c>
      <c r="C54" s="20">
        <v>70166.796875</v>
      </c>
      <c r="D54" s="20">
        <v>70136.424887999994</v>
      </c>
      <c r="E54" s="19" t="s">
        <v>409</v>
      </c>
      <c r="F54" s="19" t="s">
        <v>18</v>
      </c>
      <c r="G54" s="19" t="s">
        <v>269</v>
      </c>
      <c r="H54" s="20">
        <v>84.802531000000002</v>
      </c>
      <c r="I54" s="26">
        <v>84.802532999999997</v>
      </c>
      <c r="J54" s="21">
        <f>I54/D54</f>
        <v>1.2091082933785139E-3</v>
      </c>
      <c r="K54" s="21">
        <f>I54/H54</f>
        <v>1.0000000235842017</v>
      </c>
    </row>
    <row r="55" spans="1:11" ht="37" x14ac:dyDescent="0.2">
      <c r="A55" s="19">
        <f t="shared" si="0"/>
        <v>53</v>
      </c>
      <c r="B55" s="22" t="s">
        <v>819</v>
      </c>
      <c r="C55" s="20">
        <v>70166.796875</v>
      </c>
      <c r="D55" s="20">
        <v>70136.424887999994</v>
      </c>
      <c r="E55" s="19" t="s">
        <v>421</v>
      </c>
      <c r="F55" s="19" t="s">
        <v>18</v>
      </c>
      <c r="G55" s="19" t="s">
        <v>269</v>
      </c>
      <c r="H55" s="20">
        <v>309.30900800000001</v>
      </c>
      <c r="I55" s="26">
        <v>309.30902600000002</v>
      </c>
      <c r="J55" s="21">
        <f>I55/D55</f>
        <v>4.4101053980714275E-3</v>
      </c>
      <c r="K55" s="21">
        <f>I55/H55</f>
        <v>1.0000000581942314</v>
      </c>
    </row>
    <row r="56" spans="1:11" ht="37" x14ac:dyDescent="0.2">
      <c r="A56" s="19">
        <f t="shared" si="0"/>
        <v>54</v>
      </c>
      <c r="B56" s="22" t="s">
        <v>819</v>
      </c>
      <c r="C56" s="20">
        <v>70166.796875</v>
      </c>
      <c r="D56" s="20">
        <v>70136.424887999994</v>
      </c>
      <c r="E56" s="19" t="s">
        <v>731</v>
      </c>
      <c r="F56" s="19" t="s">
        <v>18</v>
      </c>
      <c r="G56" s="19" t="s">
        <v>105</v>
      </c>
      <c r="H56" s="20">
        <v>22.006202999999999</v>
      </c>
      <c r="I56" s="26">
        <v>22.006195000000002</v>
      </c>
      <c r="J56" s="21">
        <f>I56/D56</f>
        <v>3.1376271367041344E-4</v>
      </c>
      <c r="K56" s="21">
        <f>I56/H56</f>
        <v>0.99999963646613654</v>
      </c>
    </row>
    <row r="57" spans="1:11" ht="37" x14ac:dyDescent="0.2">
      <c r="A57" s="19">
        <f t="shared" si="0"/>
        <v>55</v>
      </c>
      <c r="B57" s="22" t="s">
        <v>819</v>
      </c>
      <c r="C57" s="20">
        <v>70166.796875</v>
      </c>
      <c r="D57" s="20">
        <v>70136.424887999994</v>
      </c>
      <c r="E57" s="19" t="s">
        <v>731</v>
      </c>
      <c r="F57" s="19" t="s">
        <v>18</v>
      </c>
      <c r="G57" s="19" t="s">
        <v>105</v>
      </c>
      <c r="H57" s="20">
        <v>22.006202999999999</v>
      </c>
      <c r="I57" s="26">
        <v>22.006195000000002</v>
      </c>
      <c r="J57" s="21">
        <f>I57/D57</f>
        <v>3.1376271367041344E-4</v>
      </c>
      <c r="K57" s="21">
        <f>I57/H57</f>
        <v>0.99999963646613654</v>
      </c>
    </row>
    <row r="58" spans="1:11" ht="37" x14ac:dyDescent="0.2">
      <c r="A58" s="19">
        <f t="shared" si="0"/>
        <v>56</v>
      </c>
      <c r="B58" s="22" t="s">
        <v>819</v>
      </c>
      <c r="C58" s="20">
        <v>70166.796875</v>
      </c>
      <c r="D58" s="20">
        <v>70136.424887999994</v>
      </c>
      <c r="E58" s="19" t="s">
        <v>657</v>
      </c>
      <c r="F58" s="19" t="s">
        <v>18</v>
      </c>
      <c r="G58" s="19" t="s">
        <v>105</v>
      </c>
      <c r="H58" s="20">
        <v>10.00301</v>
      </c>
      <c r="I58" s="26">
        <v>10.003011000000001</v>
      </c>
      <c r="J58" s="21">
        <f>I58/D58</f>
        <v>1.4262219689660098E-4</v>
      </c>
      <c r="K58" s="21">
        <f>I58/H58</f>
        <v>1.0000000999699092</v>
      </c>
    </row>
    <row r="59" spans="1:11" ht="37" x14ac:dyDescent="0.2">
      <c r="A59" s="19">
        <f t="shared" si="0"/>
        <v>57</v>
      </c>
      <c r="B59" s="22" t="s">
        <v>819</v>
      </c>
      <c r="C59" s="20">
        <v>70166.796875</v>
      </c>
      <c r="D59" s="20">
        <v>70136.424887999994</v>
      </c>
      <c r="E59" s="19" t="s">
        <v>577</v>
      </c>
      <c r="F59" s="19" t="s">
        <v>18</v>
      </c>
      <c r="G59" s="19" t="s">
        <v>262</v>
      </c>
      <c r="H59" s="20">
        <v>640.40846399999998</v>
      </c>
      <c r="I59" s="26">
        <v>632.890626</v>
      </c>
      <c r="J59" s="21">
        <f>I59/D59</f>
        <v>9.0237081090268761E-3</v>
      </c>
      <c r="K59" s="21">
        <f>I59/H59</f>
        <v>0.98826087033103305</v>
      </c>
    </row>
    <row r="60" spans="1:11" ht="37" x14ac:dyDescent="0.2">
      <c r="A60" s="19">
        <f t="shared" si="0"/>
        <v>58</v>
      </c>
      <c r="B60" s="22" t="s">
        <v>819</v>
      </c>
      <c r="C60" s="20">
        <v>70166.796875</v>
      </c>
      <c r="D60" s="20">
        <v>70136.424887999994</v>
      </c>
      <c r="E60" s="19" t="s">
        <v>673</v>
      </c>
      <c r="F60" s="19" t="s">
        <v>18</v>
      </c>
      <c r="G60" s="19" t="s">
        <v>19</v>
      </c>
      <c r="H60" s="20">
        <v>7.8023639999999999</v>
      </c>
      <c r="I60" s="26">
        <v>7.8023600000000002</v>
      </c>
      <c r="J60" s="21">
        <f>I60/D60</f>
        <v>1.1124547640487086E-4</v>
      </c>
      <c r="K60" s="21">
        <f>I60/H60</f>
        <v>0.99999948733486421</v>
      </c>
    </row>
    <row r="61" spans="1:11" ht="37" x14ac:dyDescent="0.2">
      <c r="A61" s="19">
        <f t="shared" si="0"/>
        <v>59</v>
      </c>
      <c r="B61" s="22" t="s">
        <v>819</v>
      </c>
      <c r="C61" s="20">
        <v>70166.796875</v>
      </c>
      <c r="D61" s="20">
        <v>70136.424887999994</v>
      </c>
      <c r="E61" s="19" t="s">
        <v>646</v>
      </c>
      <c r="F61" s="19" t="s">
        <v>18</v>
      </c>
      <c r="G61" s="19" t="s">
        <v>105</v>
      </c>
      <c r="H61" s="20">
        <v>93.894853999999995</v>
      </c>
      <c r="I61" s="26">
        <v>93.894857000000002</v>
      </c>
      <c r="J61" s="21">
        <f>I61/D61</f>
        <v>1.3387459818480847E-3</v>
      </c>
      <c r="K61" s="21">
        <f>I61/H61</f>
        <v>1.0000000319506328</v>
      </c>
    </row>
    <row r="62" spans="1:11" ht="37" x14ac:dyDescent="0.2">
      <c r="A62" s="19">
        <f t="shared" si="0"/>
        <v>60</v>
      </c>
      <c r="B62" s="22" t="s">
        <v>819</v>
      </c>
      <c r="C62" s="20">
        <v>70166.796875</v>
      </c>
      <c r="D62" s="20">
        <v>70136.424887999994</v>
      </c>
      <c r="E62" s="19" t="s">
        <v>637</v>
      </c>
      <c r="F62" s="19" t="s">
        <v>18</v>
      </c>
      <c r="G62" s="19" t="s">
        <v>105</v>
      </c>
      <c r="H62" s="20">
        <v>87.521429999999995</v>
      </c>
      <c r="I62" s="26">
        <v>87.521435999999994</v>
      </c>
      <c r="J62" s="21">
        <f>I62/D62</f>
        <v>1.2478742128610334E-3</v>
      </c>
      <c r="K62" s="21">
        <f>I62/H62</f>
        <v>1.0000000685546386</v>
      </c>
    </row>
    <row r="63" spans="1:11" ht="37" x14ac:dyDescent="0.2">
      <c r="A63" s="19">
        <f t="shared" si="0"/>
        <v>61</v>
      </c>
      <c r="B63" s="22" t="s">
        <v>819</v>
      </c>
      <c r="C63" s="20">
        <v>70166.796875</v>
      </c>
      <c r="D63" s="20">
        <v>70136.424887999994</v>
      </c>
      <c r="E63" s="19" t="s">
        <v>645</v>
      </c>
      <c r="F63" s="19" t="s">
        <v>18</v>
      </c>
      <c r="G63" s="19" t="s">
        <v>269</v>
      </c>
      <c r="H63" s="20">
        <v>81.064789000000005</v>
      </c>
      <c r="I63" s="26">
        <v>68.023499000000001</v>
      </c>
      <c r="J63" s="21">
        <f>I63/D63</f>
        <v>9.698740577185949E-4</v>
      </c>
      <c r="K63" s="21">
        <f>I63/H63</f>
        <v>0.83912509782761535</v>
      </c>
    </row>
    <row r="64" spans="1:11" ht="37" x14ac:dyDescent="0.2">
      <c r="A64" s="19">
        <f t="shared" si="0"/>
        <v>62</v>
      </c>
      <c r="B64" s="22" t="s">
        <v>819</v>
      </c>
      <c r="C64" s="20">
        <v>70166.796875</v>
      </c>
      <c r="D64" s="20">
        <v>70136.424887999994</v>
      </c>
      <c r="E64" s="19" t="s">
        <v>640</v>
      </c>
      <c r="F64" s="19" t="s">
        <v>18</v>
      </c>
      <c r="G64" s="19" t="s">
        <v>293</v>
      </c>
      <c r="H64" s="20">
        <v>128.06026600000001</v>
      </c>
      <c r="I64" s="26">
        <v>128.060258</v>
      </c>
      <c r="J64" s="21">
        <f>I64/D64</f>
        <v>1.8258737625206571E-3</v>
      </c>
      <c r="K64" s="21">
        <f>I64/H64</f>
        <v>0.99999993752941285</v>
      </c>
    </row>
    <row r="65" spans="1:11" ht="37" x14ac:dyDescent="0.2">
      <c r="A65" s="19">
        <f t="shared" si="0"/>
        <v>63</v>
      </c>
      <c r="B65" s="22" t="s">
        <v>819</v>
      </c>
      <c r="C65" s="20">
        <v>70166.796875</v>
      </c>
      <c r="D65" s="20">
        <v>70136.424887999994</v>
      </c>
      <c r="E65" s="19" t="s">
        <v>568</v>
      </c>
      <c r="F65" s="19" t="s">
        <v>18</v>
      </c>
      <c r="G65" s="19" t="s">
        <v>262</v>
      </c>
      <c r="H65" s="20">
        <v>164.26450299999999</v>
      </c>
      <c r="I65" s="26">
        <v>164.26448600000001</v>
      </c>
      <c r="J65" s="21">
        <f>I65/D65</f>
        <v>2.3420709889663176E-3</v>
      </c>
      <c r="K65" s="21">
        <f>I65/H65</f>
        <v>0.99999989650837717</v>
      </c>
    </row>
    <row r="66" spans="1:11" ht="37" x14ac:dyDescent="0.2">
      <c r="A66" s="19">
        <f t="shared" si="0"/>
        <v>64</v>
      </c>
      <c r="B66" s="22" t="s">
        <v>819</v>
      </c>
      <c r="C66" s="20">
        <v>70166.796875</v>
      </c>
      <c r="D66" s="20">
        <v>70136.424887999994</v>
      </c>
      <c r="E66" s="19" t="s">
        <v>568</v>
      </c>
      <c r="F66" s="19" t="s">
        <v>18</v>
      </c>
      <c r="G66" s="19" t="s">
        <v>262</v>
      </c>
      <c r="H66" s="20">
        <v>164.26450299999999</v>
      </c>
      <c r="I66" s="26">
        <v>164.26448600000001</v>
      </c>
      <c r="J66" s="21">
        <f>I66/D66</f>
        <v>2.3420709889663176E-3</v>
      </c>
      <c r="K66" s="21">
        <f>I66/H66</f>
        <v>0.99999989650837717</v>
      </c>
    </row>
    <row r="67" spans="1:11" ht="37" x14ac:dyDescent="0.2">
      <c r="A67" s="19">
        <f t="shared" si="0"/>
        <v>65</v>
      </c>
      <c r="B67" s="22" t="s">
        <v>819</v>
      </c>
      <c r="C67" s="20">
        <v>70166.796875</v>
      </c>
      <c r="D67" s="20">
        <v>70136.424887999994</v>
      </c>
      <c r="E67" s="19" t="s">
        <v>568</v>
      </c>
      <c r="F67" s="19" t="s">
        <v>18</v>
      </c>
      <c r="G67" s="19" t="s">
        <v>262</v>
      </c>
      <c r="H67" s="20">
        <v>164.26450299999999</v>
      </c>
      <c r="I67" s="26">
        <v>164.26448600000001</v>
      </c>
      <c r="J67" s="21">
        <f>I67/D67</f>
        <v>2.3420709889663176E-3</v>
      </c>
      <c r="K67" s="21">
        <f>I67/H67</f>
        <v>0.99999989650837717</v>
      </c>
    </row>
    <row r="68" spans="1:11" ht="37" x14ac:dyDescent="0.2">
      <c r="A68" s="19">
        <f t="shared" si="0"/>
        <v>66</v>
      </c>
      <c r="B68" s="22" t="s">
        <v>819</v>
      </c>
      <c r="C68" s="20">
        <v>70166.796875</v>
      </c>
      <c r="D68" s="20">
        <v>70136.424887999994</v>
      </c>
      <c r="E68" s="19" t="s">
        <v>568</v>
      </c>
      <c r="F68" s="19" t="s">
        <v>18</v>
      </c>
      <c r="G68" s="19" t="s">
        <v>262</v>
      </c>
      <c r="H68" s="20">
        <v>164.26450299999999</v>
      </c>
      <c r="I68" s="26">
        <v>164.26448600000001</v>
      </c>
      <c r="J68" s="21">
        <f>I68/D68</f>
        <v>2.3420709889663176E-3</v>
      </c>
      <c r="K68" s="21">
        <f>I68/H68</f>
        <v>0.99999989650837717</v>
      </c>
    </row>
    <row r="69" spans="1:11" ht="37" x14ac:dyDescent="0.2">
      <c r="A69" s="19">
        <f t="shared" ref="A69:A132" si="1">+A68+1</f>
        <v>67</v>
      </c>
      <c r="B69" s="22" t="s">
        <v>819</v>
      </c>
      <c r="C69" s="20">
        <v>70166.796875</v>
      </c>
      <c r="D69" s="20">
        <v>70136.424887999994</v>
      </c>
      <c r="E69" s="19" t="s">
        <v>568</v>
      </c>
      <c r="F69" s="19" t="s">
        <v>18</v>
      </c>
      <c r="G69" s="19" t="s">
        <v>262</v>
      </c>
      <c r="H69" s="20">
        <v>164.26450299999999</v>
      </c>
      <c r="I69" s="26">
        <v>164.26448600000001</v>
      </c>
      <c r="J69" s="21">
        <f>I69/D69</f>
        <v>2.3420709889663176E-3</v>
      </c>
      <c r="K69" s="21">
        <f>I69/H69</f>
        <v>0.99999989650837717</v>
      </c>
    </row>
    <row r="70" spans="1:11" ht="37" x14ac:dyDescent="0.2">
      <c r="A70" s="19">
        <f t="shared" si="1"/>
        <v>68</v>
      </c>
      <c r="B70" s="22" t="s">
        <v>819</v>
      </c>
      <c r="C70" s="20">
        <v>70166.796875</v>
      </c>
      <c r="D70" s="20">
        <v>70136.424887999994</v>
      </c>
      <c r="E70" s="19" t="s">
        <v>598</v>
      </c>
      <c r="F70" s="19" t="s">
        <v>18</v>
      </c>
      <c r="G70" s="19" t="s">
        <v>308</v>
      </c>
      <c r="H70" s="20">
        <v>650.22156399999994</v>
      </c>
      <c r="I70" s="26">
        <v>125.93064800000001</v>
      </c>
      <c r="J70" s="21">
        <f>I70/D70</f>
        <v>1.7955099393945034E-3</v>
      </c>
      <c r="K70" s="21">
        <f>I70/H70</f>
        <v>0.19367344144249268</v>
      </c>
    </row>
    <row r="71" spans="1:11" ht="37" x14ac:dyDescent="0.2">
      <c r="A71" s="19">
        <f t="shared" si="1"/>
        <v>69</v>
      </c>
      <c r="B71" s="22" t="s">
        <v>819</v>
      </c>
      <c r="C71" s="20">
        <v>70166.796875</v>
      </c>
      <c r="D71" s="20">
        <v>70136.424887999994</v>
      </c>
      <c r="E71" s="19" t="s">
        <v>570</v>
      </c>
      <c r="F71" s="19" t="s">
        <v>18</v>
      </c>
      <c r="G71" s="19" t="s">
        <v>262</v>
      </c>
      <c r="H71" s="20">
        <v>232.35484600000001</v>
      </c>
      <c r="I71" s="26">
        <v>231.96324899999999</v>
      </c>
      <c r="J71" s="21">
        <f>I71/D71</f>
        <v>3.3073149846234574E-3</v>
      </c>
      <c r="K71" s="21">
        <f>I71/H71</f>
        <v>0.99831465963916233</v>
      </c>
    </row>
    <row r="72" spans="1:11" ht="37" x14ac:dyDescent="0.2">
      <c r="A72" s="19">
        <f t="shared" si="1"/>
        <v>70</v>
      </c>
      <c r="B72" s="22" t="s">
        <v>819</v>
      </c>
      <c r="C72" s="20">
        <v>70166.796875</v>
      </c>
      <c r="D72" s="20">
        <v>70136.424887999994</v>
      </c>
      <c r="E72" s="19" t="s">
        <v>595</v>
      </c>
      <c r="F72" s="19" t="s">
        <v>18</v>
      </c>
      <c r="G72" s="19" t="s">
        <v>262</v>
      </c>
      <c r="H72" s="20">
        <v>56.350270999999999</v>
      </c>
      <c r="I72" s="26">
        <v>56.350268999999997</v>
      </c>
      <c r="J72" s="21">
        <f>I72/D72</f>
        <v>8.0343800086738176E-4</v>
      </c>
      <c r="K72" s="21">
        <f>I72/H72</f>
        <v>0.99999996450771278</v>
      </c>
    </row>
    <row r="73" spans="1:11" ht="37" x14ac:dyDescent="0.2">
      <c r="A73" s="19">
        <f t="shared" si="1"/>
        <v>71</v>
      </c>
      <c r="B73" s="22" t="s">
        <v>819</v>
      </c>
      <c r="C73" s="20">
        <v>70166.796875</v>
      </c>
      <c r="D73" s="20">
        <v>70136.424887999994</v>
      </c>
      <c r="E73" s="19" t="s">
        <v>564</v>
      </c>
      <c r="F73" s="19" t="s">
        <v>18</v>
      </c>
      <c r="G73" s="19" t="s">
        <v>262</v>
      </c>
      <c r="H73" s="20">
        <v>122.08799999999999</v>
      </c>
      <c r="I73" s="26">
        <v>92.172653999999994</v>
      </c>
      <c r="J73" s="21">
        <f>I73/D73</f>
        <v>1.3141909378356451E-3</v>
      </c>
      <c r="K73" s="21">
        <f>I73/H73</f>
        <v>0.75496898958128567</v>
      </c>
    </row>
    <row r="74" spans="1:11" ht="37" x14ac:dyDescent="0.2">
      <c r="A74" s="19">
        <f t="shared" si="1"/>
        <v>72</v>
      </c>
      <c r="B74" s="22" t="s">
        <v>819</v>
      </c>
      <c r="C74" s="20">
        <v>70166.796875</v>
      </c>
      <c r="D74" s="20">
        <v>70136.424887999994</v>
      </c>
      <c r="E74" s="19" t="s">
        <v>594</v>
      </c>
      <c r="F74" s="19" t="s">
        <v>18</v>
      </c>
      <c r="G74" s="19" t="s">
        <v>262</v>
      </c>
      <c r="H74" s="20">
        <v>490.31050900000002</v>
      </c>
      <c r="I74" s="26">
        <v>490.31016899999997</v>
      </c>
      <c r="J74" s="21">
        <f>I74/D74</f>
        <v>6.9908064145409515E-3</v>
      </c>
      <c r="K74" s="21">
        <f>I74/H74</f>
        <v>0.99999930656187497</v>
      </c>
    </row>
    <row r="75" spans="1:11" ht="37" x14ac:dyDescent="0.2">
      <c r="A75" s="19">
        <f t="shared" si="1"/>
        <v>73</v>
      </c>
      <c r="B75" s="22" t="s">
        <v>819</v>
      </c>
      <c r="C75" s="20">
        <v>70166.796875</v>
      </c>
      <c r="D75" s="20">
        <v>70136.424887999994</v>
      </c>
      <c r="E75" s="19" t="s">
        <v>594</v>
      </c>
      <c r="F75" s="19" t="s">
        <v>18</v>
      </c>
      <c r="G75" s="19" t="s">
        <v>262</v>
      </c>
      <c r="H75" s="20">
        <v>490.31050900000002</v>
      </c>
      <c r="I75" s="26">
        <v>490.31016899999997</v>
      </c>
      <c r="J75" s="21">
        <f>I75/D75</f>
        <v>6.9908064145409515E-3</v>
      </c>
      <c r="K75" s="21">
        <f>I75/H75</f>
        <v>0.99999930656187497</v>
      </c>
    </row>
    <row r="76" spans="1:11" ht="37" x14ac:dyDescent="0.2">
      <c r="A76" s="19">
        <f t="shared" si="1"/>
        <v>74</v>
      </c>
      <c r="B76" s="22" t="s">
        <v>819</v>
      </c>
      <c r="C76" s="20">
        <v>70166.796875</v>
      </c>
      <c r="D76" s="20">
        <v>70136.424887999994</v>
      </c>
      <c r="E76" s="19" t="s">
        <v>614</v>
      </c>
      <c r="F76" s="19" t="s">
        <v>18</v>
      </c>
      <c r="G76" s="19" t="s">
        <v>262</v>
      </c>
      <c r="H76" s="20">
        <v>16.329421</v>
      </c>
      <c r="I76" s="26">
        <v>14.604763999999999</v>
      </c>
      <c r="J76" s="21">
        <f>I76/D76</f>
        <v>2.0823365353056091E-4</v>
      </c>
      <c r="K76" s="21">
        <f>I76/H76</f>
        <v>0.89438345670676256</v>
      </c>
    </row>
    <row r="77" spans="1:11" ht="37" x14ac:dyDescent="0.2">
      <c r="A77" s="19">
        <f t="shared" si="1"/>
        <v>75</v>
      </c>
      <c r="B77" s="22" t="s">
        <v>819</v>
      </c>
      <c r="C77" s="20">
        <v>70166.796875</v>
      </c>
      <c r="D77" s="20">
        <v>70136.424887999994</v>
      </c>
      <c r="E77" s="19" t="s">
        <v>415</v>
      </c>
      <c r="F77" s="19" t="s">
        <v>18</v>
      </c>
      <c r="G77" s="19" t="s">
        <v>271</v>
      </c>
      <c r="H77" s="20">
        <v>156.05108100000001</v>
      </c>
      <c r="I77" s="26">
        <v>156.051097</v>
      </c>
      <c r="J77" s="21">
        <f>I77/D77</f>
        <v>2.2249650912374861E-3</v>
      </c>
      <c r="K77" s="21">
        <f>I77/H77</f>
        <v>1.0000001025305296</v>
      </c>
    </row>
    <row r="78" spans="1:11" ht="37" x14ac:dyDescent="0.2">
      <c r="A78" s="19">
        <f t="shared" si="1"/>
        <v>76</v>
      </c>
      <c r="B78" s="22" t="s">
        <v>819</v>
      </c>
      <c r="C78" s="20">
        <v>70166.796875</v>
      </c>
      <c r="D78" s="20">
        <v>70136.424887999994</v>
      </c>
      <c r="E78" s="19" t="s">
        <v>495</v>
      </c>
      <c r="F78" s="19" t="s">
        <v>18</v>
      </c>
      <c r="G78" s="19" t="s">
        <v>105</v>
      </c>
      <c r="H78" s="20">
        <v>35.88796</v>
      </c>
      <c r="I78" s="26">
        <v>35.887971999999998</v>
      </c>
      <c r="J78" s="21">
        <f>I78/D78</f>
        <v>5.1168807160201083E-4</v>
      </c>
      <c r="K78" s="21">
        <f>I78/H78</f>
        <v>1.0000003343739794</v>
      </c>
    </row>
    <row r="79" spans="1:11" ht="37" x14ac:dyDescent="0.2">
      <c r="A79" s="19">
        <f t="shared" si="1"/>
        <v>77</v>
      </c>
      <c r="B79" s="22" t="s">
        <v>819</v>
      </c>
      <c r="C79" s="20">
        <v>70166.796875</v>
      </c>
      <c r="D79" s="20">
        <v>70136.424887999994</v>
      </c>
      <c r="E79" s="19" t="s">
        <v>531</v>
      </c>
      <c r="F79" s="19" t="s">
        <v>18</v>
      </c>
      <c r="G79" s="19" t="s">
        <v>264</v>
      </c>
      <c r="H79" s="20">
        <v>87.995245999999995</v>
      </c>
      <c r="I79" s="26">
        <v>87.995242000000005</v>
      </c>
      <c r="J79" s="21">
        <f>I79/D79</f>
        <v>1.2546297040449174E-3</v>
      </c>
      <c r="K79" s="21">
        <f>I79/H79</f>
        <v>0.99999995454299895</v>
      </c>
    </row>
    <row r="80" spans="1:11" ht="37" x14ac:dyDescent="0.2">
      <c r="A80" s="19">
        <f t="shared" si="1"/>
        <v>78</v>
      </c>
      <c r="B80" s="22" t="s">
        <v>819</v>
      </c>
      <c r="C80" s="20">
        <v>70166.796875</v>
      </c>
      <c r="D80" s="20">
        <v>70136.424887999994</v>
      </c>
      <c r="E80" s="19" t="s">
        <v>548</v>
      </c>
      <c r="F80" s="19" t="s">
        <v>18</v>
      </c>
      <c r="G80" s="19" t="s">
        <v>262</v>
      </c>
      <c r="H80" s="20">
        <v>107.302772</v>
      </c>
      <c r="I80" s="26">
        <v>107.302767</v>
      </c>
      <c r="J80" s="21">
        <f>I80/D80</f>
        <v>1.5299149788622743E-3</v>
      </c>
      <c r="K80" s="21">
        <f>I80/H80</f>
        <v>0.99999995340288128</v>
      </c>
    </row>
    <row r="81" spans="1:11" ht="37" x14ac:dyDescent="0.2">
      <c r="A81" s="19">
        <f t="shared" si="1"/>
        <v>79</v>
      </c>
      <c r="B81" s="22" t="s">
        <v>819</v>
      </c>
      <c r="C81" s="20">
        <v>70166.796875</v>
      </c>
      <c r="D81" s="20">
        <v>70136.424887999994</v>
      </c>
      <c r="E81" s="19" t="s">
        <v>522</v>
      </c>
      <c r="F81" s="19" t="s">
        <v>18</v>
      </c>
      <c r="G81" s="19" t="s">
        <v>262</v>
      </c>
      <c r="H81" s="20">
        <v>23.409361000000001</v>
      </c>
      <c r="I81" s="26">
        <v>23.409364</v>
      </c>
      <c r="J81" s="21">
        <f>I81/D81</f>
        <v>3.3376899431903078E-4</v>
      </c>
      <c r="K81" s="21">
        <f>I81/H81</f>
        <v>1.0000001281538611</v>
      </c>
    </row>
    <row r="82" spans="1:11" ht="37" x14ac:dyDescent="0.2">
      <c r="A82" s="19">
        <f t="shared" si="1"/>
        <v>80</v>
      </c>
      <c r="B82" s="22" t="s">
        <v>819</v>
      </c>
      <c r="C82" s="20">
        <v>70166.796875</v>
      </c>
      <c r="D82" s="20">
        <v>70136.424887999994</v>
      </c>
      <c r="E82" s="19" t="s">
        <v>501</v>
      </c>
      <c r="F82" s="19" t="s">
        <v>18</v>
      </c>
      <c r="G82" s="19" t="s">
        <v>19</v>
      </c>
      <c r="H82" s="20">
        <v>1862.3686660000001</v>
      </c>
      <c r="I82" s="26">
        <v>5.5655000000000003E-2</v>
      </c>
      <c r="J82" s="21">
        <f>I82/D82</f>
        <v>7.9352490647869202E-7</v>
      </c>
      <c r="K82" s="21">
        <f>I82/H82</f>
        <v>2.9883986460927709E-5</v>
      </c>
    </row>
    <row r="83" spans="1:11" ht="37" x14ac:dyDescent="0.2">
      <c r="A83" s="19">
        <f t="shared" si="1"/>
        <v>81</v>
      </c>
      <c r="B83" s="22" t="s">
        <v>819</v>
      </c>
      <c r="C83" s="20">
        <v>70166.796875</v>
      </c>
      <c r="D83" s="20">
        <v>70136.424887999994</v>
      </c>
      <c r="E83" s="19" t="s">
        <v>497</v>
      </c>
      <c r="F83" s="19" t="s">
        <v>35</v>
      </c>
      <c r="G83" s="19" t="s">
        <v>105</v>
      </c>
      <c r="H83" s="20">
        <v>3.0462570000000002</v>
      </c>
      <c r="I83" s="26">
        <v>3.0462579999999999</v>
      </c>
      <c r="J83" s="21">
        <f>I83/D83</f>
        <v>4.3433323053813087E-5</v>
      </c>
      <c r="K83" s="21">
        <f>I83/H83</f>
        <v>1.0000003282717118</v>
      </c>
    </row>
    <row r="84" spans="1:11" ht="37" x14ac:dyDescent="0.2">
      <c r="A84" s="19">
        <f t="shared" si="1"/>
        <v>82</v>
      </c>
      <c r="B84" s="22" t="s">
        <v>819</v>
      </c>
      <c r="C84" s="20">
        <v>70166.796875</v>
      </c>
      <c r="D84" s="20">
        <v>70136.424887999994</v>
      </c>
      <c r="E84" s="19" t="s">
        <v>497</v>
      </c>
      <c r="F84" s="19" t="s">
        <v>35</v>
      </c>
      <c r="G84" s="19" t="s">
        <v>105</v>
      </c>
      <c r="H84" s="20">
        <v>3.0462570000000002</v>
      </c>
      <c r="I84" s="26">
        <v>3.0462579999999999</v>
      </c>
      <c r="J84" s="21">
        <f>I84/D84</f>
        <v>4.3433323053813087E-5</v>
      </c>
      <c r="K84" s="21">
        <f>I84/H84</f>
        <v>1.0000003282717118</v>
      </c>
    </row>
    <row r="85" spans="1:11" ht="37" x14ac:dyDescent="0.2">
      <c r="A85" s="19">
        <f t="shared" si="1"/>
        <v>83</v>
      </c>
      <c r="B85" s="22" t="s">
        <v>819</v>
      </c>
      <c r="C85" s="20">
        <v>70166.796875</v>
      </c>
      <c r="D85" s="20">
        <v>70136.424887999994</v>
      </c>
      <c r="E85" s="19" t="s">
        <v>390</v>
      </c>
      <c r="F85" s="19" t="s">
        <v>18</v>
      </c>
      <c r="G85" s="19" t="s">
        <v>112</v>
      </c>
      <c r="H85" s="20">
        <v>1622.66095</v>
      </c>
      <c r="I85" s="26">
        <v>394.15958899999998</v>
      </c>
      <c r="J85" s="21">
        <f>I85/D85</f>
        <v>5.6198984996658815E-3</v>
      </c>
      <c r="K85" s="21">
        <f>I85/H85</f>
        <v>0.24290939459657299</v>
      </c>
    </row>
    <row r="86" spans="1:11" ht="37" x14ac:dyDescent="0.2">
      <c r="A86" s="19">
        <f t="shared" si="1"/>
        <v>84</v>
      </c>
      <c r="B86" s="22" t="s">
        <v>819</v>
      </c>
      <c r="C86" s="20">
        <v>70166.796875</v>
      </c>
      <c r="D86" s="20">
        <v>70136.424887999994</v>
      </c>
      <c r="E86" s="19" t="s">
        <v>316</v>
      </c>
      <c r="F86" s="19" t="s">
        <v>14</v>
      </c>
      <c r="G86" s="19" t="s">
        <v>112</v>
      </c>
      <c r="H86" s="20">
        <v>652.19259499999998</v>
      </c>
      <c r="I86" s="26">
        <v>6.4999999999999994E-5</v>
      </c>
      <c r="J86" s="21">
        <f>I86/D86</f>
        <v>9.2676523081690728E-10</v>
      </c>
      <c r="K86" s="21">
        <f>I86/H86</f>
        <v>9.96638117303371E-8</v>
      </c>
    </row>
    <row r="87" spans="1:11" ht="37" x14ac:dyDescent="0.2">
      <c r="A87" s="19">
        <f t="shared" si="1"/>
        <v>85</v>
      </c>
      <c r="B87" s="22" t="s">
        <v>819</v>
      </c>
      <c r="C87" s="20">
        <v>70166.796875</v>
      </c>
      <c r="D87" s="20">
        <v>70136.424887999994</v>
      </c>
      <c r="E87" s="19" t="s">
        <v>593</v>
      </c>
      <c r="F87" s="19" t="s">
        <v>18</v>
      </c>
      <c r="G87" s="19" t="s">
        <v>259</v>
      </c>
      <c r="H87" s="20">
        <v>69.207204000000004</v>
      </c>
      <c r="I87" s="26">
        <v>69.207096000000007</v>
      </c>
      <c r="J87" s="21">
        <f>I87/D87</f>
        <v>9.8674969690165952E-4</v>
      </c>
      <c r="K87" s="21">
        <f>I87/H87</f>
        <v>0.99999843946881606</v>
      </c>
    </row>
    <row r="88" spans="1:11" ht="37" x14ac:dyDescent="0.2">
      <c r="A88" s="19">
        <f t="shared" si="1"/>
        <v>86</v>
      </c>
      <c r="B88" s="22" t="s">
        <v>819</v>
      </c>
      <c r="C88" s="20">
        <v>70166.796875</v>
      </c>
      <c r="D88" s="20">
        <v>70136.424887999994</v>
      </c>
      <c r="E88" s="19" t="s">
        <v>593</v>
      </c>
      <c r="F88" s="19" t="s">
        <v>18</v>
      </c>
      <c r="G88" s="19" t="s">
        <v>259</v>
      </c>
      <c r="H88" s="20">
        <v>69.207204000000004</v>
      </c>
      <c r="I88" s="26">
        <v>69.207096000000007</v>
      </c>
      <c r="J88" s="21">
        <f>I88/D88</f>
        <v>9.8674969690165952E-4</v>
      </c>
      <c r="K88" s="21">
        <f>I88/H88</f>
        <v>0.99999843946881606</v>
      </c>
    </row>
    <row r="89" spans="1:11" ht="37" x14ac:dyDescent="0.2">
      <c r="A89" s="19">
        <f t="shared" si="1"/>
        <v>87</v>
      </c>
      <c r="B89" s="22" t="s">
        <v>819</v>
      </c>
      <c r="C89" s="20">
        <v>70166.796875</v>
      </c>
      <c r="D89" s="20">
        <v>70136.424887999994</v>
      </c>
      <c r="E89" s="19" t="s">
        <v>678</v>
      </c>
      <c r="F89" s="19" t="s">
        <v>18</v>
      </c>
      <c r="G89" s="19" t="s">
        <v>262</v>
      </c>
      <c r="H89" s="20">
        <v>8.8215420000000009</v>
      </c>
      <c r="I89" s="26">
        <v>8.8215400000000006</v>
      </c>
      <c r="J89" s="21">
        <f>I89/D89</f>
        <v>1.2577687006554741E-4</v>
      </c>
      <c r="K89" s="21">
        <f>I89/H89</f>
        <v>0.99999977328226741</v>
      </c>
    </row>
    <row r="90" spans="1:11" ht="37" x14ac:dyDescent="0.2">
      <c r="A90" s="19">
        <f t="shared" si="1"/>
        <v>88</v>
      </c>
      <c r="B90" s="22" t="s">
        <v>819</v>
      </c>
      <c r="C90" s="20">
        <v>70166.796875</v>
      </c>
      <c r="D90" s="20">
        <v>70136.424887999994</v>
      </c>
      <c r="E90" s="19" t="s">
        <v>678</v>
      </c>
      <c r="F90" s="19" t="s">
        <v>18</v>
      </c>
      <c r="G90" s="19" t="s">
        <v>262</v>
      </c>
      <c r="H90" s="20">
        <v>8.8215420000000009</v>
      </c>
      <c r="I90" s="26">
        <v>8.8215400000000006</v>
      </c>
      <c r="J90" s="21">
        <f>I90/D90</f>
        <v>1.2577687006554741E-4</v>
      </c>
      <c r="K90" s="21">
        <f>I90/H90</f>
        <v>0.99999977328226741</v>
      </c>
    </row>
    <row r="91" spans="1:11" ht="37" x14ac:dyDescent="0.2">
      <c r="A91" s="19">
        <f t="shared" si="1"/>
        <v>89</v>
      </c>
      <c r="B91" s="22" t="s">
        <v>819</v>
      </c>
      <c r="C91" s="20">
        <v>70166.796875</v>
      </c>
      <c r="D91" s="20">
        <v>70136.424887999994</v>
      </c>
      <c r="E91" s="19" t="s">
        <v>675</v>
      </c>
      <c r="F91" s="19" t="s">
        <v>14</v>
      </c>
      <c r="G91" s="19" t="s">
        <v>58</v>
      </c>
      <c r="H91" s="20">
        <v>87.535514000000006</v>
      </c>
      <c r="I91" s="26">
        <v>87.535517999999996</v>
      </c>
      <c r="J91" s="21">
        <f>I91/D91</f>
        <v>1.2480749929838083E-3</v>
      </c>
      <c r="K91" s="21">
        <f>I91/H91</f>
        <v>1.000000045695739</v>
      </c>
    </row>
    <row r="92" spans="1:11" ht="37" x14ac:dyDescent="0.2">
      <c r="A92" s="19">
        <f t="shared" si="1"/>
        <v>90</v>
      </c>
      <c r="B92" s="22" t="s">
        <v>819</v>
      </c>
      <c r="C92" s="20">
        <v>70166.796875</v>
      </c>
      <c r="D92" s="20">
        <v>70136.424887999994</v>
      </c>
      <c r="E92" s="19" t="s">
        <v>403</v>
      </c>
      <c r="F92" s="19" t="s">
        <v>18</v>
      </c>
      <c r="G92" s="19" t="s">
        <v>23</v>
      </c>
      <c r="H92" s="20">
        <v>490.31039700000002</v>
      </c>
      <c r="I92" s="26">
        <v>490.31068599999998</v>
      </c>
      <c r="J92" s="21">
        <f>I92/D92</f>
        <v>6.9908137858890182E-3</v>
      </c>
      <c r="K92" s="21">
        <f>I92/H92</f>
        <v>1.0000005894225408</v>
      </c>
    </row>
    <row r="93" spans="1:11" ht="37" x14ac:dyDescent="0.2">
      <c r="A93" s="19">
        <f t="shared" si="1"/>
        <v>91</v>
      </c>
      <c r="B93" s="22" t="s">
        <v>819</v>
      </c>
      <c r="C93" s="20">
        <v>70166.796875</v>
      </c>
      <c r="D93" s="20">
        <v>70136.424887999994</v>
      </c>
      <c r="E93" s="19" t="s">
        <v>403</v>
      </c>
      <c r="F93" s="19" t="s">
        <v>18</v>
      </c>
      <c r="G93" s="19" t="s">
        <v>23</v>
      </c>
      <c r="H93" s="20">
        <v>490.31039700000002</v>
      </c>
      <c r="I93" s="26">
        <v>490.31068599999998</v>
      </c>
      <c r="J93" s="21">
        <f>I93/D93</f>
        <v>6.9908137858890182E-3</v>
      </c>
      <c r="K93" s="21">
        <f>I93/H93</f>
        <v>1.0000005894225408</v>
      </c>
    </row>
    <row r="94" spans="1:11" ht="37" x14ac:dyDescent="0.2">
      <c r="A94" s="19">
        <f t="shared" si="1"/>
        <v>92</v>
      </c>
      <c r="B94" s="22" t="s">
        <v>819</v>
      </c>
      <c r="C94" s="20">
        <v>70166.796875</v>
      </c>
      <c r="D94" s="20">
        <v>70136.424887999994</v>
      </c>
      <c r="E94" s="19" t="s">
        <v>770</v>
      </c>
      <c r="F94" s="19" t="s">
        <v>18</v>
      </c>
      <c r="G94" s="19" t="s">
        <v>263</v>
      </c>
      <c r="H94" s="20">
        <v>1894.8416179999999</v>
      </c>
      <c r="I94" s="26">
        <v>1.8041830000000001</v>
      </c>
      <c r="J94" s="21">
        <f>I94/D94</f>
        <v>2.5723908837399084E-5</v>
      </c>
      <c r="K94" s="21">
        <f>I94/H94</f>
        <v>9.5215504180466031E-4</v>
      </c>
    </row>
    <row r="95" spans="1:11" ht="37" x14ac:dyDescent="0.2">
      <c r="A95" s="19">
        <f t="shared" si="1"/>
        <v>93</v>
      </c>
      <c r="B95" s="22" t="s">
        <v>819</v>
      </c>
      <c r="C95" s="20">
        <v>70166.796875</v>
      </c>
      <c r="D95" s="20">
        <v>70136.424887999994</v>
      </c>
      <c r="E95" s="19" t="s">
        <v>347</v>
      </c>
      <c r="F95" s="19" t="s">
        <v>18</v>
      </c>
      <c r="G95" s="19" t="s">
        <v>105</v>
      </c>
      <c r="H95" s="20">
        <v>149.08887100000001</v>
      </c>
      <c r="I95" s="26">
        <v>4.1595380000000004</v>
      </c>
      <c r="J95" s="21">
        <f>I95/D95</f>
        <v>5.930638761017996E-5</v>
      </c>
      <c r="K95" s="21">
        <f>I95/H95</f>
        <v>2.7899721636499616E-2</v>
      </c>
    </row>
    <row r="96" spans="1:11" ht="37" x14ac:dyDescent="0.2">
      <c r="A96" s="19">
        <f t="shared" si="1"/>
        <v>94</v>
      </c>
      <c r="B96" s="22" t="s">
        <v>819</v>
      </c>
      <c r="C96" s="20">
        <v>70166.796875</v>
      </c>
      <c r="D96" s="20">
        <v>70136.424887999994</v>
      </c>
      <c r="E96" s="19" t="s">
        <v>348</v>
      </c>
      <c r="F96" s="19" t="s">
        <v>18</v>
      </c>
      <c r="G96" s="19" t="s">
        <v>105</v>
      </c>
      <c r="H96" s="20">
        <v>94.239526999999995</v>
      </c>
      <c r="I96" s="26">
        <v>94.239526999999995</v>
      </c>
      <c r="J96" s="21">
        <f>I96/D96</f>
        <v>1.343660261418941E-3</v>
      </c>
      <c r="K96" s="21">
        <f>I96/H96</f>
        <v>1</v>
      </c>
    </row>
    <row r="97" spans="1:11" ht="37" x14ac:dyDescent="0.2">
      <c r="A97" s="19">
        <f t="shared" si="1"/>
        <v>95</v>
      </c>
      <c r="B97" s="22" t="s">
        <v>819</v>
      </c>
      <c r="C97" s="20">
        <v>70166.796875</v>
      </c>
      <c r="D97" s="20">
        <v>70136.424887999994</v>
      </c>
      <c r="E97" s="19" t="s">
        <v>346</v>
      </c>
      <c r="F97" s="19" t="s">
        <v>18</v>
      </c>
      <c r="G97" s="19" t="s">
        <v>105</v>
      </c>
      <c r="H97" s="20">
        <v>64.479949000000005</v>
      </c>
      <c r="I97" s="26">
        <v>14.515024</v>
      </c>
      <c r="J97" s="21">
        <f>I97/D97</f>
        <v>2.0695414719496845E-4</v>
      </c>
      <c r="K97" s="21">
        <f>I97/H97</f>
        <v>0.22510911105094081</v>
      </c>
    </row>
    <row r="98" spans="1:11" ht="37" x14ac:dyDescent="0.2">
      <c r="A98" s="19">
        <f t="shared" si="1"/>
        <v>96</v>
      </c>
      <c r="B98" s="22" t="s">
        <v>819</v>
      </c>
      <c r="C98" s="20">
        <v>70166.796875</v>
      </c>
      <c r="D98" s="20">
        <v>70136.424887999994</v>
      </c>
      <c r="E98" s="19" t="s">
        <v>340</v>
      </c>
      <c r="F98" s="19" t="s">
        <v>18</v>
      </c>
      <c r="G98" s="19" t="s">
        <v>105</v>
      </c>
      <c r="H98" s="20">
        <v>23.439951000000001</v>
      </c>
      <c r="I98" s="26">
        <v>20.542000999999999</v>
      </c>
      <c r="J98" s="21">
        <f>I98/D98</f>
        <v>2.9288634304932523E-4</v>
      </c>
      <c r="K98" s="21">
        <f>I98/H98</f>
        <v>0.8763670623714187</v>
      </c>
    </row>
    <row r="99" spans="1:11" ht="37" x14ac:dyDescent="0.2">
      <c r="A99" s="19">
        <f t="shared" si="1"/>
        <v>97</v>
      </c>
      <c r="B99" s="22" t="s">
        <v>819</v>
      </c>
      <c r="C99" s="20">
        <v>70166.796875</v>
      </c>
      <c r="D99" s="20">
        <v>70136.424887999994</v>
      </c>
      <c r="E99" s="19" t="s">
        <v>339</v>
      </c>
      <c r="F99" s="19" t="s">
        <v>14</v>
      </c>
      <c r="G99" s="19" t="s">
        <v>105</v>
      </c>
      <c r="H99" s="20">
        <v>7.2138900000000001</v>
      </c>
      <c r="I99" s="26">
        <v>6.4886179999999998</v>
      </c>
      <c r="J99" s="21">
        <f>I99/D99</f>
        <v>9.2514239360811379E-5</v>
      </c>
      <c r="K99" s="21">
        <f>I99/H99</f>
        <v>0.89946173285148512</v>
      </c>
    </row>
    <row r="100" spans="1:11" ht="37" x14ac:dyDescent="0.2">
      <c r="A100" s="19">
        <f t="shared" si="1"/>
        <v>98</v>
      </c>
      <c r="B100" s="22" t="s">
        <v>819</v>
      </c>
      <c r="C100" s="20">
        <v>70166.796875</v>
      </c>
      <c r="D100" s="20">
        <v>70136.424887999994</v>
      </c>
      <c r="E100" s="19" t="s">
        <v>752</v>
      </c>
      <c r="F100" s="19" t="s">
        <v>18</v>
      </c>
      <c r="G100" s="19" t="s">
        <v>234</v>
      </c>
      <c r="H100" s="20">
        <v>6741.9344659999997</v>
      </c>
      <c r="I100" s="26">
        <v>0.42320099999999999</v>
      </c>
      <c r="J100" s="21">
        <f>I100/D100</f>
        <v>6.033968806876092E-6</v>
      </c>
      <c r="K100" s="21">
        <f>I100/H100</f>
        <v>6.2771449668374746E-5</v>
      </c>
    </row>
    <row r="101" spans="1:11" ht="37" x14ac:dyDescent="0.2">
      <c r="A101" s="19">
        <f t="shared" si="1"/>
        <v>99</v>
      </c>
      <c r="B101" s="22" t="s">
        <v>819</v>
      </c>
      <c r="C101" s="20">
        <v>70166.796875</v>
      </c>
      <c r="D101" s="20">
        <v>70136.424887999994</v>
      </c>
      <c r="E101" s="19" t="s">
        <v>719</v>
      </c>
      <c r="F101" s="19" t="s">
        <v>18</v>
      </c>
      <c r="G101" s="19" t="s">
        <v>19</v>
      </c>
      <c r="H101" s="20">
        <v>39.986936</v>
      </c>
      <c r="I101" s="26">
        <v>39.986929000000003</v>
      </c>
      <c r="J101" s="21">
        <f>I101/D101</f>
        <v>5.7013069975914296E-4</v>
      </c>
      <c r="K101" s="21">
        <f>I101/H101</f>
        <v>0.99999982494282647</v>
      </c>
    </row>
    <row r="102" spans="1:11" ht="37" x14ac:dyDescent="0.2">
      <c r="A102" s="19">
        <f t="shared" si="1"/>
        <v>100</v>
      </c>
      <c r="B102" s="22" t="s">
        <v>819</v>
      </c>
      <c r="C102" s="20">
        <v>70166.796875</v>
      </c>
      <c r="D102" s="20">
        <v>70136.424887999994</v>
      </c>
      <c r="E102" s="19" t="s">
        <v>328</v>
      </c>
      <c r="F102" s="19" t="s">
        <v>14</v>
      </c>
      <c r="G102" s="19" t="s">
        <v>105</v>
      </c>
      <c r="H102" s="20">
        <v>31.681522999999999</v>
      </c>
      <c r="I102" s="26">
        <v>31.681525000000001</v>
      </c>
      <c r="J102" s="21">
        <f>I102/D102</f>
        <v>4.5171285891164033E-4</v>
      </c>
      <c r="K102" s="21">
        <f>I102/H102</f>
        <v>1.0000000631282784</v>
      </c>
    </row>
    <row r="103" spans="1:11" ht="25" x14ac:dyDescent="0.2">
      <c r="A103" s="19">
        <f t="shared" si="1"/>
        <v>101</v>
      </c>
      <c r="B103" s="22" t="s">
        <v>811</v>
      </c>
      <c r="C103" s="20">
        <v>5067.1098629999997</v>
      </c>
      <c r="D103" s="20">
        <v>5067.1070520000003</v>
      </c>
      <c r="E103" s="19" t="s">
        <v>511</v>
      </c>
      <c r="F103" s="19" t="s">
        <v>18</v>
      </c>
      <c r="G103" s="19" t="s">
        <v>56</v>
      </c>
      <c r="H103" s="20">
        <v>139.007001</v>
      </c>
      <c r="I103" s="26">
        <v>0.14507100000000001</v>
      </c>
      <c r="J103" s="21">
        <f>I103/D103</f>
        <v>2.8629945748381241E-5</v>
      </c>
      <c r="K103" s="21">
        <f>I103/H103</f>
        <v>1.0436236948957701E-3</v>
      </c>
    </row>
    <row r="104" spans="1:11" ht="25" x14ac:dyDescent="0.2">
      <c r="A104" s="19">
        <f t="shared" si="1"/>
        <v>102</v>
      </c>
      <c r="B104" s="22" t="s">
        <v>811</v>
      </c>
      <c r="C104" s="20">
        <v>5067.1098629999997</v>
      </c>
      <c r="D104" s="20">
        <v>5067.1070520000003</v>
      </c>
      <c r="E104" s="19" t="s">
        <v>689</v>
      </c>
      <c r="F104" s="19" t="s">
        <v>35</v>
      </c>
      <c r="G104" s="19" t="s">
        <v>56</v>
      </c>
      <c r="H104" s="20">
        <v>76.402705999999995</v>
      </c>
      <c r="I104" s="26">
        <v>9.9999999999999995E-7</v>
      </c>
      <c r="J104" s="21">
        <f>I104/D104</f>
        <v>1.9735126764398974E-10</v>
      </c>
      <c r="K104" s="21">
        <f>I104/H104</f>
        <v>1.3088541654532497E-8</v>
      </c>
    </row>
    <row r="105" spans="1:11" ht="25" x14ac:dyDescent="0.2">
      <c r="A105" s="19">
        <f t="shared" si="1"/>
        <v>103</v>
      </c>
      <c r="B105" s="22" t="s">
        <v>811</v>
      </c>
      <c r="C105" s="20">
        <v>5067.1098629999997</v>
      </c>
      <c r="D105" s="20">
        <v>5067.1070520000003</v>
      </c>
      <c r="E105" s="19" t="s">
        <v>653</v>
      </c>
      <c r="F105" s="19" t="s">
        <v>18</v>
      </c>
      <c r="G105" s="19" t="s">
        <v>56</v>
      </c>
      <c r="H105" s="20">
        <v>309.841094</v>
      </c>
      <c r="I105" s="26">
        <v>0.113875</v>
      </c>
      <c r="J105" s="21">
        <f>I105/D105</f>
        <v>2.2473375602959335E-5</v>
      </c>
      <c r="K105" s="21">
        <f>I105/H105</f>
        <v>3.6752710407096613E-4</v>
      </c>
    </row>
    <row r="106" spans="1:11" ht="25" x14ac:dyDescent="0.2">
      <c r="A106" s="19">
        <f t="shared" si="1"/>
        <v>104</v>
      </c>
      <c r="B106" s="22" t="s">
        <v>811</v>
      </c>
      <c r="C106" s="20">
        <v>5067.1098629999997</v>
      </c>
      <c r="D106" s="20">
        <v>5067.1070520000003</v>
      </c>
      <c r="E106" s="19" t="s">
        <v>653</v>
      </c>
      <c r="F106" s="19" t="s">
        <v>18</v>
      </c>
      <c r="G106" s="19" t="s">
        <v>56</v>
      </c>
      <c r="H106" s="20">
        <v>309.841094</v>
      </c>
      <c r="I106" s="26">
        <v>0.113875</v>
      </c>
      <c r="J106" s="21">
        <f>I106/D106</f>
        <v>2.2473375602959335E-5</v>
      </c>
      <c r="K106" s="21">
        <f>I106/H106</f>
        <v>3.6752710407096613E-4</v>
      </c>
    </row>
    <row r="107" spans="1:11" ht="25" x14ac:dyDescent="0.2">
      <c r="A107" s="19">
        <f t="shared" si="1"/>
        <v>105</v>
      </c>
      <c r="B107" s="22" t="s">
        <v>811</v>
      </c>
      <c r="C107" s="20">
        <v>5067.1098629999997</v>
      </c>
      <c r="D107" s="20">
        <v>5067.1070520000003</v>
      </c>
      <c r="E107" s="19" t="s">
        <v>663</v>
      </c>
      <c r="F107" s="19" t="s">
        <v>18</v>
      </c>
      <c r="G107" s="19" t="s">
        <v>56</v>
      </c>
      <c r="H107" s="20">
        <v>124.723271</v>
      </c>
      <c r="I107" s="26">
        <v>0.102037</v>
      </c>
      <c r="J107" s="21">
        <f>I107/D107</f>
        <v>2.0137131296589785E-5</v>
      </c>
      <c r="K107" s="21">
        <f>I107/H107</f>
        <v>8.1810715179206621E-4</v>
      </c>
    </row>
    <row r="108" spans="1:11" ht="25" x14ac:dyDescent="0.2">
      <c r="A108" s="19">
        <f t="shared" si="1"/>
        <v>106</v>
      </c>
      <c r="B108" s="22" t="s">
        <v>811</v>
      </c>
      <c r="C108" s="20">
        <v>5067.1098629999997</v>
      </c>
      <c r="D108" s="20">
        <v>5067.1070520000003</v>
      </c>
      <c r="E108" s="19" t="s">
        <v>635</v>
      </c>
      <c r="F108" s="19" t="s">
        <v>18</v>
      </c>
      <c r="G108" s="19" t="s">
        <v>56</v>
      </c>
      <c r="H108" s="20">
        <v>232.68252699999999</v>
      </c>
      <c r="I108" s="26">
        <v>22.994077999999998</v>
      </c>
      <c r="J108" s="21">
        <f>I108/D108</f>
        <v>4.5379104416047762E-3</v>
      </c>
      <c r="K108" s="21">
        <f>I108/H108</f>
        <v>9.8821679033939666E-2</v>
      </c>
    </row>
    <row r="109" spans="1:11" ht="25" x14ac:dyDescent="0.2">
      <c r="A109" s="19">
        <f t="shared" si="1"/>
        <v>107</v>
      </c>
      <c r="B109" s="22" t="s">
        <v>811</v>
      </c>
      <c r="C109" s="20">
        <v>5067.1098629999997</v>
      </c>
      <c r="D109" s="20">
        <v>5067.1070520000003</v>
      </c>
      <c r="E109" s="19" t="s">
        <v>635</v>
      </c>
      <c r="F109" s="19" t="s">
        <v>18</v>
      </c>
      <c r="G109" s="19" t="s">
        <v>56</v>
      </c>
      <c r="H109" s="20">
        <v>232.68252699999999</v>
      </c>
      <c r="I109" s="26">
        <v>22.994077999999998</v>
      </c>
      <c r="J109" s="21">
        <f>I109/D109</f>
        <v>4.5379104416047762E-3</v>
      </c>
      <c r="K109" s="21">
        <f>I109/H109</f>
        <v>9.8821679033939666E-2</v>
      </c>
    </row>
    <row r="110" spans="1:11" ht="25" x14ac:dyDescent="0.2">
      <c r="A110" s="19">
        <f t="shared" si="1"/>
        <v>108</v>
      </c>
      <c r="B110" s="22" t="s">
        <v>811</v>
      </c>
      <c r="C110" s="20">
        <v>5067.1098629999997</v>
      </c>
      <c r="D110" s="20">
        <v>5067.1070520000003</v>
      </c>
      <c r="E110" s="19" t="s">
        <v>607</v>
      </c>
      <c r="F110" s="19" t="s">
        <v>18</v>
      </c>
      <c r="G110" s="19" t="s">
        <v>56</v>
      </c>
      <c r="H110" s="20">
        <v>48.296933000000003</v>
      </c>
      <c r="I110" s="26">
        <v>1.3641E-2</v>
      </c>
      <c r="J110" s="21">
        <f>I110/D110</f>
        <v>2.6920686419316643E-6</v>
      </c>
      <c r="K110" s="21">
        <f>I110/H110</f>
        <v>2.8244029491479301E-4</v>
      </c>
    </row>
    <row r="111" spans="1:11" ht="25" x14ac:dyDescent="0.2">
      <c r="A111" s="19">
        <f t="shared" si="1"/>
        <v>109</v>
      </c>
      <c r="B111" s="22" t="s">
        <v>811</v>
      </c>
      <c r="C111" s="20">
        <v>5067.1098629999997</v>
      </c>
      <c r="D111" s="20">
        <v>5067.1070520000003</v>
      </c>
      <c r="E111" s="19" t="s">
        <v>632</v>
      </c>
      <c r="F111" s="19" t="s">
        <v>18</v>
      </c>
      <c r="G111" s="19" t="s">
        <v>56</v>
      </c>
      <c r="H111" s="20">
        <v>548.07377699999995</v>
      </c>
      <c r="I111" s="26">
        <v>0.427008</v>
      </c>
      <c r="J111" s="21">
        <f>I111/D111</f>
        <v>8.4270570094124785E-5</v>
      </c>
      <c r="K111" s="21">
        <f>I111/H111</f>
        <v>7.7910678802645952E-4</v>
      </c>
    </row>
    <row r="112" spans="1:11" ht="25" x14ac:dyDescent="0.2">
      <c r="A112" s="19">
        <f t="shared" si="1"/>
        <v>110</v>
      </c>
      <c r="B112" s="22" t="s">
        <v>811</v>
      </c>
      <c r="C112" s="20">
        <v>5067.1098629999997</v>
      </c>
      <c r="D112" s="20">
        <v>5067.1070520000003</v>
      </c>
      <c r="E112" s="19" t="s">
        <v>620</v>
      </c>
      <c r="F112" s="19" t="s">
        <v>18</v>
      </c>
      <c r="G112" s="19" t="s">
        <v>56</v>
      </c>
      <c r="H112" s="20">
        <v>182.03783799999999</v>
      </c>
      <c r="I112" s="26">
        <v>4.3710969999999998</v>
      </c>
      <c r="J112" s="21">
        <f>I112/D112</f>
        <v>8.6264153394484064E-4</v>
      </c>
      <c r="K112" s="21">
        <f>I112/H112</f>
        <v>2.4012024357265769E-2</v>
      </c>
    </row>
    <row r="113" spans="1:11" ht="25" x14ac:dyDescent="0.2">
      <c r="A113" s="19">
        <f t="shared" si="1"/>
        <v>111</v>
      </c>
      <c r="B113" s="22" t="s">
        <v>811</v>
      </c>
      <c r="C113" s="20">
        <v>5067.1098629999997</v>
      </c>
      <c r="D113" s="20">
        <v>5067.1070520000003</v>
      </c>
      <c r="E113" s="19" t="s">
        <v>620</v>
      </c>
      <c r="F113" s="19" t="s">
        <v>18</v>
      </c>
      <c r="G113" s="19" t="s">
        <v>56</v>
      </c>
      <c r="H113" s="20">
        <v>182.03783799999999</v>
      </c>
      <c r="I113" s="26">
        <v>4.3710969999999998</v>
      </c>
      <c r="J113" s="21">
        <f>I113/D113</f>
        <v>8.6264153394484064E-4</v>
      </c>
      <c r="K113" s="21">
        <f>I113/H113</f>
        <v>2.4012024357265769E-2</v>
      </c>
    </row>
    <row r="114" spans="1:11" ht="25" x14ac:dyDescent="0.2">
      <c r="A114" s="19">
        <f t="shared" si="1"/>
        <v>112</v>
      </c>
      <c r="B114" s="22" t="s">
        <v>811</v>
      </c>
      <c r="C114" s="20">
        <v>5067.1098629999997</v>
      </c>
      <c r="D114" s="20">
        <v>5067.1070520000003</v>
      </c>
      <c r="E114" s="19" t="s">
        <v>621</v>
      </c>
      <c r="F114" s="19" t="s">
        <v>18</v>
      </c>
      <c r="G114" s="19" t="s">
        <v>56</v>
      </c>
      <c r="H114" s="20">
        <v>87.750069999999994</v>
      </c>
      <c r="I114" s="26">
        <v>4.0651E-2</v>
      </c>
      <c r="J114" s="21">
        <f>I114/D114</f>
        <v>8.0225263809958272E-6</v>
      </c>
      <c r="K114" s="21">
        <f>I114/H114</f>
        <v>4.6325888970800825E-4</v>
      </c>
    </row>
    <row r="115" spans="1:11" ht="25" x14ac:dyDescent="0.2">
      <c r="A115" s="19">
        <f t="shared" si="1"/>
        <v>113</v>
      </c>
      <c r="B115" s="22" t="s">
        <v>811</v>
      </c>
      <c r="C115" s="20">
        <v>5067.1098629999997</v>
      </c>
      <c r="D115" s="20">
        <v>5067.1070520000003</v>
      </c>
      <c r="E115" s="19" t="s">
        <v>284</v>
      </c>
      <c r="F115" s="19" t="s">
        <v>18</v>
      </c>
      <c r="G115" s="19" t="s">
        <v>23</v>
      </c>
      <c r="H115" s="20">
        <v>200.94422399999999</v>
      </c>
      <c r="I115" s="26">
        <v>44.049405</v>
      </c>
      <c r="J115" s="21">
        <f>I115/D115</f>
        <v>8.6932059157135005E-3</v>
      </c>
      <c r="K115" s="21">
        <f>I115/H115</f>
        <v>0.21921209837810518</v>
      </c>
    </row>
    <row r="116" spans="1:11" ht="25" x14ac:dyDescent="0.2">
      <c r="A116" s="19">
        <f t="shared" si="1"/>
        <v>114</v>
      </c>
      <c r="B116" s="22" t="s">
        <v>811</v>
      </c>
      <c r="C116" s="20">
        <v>5067.1098629999997</v>
      </c>
      <c r="D116" s="20">
        <v>5067.1070520000003</v>
      </c>
      <c r="E116" s="19" t="s">
        <v>604</v>
      </c>
      <c r="F116" s="19" t="s">
        <v>18</v>
      </c>
      <c r="G116" s="19" t="s">
        <v>56</v>
      </c>
      <c r="H116" s="20">
        <v>303.39066400000002</v>
      </c>
      <c r="I116" s="26">
        <v>0.28286099999999997</v>
      </c>
      <c r="J116" s="21">
        <f>I116/D116</f>
        <v>5.5822976917046582E-5</v>
      </c>
      <c r="K116" s="21">
        <f>I116/H116</f>
        <v>9.3233257830240934E-4</v>
      </c>
    </row>
    <row r="117" spans="1:11" ht="25" x14ac:dyDescent="0.2">
      <c r="A117" s="19">
        <f t="shared" si="1"/>
        <v>115</v>
      </c>
      <c r="B117" s="22" t="s">
        <v>811</v>
      </c>
      <c r="C117" s="20">
        <v>5067.1098629999997</v>
      </c>
      <c r="D117" s="20">
        <v>5067.1070520000003</v>
      </c>
      <c r="E117" s="19" t="s">
        <v>512</v>
      </c>
      <c r="F117" s="19" t="s">
        <v>18</v>
      </c>
      <c r="G117" s="19" t="s">
        <v>56</v>
      </c>
      <c r="H117" s="20">
        <v>216.93272099999999</v>
      </c>
      <c r="I117" s="26">
        <v>0.14686299999999999</v>
      </c>
      <c r="J117" s="21">
        <f>I117/D117</f>
        <v>2.8983599219999266E-5</v>
      </c>
      <c r="K117" s="21">
        <f>I117/H117</f>
        <v>6.7699791586535256E-4</v>
      </c>
    </row>
    <row r="118" spans="1:11" ht="25" x14ac:dyDescent="0.2">
      <c r="A118" s="19">
        <f t="shared" si="1"/>
        <v>116</v>
      </c>
      <c r="B118" s="22" t="s">
        <v>811</v>
      </c>
      <c r="C118" s="20">
        <v>5067.1098629999997</v>
      </c>
      <c r="D118" s="20">
        <v>5067.1070520000003</v>
      </c>
      <c r="E118" s="19" t="s">
        <v>504</v>
      </c>
      <c r="F118" s="19" t="s">
        <v>18</v>
      </c>
      <c r="G118" s="19" t="s">
        <v>56</v>
      </c>
      <c r="H118" s="20">
        <v>28.287213999999999</v>
      </c>
      <c r="I118" s="26">
        <v>9.2781000000000002E-2</v>
      </c>
      <c r="J118" s="21">
        <f>I118/D118</f>
        <v>1.8310447963277013E-5</v>
      </c>
      <c r="K118" s="21">
        <f>I118/H118</f>
        <v>3.2799624593641496E-3</v>
      </c>
    </row>
    <row r="119" spans="1:11" ht="25" x14ac:dyDescent="0.2">
      <c r="A119" s="19">
        <f t="shared" si="1"/>
        <v>117</v>
      </c>
      <c r="B119" s="22" t="s">
        <v>811</v>
      </c>
      <c r="C119" s="20">
        <v>5067.1098629999997</v>
      </c>
      <c r="D119" s="20">
        <v>5067.1070520000003</v>
      </c>
      <c r="E119" s="19" t="s">
        <v>427</v>
      </c>
      <c r="F119" s="19" t="s">
        <v>18</v>
      </c>
      <c r="G119" s="19" t="s">
        <v>56</v>
      </c>
      <c r="H119" s="20">
        <v>122.09916800000001</v>
      </c>
      <c r="I119" s="26">
        <v>5.0297000000000001E-2</v>
      </c>
      <c r="J119" s="21">
        <f>I119/D119</f>
        <v>9.9261767086897539E-6</v>
      </c>
      <c r="K119" s="21">
        <f>I119/H119</f>
        <v>4.1193564889811535E-4</v>
      </c>
    </row>
    <row r="120" spans="1:11" ht="25" x14ac:dyDescent="0.2">
      <c r="A120" s="19">
        <f t="shared" si="1"/>
        <v>118</v>
      </c>
      <c r="B120" s="22" t="s">
        <v>811</v>
      </c>
      <c r="C120" s="20">
        <v>5067.1098629999997</v>
      </c>
      <c r="D120" s="20">
        <v>5067.1070520000003</v>
      </c>
      <c r="E120" s="19" t="s">
        <v>634</v>
      </c>
      <c r="F120" s="19" t="s">
        <v>18</v>
      </c>
      <c r="G120" s="19" t="s">
        <v>56</v>
      </c>
      <c r="H120" s="20">
        <v>132.06593100000001</v>
      </c>
      <c r="I120" s="26">
        <v>8.4651000000000004E-2</v>
      </c>
      <c r="J120" s="21">
        <f>I120/D120</f>
        <v>1.6705982157331379E-5</v>
      </c>
      <c r="K120" s="21">
        <f>I120/H120</f>
        <v>6.4097530194975113E-4</v>
      </c>
    </row>
    <row r="121" spans="1:11" ht="25" x14ac:dyDescent="0.2">
      <c r="A121" s="19">
        <f t="shared" si="1"/>
        <v>119</v>
      </c>
      <c r="B121" s="22" t="s">
        <v>811</v>
      </c>
      <c r="C121" s="20">
        <v>5067.1098629999997</v>
      </c>
      <c r="D121" s="20">
        <v>5067.1070520000003</v>
      </c>
      <c r="E121" s="19" t="s">
        <v>634</v>
      </c>
      <c r="F121" s="19" t="s">
        <v>18</v>
      </c>
      <c r="G121" s="19" t="s">
        <v>56</v>
      </c>
      <c r="H121" s="20">
        <v>132.06593100000001</v>
      </c>
      <c r="I121" s="26">
        <v>8.4651000000000004E-2</v>
      </c>
      <c r="J121" s="21">
        <f>I121/D121</f>
        <v>1.6705982157331379E-5</v>
      </c>
      <c r="K121" s="21">
        <f>I121/H121</f>
        <v>6.4097530194975113E-4</v>
      </c>
    </row>
    <row r="122" spans="1:11" ht="25" x14ac:dyDescent="0.2">
      <c r="A122" s="19">
        <f t="shared" si="1"/>
        <v>120</v>
      </c>
      <c r="B122" s="22" t="s">
        <v>811</v>
      </c>
      <c r="C122" s="20">
        <v>5067.1098629999997</v>
      </c>
      <c r="D122" s="20">
        <v>5067.1070520000003</v>
      </c>
      <c r="E122" s="19" t="s">
        <v>692</v>
      </c>
      <c r="F122" s="19" t="s">
        <v>18</v>
      </c>
      <c r="G122" s="19" t="s">
        <v>56</v>
      </c>
      <c r="H122" s="20">
        <v>128.02761599999999</v>
      </c>
      <c r="I122" s="26">
        <v>11.304072</v>
      </c>
      <c r="J122" s="21">
        <f>I122/D122</f>
        <v>2.2308729387389304E-3</v>
      </c>
      <c r="K122" s="21">
        <f>I122/H122</f>
        <v>8.829401306668086E-2</v>
      </c>
    </row>
    <row r="123" spans="1:11" ht="25" x14ac:dyDescent="0.2">
      <c r="A123" s="19">
        <f t="shared" si="1"/>
        <v>121</v>
      </c>
      <c r="B123" s="22" t="s">
        <v>811</v>
      </c>
      <c r="C123" s="20">
        <v>5067.1098629999997</v>
      </c>
      <c r="D123" s="20">
        <v>5067.1070520000003</v>
      </c>
      <c r="E123" s="19" t="s">
        <v>694</v>
      </c>
      <c r="F123" s="19" t="s">
        <v>18</v>
      </c>
      <c r="G123" s="19" t="s">
        <v>56</v>
      </c>
      <c r="H123" s="20">
        <v>165.29847000000001</v>
      </c>
      <c r="I123" s="26">
        <v>3.8960000000000002E-2</v>
      </c>
      <c r="J123" s="21">
        <f>I123/D123</f>
        <v>7.6888053874098413E-6</v>
      </c>
      <c r="K123" s="21">
        <f>I123/H123</f>
        <v>2.3569486154348556E-4</v>
      </c>
    </row>
    <row r="124" spans="1:11" ht="25" x14ac:dyDescent="0.2">
      <c r="A124" s="19">
        <f t="shared" si="1"/>
        <v>122</v>
      </c>
      <c r="B124" s="22" t="s">
        <v>811</v>
      </c>
      <c r="C124" s="20">
        <v>5067.1098629999997</v>
      </c>
      <c r="D124" s="20">
        <v>5067.1070520000003</v>
      </c>
      <c r="E124" s="19" t="s">
        <v>399</v>
      </c>
      <c r="F124" s="19" t="s">
        <v>18</v>
      </c>
      <c r="G124" s="19" t="s">
        <v>56</v>
      </c>
      <c r="H124" s="20">
        <v>67.967495</v>
      </c>
      <c r="I124" s="26">
        <v>0.79764500000000005</v>
      </c>
      <c r="J124" s="21">
        <f>I124/D124</f>
        <v>1.5741625187989022E-4</v>
      </c>
      <c r="K124" s="21">
        <f>I124/H124</f>
        <v>1.1735683358640775E-2</v>
      </c>
    </row>
    <row r="125" spans="1:11" ht="25" x14ac:dyDescent="0.2">
      <c r="A125" s="19">
        <f t="shared" si="1"/>
        <v>123</v>
      </c>
      <c r="B125" s="22" t="s">
        <v>811</v>
      </c>
      <c r="C125" s="20">
        <v>5067.1098629999997</v>
      </c>
      <c r="D125" s="20">
        <v>5067.1070520000003</v>
      </c>
      <c r="E125" s="19" t="s">
        <v>474</v>
      </c>
      <c r="F125" s="19" t="s">
        <v>18</v>
      </c>
      <c r="G125" s="19" t="s">
        <v>56</v>
      </c>
      <c r="H125" s="20">
        <v>106.002673</v>
      </c>
      <c r="I125" s="26">
        <v>6.7213999999999996E-2</v>
      </c>
      <c r="J125" s="21">
        <f>I125/D125</f>
        <v>1.3264768103423127E-5</v>
      </c>
      <c r="K125" s="21">
        <f>I125/H125</f>
        <v>6.3407835008085119E-4</v>
      </c>
    </row>
    <row r="126" spans="1:11" ht="25" x14ac:dyDescent="0.2">
      <c r="A126" s="19">
        <f t="shared" si="1"/>
        <v>124</v>
      </c>
      <c r="B126" s="22" t="s">
        <v>798</v>
      </c>
      <c r="C126" s="20">
        <v>15905.900390999999</v>
      </c>
      <c r="D126" s="20">
        <v>15905.861462999999</v>
      </c>
      <c r="E126" s="19">
        <v>400001</v>
      </c>
      <c r="F126" s="19" t="s">
        <v>18</v>
      </c>
      <c r="G126" s="19" t="s">
        <v>243</v>
      </c>
      <c r="H126" s="20">
        <v>38.650897999999998</v>
      </c>
      <c r="I126" s="26">
        <v>38.650896000000003</v>
      </c>
      <c r="J126" s="21">
        <f>I126/D126</f>
        <v>2.4299781618184716E-3</v>
      </c>
      <c r="K126" s="21">
        <f>I126/H126</f>
        <v>0.99999994825475991</v>
      </c>
    </row>
    <row r="127" spans="1:11" ht="25" x14ac:dyDescent="0.2">
      <c r="A127" s="19">
        <f t="shared" si="1"/>
        <v>125</v>
      </c>
      <c r="B127" s="22" t="s">
        <v>798</v>
      </c>
      <c r="C127" s="20">
        <v>15905.900390999999</v>
      </c>
      <c r="D127" s="20">
        <v>15905.861462999999</v>
      </c>
      <c r="E127" s="19">
        <v>400001</v>
      </c>
      <c r="F127" s="19" t="s">
        <v>18</v>
      </c>
      <c r="G127" s="19" t="s">
        <v>243</v>
      </c>
      <c r="H127" s="20">
        <v>38.650897999999998</v>
      </c>
      <c r="I127" s="26">
        <v>38.650896000000003</v>
      </c>
      <c r="J127" s="21">
        <f>I127/D127</f>
        <v>2.4299781618184716E-3</v>
      </c>
      <c r="K127" s="21">
        <f>I127/H127</f>
        <v>0.99999994825475991</v>
      </c>
    </row>
    <row r="128" spans="1:11" ht="25" x14ac:dyDescent="0.2">
      <c r="A128" s="19">
        <f t="shared" si="1"/>
        <v>126</v>
      </c>
      <c r="B128" s="22" t="s">
        <v>798</v>
      </c>
      <c r="C128" s="20">
        <v>15905.900390999999</v>
      </c>
      <c r="D128" s="20">
        <v>15905.861462999999</v>
      </c>
      <c r="E128" s="19">
        <v>501934</v>
      </c>
      <c r="F128" s="19" t="s">
        <v>14</v>
      </c>
      <c r="G128" s="19" t="s">
        <v>297</v>
      </c>
      <c r="H128" s="20">
        <v>3657.0143710000002</v>
      </c>
      <c r="I128" s="26">
        <v>244.56510900000001</v>
      </c>
      <c r="J128" s="21">
        <f>I128/D128</f>
        <v>1.537578518264503E-2</v>
      </c>
      <c r="K128" s="21">
        <f>I128/H128</f>
        <v>6.6875621528696472E-2</v>
      </c>
    </row>
    <row r="129" spans="1:11" ht="25" x14ac:dyDescent="0.2">
      <c r="A129" s="19">
        <f t="shared" si="1"/>
        <v>127</v>
      </c>
      <c r="B129" s="22" t="s">
        <v>798</v>
      </c>
      <c r="C129" s="20">
        <v>15905.900390999999</v>
      </c>
      <c r="D129" s="20">
        <v>15905.861462999999</v>
      </c>
      <c r="E129" s="19" t="s">
        <v>248</v>
      </c>
      <c r="F129" s="19" t="s">
        <v>18</v>
      </c>
      <c r="G129" s="19" t="s">
        <v>65</v>
      </c>
      <c r="H129" s="20">
        <v>39.170020000000001</v>
      </c>
      <c r="I129" s="26">
        <v>28.546441000000002</v>
      </c>
      <c r="J129" s="21">
        <f>I129/D129</f>
        <v>1.7947120353339144E-3</v>
      </c>
      <c r="K129" s="21">
        <f>I129/H129</f>
        <v>0.72878290590609862</v>
      </c>
    </row>
    <row r="130" spans="1:11" ht="25" x14ac:dyDescent="0.2">
      <c r="A130" s="19">
        <f t="shared" si="1"/>
        <v>128</v>
      </c>
      <c r="B130" s="22" t="s">
        <v>798</v>
      </c>
      <c r="C130" s="20">
        <v>15905.900390999999</v>
      </c>
      <c r="D130" s="20">
        <v>15905.861462999999</v>
      </c>
      <c r="E130" s="19" t="s">
        <v>370</v>
      </c>
      <c r="F130" s="19" t="s">
        <v>18</v>
      </c>
      <c r="G130" s="19" t="s">
        <v>65</v>
      </c>
      <c r="H130" s="20">
        <v>138.25149300000001</v>
      </c>
      <c r="I130" s="26">
        <v>79.009973000000002</v>
      </c>
      <c r="J130" s="21">
        <f>I130/D130</f>
        <v>4.9673495009240421E-3</v>
      </c>
      <c r="K130" s="21">
        <f>I130/H130</f>
        <v>0.57149453713313603</v>
      </c>
    </row>
    <row r="131" spans="1:11" ht="25" x14ac:dyDescent="0.2">
      <c r="A131" s="19">
        <f t="shared" si="1"/>
        <v>129</v>
      </c>
      <c r="B131" s="22" t="s">
        <v>798</v>
      </c>
      <c r="C131" s="20">
        <v>15905.900390999999</v>
      </c>
      <c r="D131" s="20">
        <v>15905.861462999999</v>
      </c>
      <c r="E131" s="19" t="s">
        <v>741</v>
      </c>
      <c r="F131" s="19" t="s">
        <v>18</v>
      </c>
      <c r="G131" s="19" t="s">
        <v>19</v>
      </c>
      <c r="H131" s="20">
        <v>499.62422400000003</v>
      </c>
      <c r="I131" s="26">
        <v>499.62468699999999</v>
      </c>
      <c r="J131" s="21">
        <f>I131/D131</f>
        <v>3.1411356634924816E-2</v>
      </c>
      <c r="K131" s="21">
        <f>I131/H131</f>
        <v>1.0000009266964605</v>
      </c>
    </row>
    <row r="132" spans="1:11" ht="25" x14ac:dyDescent="0.2">
      <c r="A132" s="19">
        <f t="shared" si="1"/>
        <v>130</v>
      </c>
      <c r="B132" s="22" t="s">
        <v>798</v>
      </c>
      <c r="C132" s="20">
        <v>15905.900390999999</v>
      </c>
      <c r="D132" s="20">
        <v>15905.861462999999</v>
      </c>
      <c r="E132" s="19" t="s">
        <v>741</v>
      </c>
      <c r="F132" s="19" t="s">
        <v>18</v>
      </c>
      <c r="G132" s="19" t="s">
        <v>19</v>
      </c>
      <c r="H132" s="20">
        <v>499.62422400000003</v>
      </c>
      <c r="I132" s="26">
        <v>499.62468699999999</v>
      </c>
      <c r="J132" s="21">
        <f>I132/D132</f>
        <v>3.1411356634924816E-2</v>
      </c>
      <c r="K132" s="21">
        <f>I132/H132</f>
        <v>1.0000009266964605</v>
      </c>
    </row>
    <row r="133" spans="1:11" ht="25" x14ac:dyDescent="0.2">
      <c r="A133" s="19">
        <f t="shared" ref="A133:A196" si="2">+A132+1</f>
        <v>131</v>
      </c>
      <c r="B133" s="22" t="s">
        <v>798</v>
      </c>
      <c r="C133" s="20">
        <v>15905.900390999999</v>
      </c>
      <c r="D133" s="20">
        <v>15905.861462999999</v>
      </c>
      <c r="E133" s="19" t="s">
        <v>753</v>
      </c>
      <c r="F133" s="19" t="s">
        <v>18</v>
      </c>
      <c r="G133" s="19" t="s">
        <v>286</v>
      </c>
      <c r="H133" s="20">
        <v>499.618089</v>
      </c>
      <c r="I133" s="26">
        <v>382.21564799999999</v>
      </c>
      <c r="J133" s="21">
        <f>I133/D133</f>
        <v>2.4029861500372354E-2</v>
      </c>
      <c r="K133" s="21">
        <f>I133/H133</f>
        <v>0.76501563176988974</v>
      </c>
    </row>
    <row r="134" spans="1:11" ht="25" x14ac:dyDescent="0.2">
      <c r="A134" s="19">
        <f t="shared" si="2"/>
        <v>132</v>
      </c>
      <c r="B134" s="22" t="s">
        <v>798</v>
      </c>
      <c r="C134" s="20">
        <v>15905.900390999999</v>
      </c>
      <c r="D134" s="20">
        <v>15905.861462999999</v>
      </c>
      <c r="E134" s="19" t="s">
        <v>736</v>
      </c>
      <c r="F134" s="19" t="s">
        <v>14</v>
      </c>
      <c r="G134" s="19" t="s">
        <v>19</v>
      </c>
      <c r="H134" s="20">
        <v>989.23742500000003</v>
      </c>
      <c r="I134" s="26">
        <v>553.47222599999998</v>
      </c>
      <c r="J134" s="21">
        <f>I134/D134</f>
        <v>3.4796746299311079E-2</v>
      </c>
      <c r="K134" s="21">
        <f>I134/H134</f>
        <v>0.55949382020196003</v>
      </c>
    </row>
    <row r="135" spans="1:11" ht="25" x14ac:dyDescent="0.2">
      <c r="A135" s="19">
        <f t="shared" si="2"/>
        <v>133</v>
      </c>
      <c r="B135" s="22" t="s">
        <v>798</v>
      </c>
      <c r="C135" s="20">
        <v>15905.900390999999</v>
      </c>
      <c r="D135" s="20">
        <v>15905.861462999999</v>
      </c>
      <c r="E135" s="19" t="s">
        <v>766</v>
      </c>
      <c r="F135" s="19" t="s">
        <v>18</v>
      </c>
      <c r="G135" s="19" t="s">
        <v>240</v>
      </c>
      <c r="H135" s="20">
        <v>301.21533399999998</v>
      </c>
      <c r="I135" s="26">
        <v>301.21522700000003</v>
      </c>
      <c r="J135" s="21">
        <f>I135/D135</f>
        <v>1.8937372722671E-2</v>
      </c>
      <c r="K135" s="21">
        <f>I135/H135</f>
        <v>0.99999964477240078</v>
      </c>
    </row>
    <row r="136" spans="1:11" ht="25" x14ac:dyDescent="0.2">
      <c r="A136" s="19">
        <f t="shared" si="2"/>
        <v>134</v>
      </c>
      <c r="B136" s="22" t="s">
        <v>798</v>
      </c>
      <c r="C136" s="20">
        <v>15905.900390999999</v>
      </c>
      <c r="D136" s="20">
        <v>15905.861462999999</v>
      </c>
      <c r="E136" s="19" t="s">
        <v>766</v>
      </c>
      <c r="F136" s="19" t="s">
        <v>18</v>
      </c>
      <c r="G136" s="19" t="s">
        <v>240</v>
      </c>
      <c r="H136" s="20">
        <v>301.21533399999998</v>
      </c>
      <c r="I136" s="26">
        <v>301.21522700000003</v>
      </c>
      <c r="J136" s="21">
        <f>I136/D136</f>
        <v>1.8937372722671E-2</v>
      </c>
      <c r="K136" s="21">
        <f>I136/H136</f>
        <v>0.99999964477240078</v>
      </c>
    </row>
    <row r="137" spans="1:11" ht="25" x14ac:dyDescent="0.2">
      <c r="A137" s="19">
        <f t="shared" si="2"/>
        <v>135</v>
      </c>
      <c r="B137" s="22" t="s">
        <v>798</v>
      </c>
      <c r="C137" s="20">
        <v>15905.900390999999</v>
      </c>
      <c r="D137" s="20">
        <v>15905.861462999999</v>
      </c>
      <c r="E137" s="19" t="s">
        <v>769</v>
      </c>
      <c r="F137" s="19" t="s">
        <v>18</v>
      </c>
      <c r="G137" s="19" t="s">
        <v>240</v>
      </c>
      <c r="H137" s="20">
        <v>791.36017400000003</v>
      </c>
      <c r="I137" s="26">
        <v>740.12357999999995</v>
      </c>
      <c r="J137" s="21">
        <f>I137/D137</f>
        <v>4.6531499203715902E-2</v>
      </c>
      <c r="K137" s="21">
        <f>I137/H137</f>
        <v>0.93525502586133413</v>
      </c>
    </row>
    <row r="138" spans="1:11" ht="25" x14ac:dyDescent="0.2">
      <c r="A138" s="19">
        <f t="shared" si="2"/>
        <v>136</v>
      </c>
      <c r="B138" s="22" t="s">
        <v>798</v>
      </c>
      <c r="C138" s="20">
        <v>15905.900390999999</v>
      </c>
      <c r="D138" s="20">
        <v>15905.861462999999</v>
      </c>
      <c r="E138" s="19" t="s">
        <v>769</v>
      </c>
      <c r="F138" s="19" t="s">
        <v>18</v>
      </c>
      <c r="G138" s="19" t="s">
        <v>240</v>
      </c>
      <c r="H138" s="20">
        <v>791.36017400000003</v>
      </c>
      <c r="I138" s="26">
        <v>740.12357999999995</v>
      </c>
      <c r="J138" s="21">
        <f>I138/D138</f>
        <v>4.6531499203715902E-2</v>
      </c>
      <c r="K138" s="21">
        <f>I138/H138</f>
        <v>0.93525502586133413</v>
      </c>
    </row>
    <row r="139" spans="1:11" ht="25" x14ac:dyDescent="0.2">
      <c r="A139" s="19">
        <f t="shared" si="2"/>
        <v>137</v>
      </c>
      <c r="B139" s="22" t="s">
        <v>798</v>
      </c>
      <c r="C139" s="20">
        <v>15905.900390999999</v>
      </c>
      <c r="D139" s="20">
        <v>15905.861462999999</v>
      </c>
      <c r="E139" s="19" t="s">
        <v>769</v>
      </c>
      <c r="F139" s="19" t="s">
        <v>18</v>
      </c>
      <c r="G139" s="19" t="s">
        <v>240</v>
      </c>
      <c r="H139" s="20">
        <v>791.36017400000003</v>
      </c>
      <c r="I139" s="26">
        <v>740.12357999999995</v>
      </c>
      <c r="J139" s="21">
        <f>I139/D139</f>
        <v>4.6531499203715902E-2</v>
      </c>
      <c r="K139" s="21">
        <f>I139/H139</f>
        <v>0.93525502586133413</v>
      </c>
    </row>
    <row r="140" spans="1:11" ht="25" x14ac:dyDescent="0.2">
      <c r="A140" s="19">
        <f t="shared" si="2"/>
        <v>138</v>
      </c>
      <c r="B140" s="22" t="s">
        <v>798</v>
      </c>
      <c r="C140" s="20">
        <v>15905.900390999999</v>
      </c>
      <c r="D140" s="20">
        <v>15905.861462999999</v>
      </c>
      <c r="E140" s="19" t="s">
        <v>769</v>
      </c>
      <c r="F140" s="19" t="s">
        <v>18</v>
      </c>
      <c r="G140" s="19" t="s">
        <v>240</v>
      </c>
      <c r="H140" s="20">
        <v>791.36017400000003</v>
      </c>
      <c r="I140" s="26">
        <v>740.12357999999995</v>
      </c>
      <c r="J140" s="21">
        <f>I140/D140</f>
        <v>4.6531499203715902E-2</v>
      </c>
      <c r="K140" s="21">
        <f>I140/H140</f>
        <v>0.93525502586133413</v>
      </c>
    </row>
    <row r="141" spans="1:11" ht="25" x14ac:dyDescent="0.2">
      <c r="A141" s="19">
        <f t="shared" si="2"/>
        <v>139</v>
      </c>
      <c r="B141" s="22" t="s">
        <v>798</v>
      </c>
      <c r="C141" s="20">
        <v>15905.900390999999</v>
      </c>
      <c r="D141" s="20">
        <v>15905.861462999999</v>
      </c>
      <c r="E141" s="19" t="s">
        <v>767</v>
      </c>
      <c r="F141" s="19" t="s">
        <v>18</v>
      </c>
      <c r="G141" s="19" t="s">
        <v>240</v>
      </c>
      <c r="H141" s="20">
        <v>429.67610500000001</v>
      </c>
      <c r="I141" s="26">
        <v>152.817825</v>
      </c>
      <c r="J141" s="21">
        <f>I141/D141</f>
        <v>9.6076421484924141E-3</v>
      </c>
      <c r="K141" s="21">
        <f>I141/H141</f>
        <v>0.35565818816012584</v>
      </c>
    </row>
    <row r="142" spans="1:11" ht="25" x14ac:dyDescent="0.2">
      <c r="A142" s="19">
        <f t="shared" si="2"/>
        <v>140</v>
      </c>
      <c r="B142" s="22" t="s">
        <v>798</v>
      </c>
      <c r="C142" s="20">
        <v>15905.900390999999</v>
      </c>
      <c r="D142" s="20">
        <v>15905.861462999999</v>
      </c>
      <c r="E142" s="19" t="s">
        <v>767</v>
      </c>
      <c r="F142" s="19" t="s">
        <v>18</v>
      </c>
      <c r="G142" s="19" t="s">
        <v>240</v>
      </c>
      <c r="H142" s="20">
        <v>429.67610500000001</v>
      </c>
      <c r="I142" s="26">
        <v>152.817825</v>
      </c>
      <c r="J142" s="21">
        <f>I142/D142</f>
        <v>9.6076421484924141E-3</v>
      </c>
      <c r="K142" s="21">
        <f>I142/H142</f>
        <v>0.35565818816012584</v>
      </c>
    </row>
    <row r="143" spans="1:11" ht="25" x14ac:dyDescent="0.2">
      <c r="A143" s="19">
        <f t="shared" si="2"/>
        <v>141</v>
      </c>
      <c r="B143" s="22" t="s">
        <v>798</v>
      </c>
      <c r="C143" s="20">
        <v>15905.900390999999</v>
      </c>
      <c r="D143" s="20">
        <v>15905.861462999999</v>
      </c>
      <c r="E143" s="19" t="s">
        <v>768</v>
      </c>
      <c r="F143" s="19" t="s">
        <v>18</v>
      </c>
      <c r="G143" s="19" t="s">
        <v>240</v>
      </c>
      <c r="H143" s="20">
        <v>220.17890800000001</v>
      </c>
      <c r="I143" s="26">
        <v>220.17872700000001</v>
      </c>
      <c r="J143" s="21">
        <f>I143/D143</f>
        <v>1.3842615661665154E-2</v>
      </c>
      <c r="K143" s="21">
        <f>I143/H143</f>
        <v>0.99999917794124038</v>
      </c>
    </row>
    <row r="144" spans="1:11" ht="25" x14ac:dyDescent="0.2">
      <c r="A144" s="19">
        <f t="shared" si="2"/>
        <v>142</v>
      </c>
      <c r="B144" s="22" t="s">
        <v>798</v>
      </c>
      <c r="C144" s="20">
        <v>15905.900390999999</v>
      </c>
      <c r="D144" s="20">
        <v>15905.861462999999</v>
      </c>
      <c r="E144" s="19" t="s">
        <v>768</v>
      </c>
      <c r="F144" s="19" t="s">
        <v>18</v>
      </c>
      <c r="G144" s="19" t="s">
        <v>240</v>
      </c>
      <c r="H144" s="20">
        <v>220.17890800000001</v>
      </c>
      <c r="I144" s="26">
        <v>220.17872700000001</v>
      </c>
      <c r="J144" s="21">
        <f>I144/D144</f>
        <v>1.3842615661665154E-2</v>
      </c>
      <c r="K144" s="21">
        <f>I144/H144</f>
        <v>0.99999917794124038</v>
      </c>
    </row>
    <row r="145" spans="1:11" ht="25" x14ac:dyDescent="0.2">
      <c r="A145" s="19">
        <f t="shared" si="2"/>
        <v>143</v>
      </c>
      <c r="B145" s="22" t="s">
        <v>798</v>
      </c>
      <c r="C145" s="20">
        <v>15905.900390999999</v>
      </c>
      <c r="D145" s="20">
        <v>15905.861462999999</v>
      </c>
      <c r="E145" s="19" t="s">
        <v>761</v>
      </c>
      <c r="F145" s="19" t="s">
        <v>18</v>
      </c>
      <c r="G145" s="19" t="s">
        <v>65</v>
      </c>
      <c r="H145" s="20">
        <v>310.70311900000002</v>
      </c>
      <c r="I145" s="26">
        <v>310.70313199999998</v>
      </c>
      <c r="J145" s="21">
        <f>I145/D145</f>
        <v>1.9533876409193768E-2</v>
      </c>
      <c r="K145" s="21">
        <f>I145/H145</f>
        <v>1.0000000418405841</v>
      </c>
    </row>
    <row r="146" spans="1:11" ht="25" x14ac:dyDescent="0.2">
      <c r="A146" s="19">
        <f t="shared" si="2"/>
        <v>144</v>
      </c>
      <c r="B146" s="22" t="s">
        <v>798</v>
      </c>
      <c r="C146" s="20">
        <v>15905.900390999999</v>
      </c>
      <c r="D146" s="20">
        <v>15905.861462999999</v>
      </c>
      <c r="E146" s="19" t="s">
        <v>366</v>
      </c>
      <c r="F146" s="19" t="s">
        <v>18</v>
      </c>
      <c r="G146" s="19" t="s">
        <v>65</v>
      </c>
      <c r="H146" s="20">
        <v>24.157264000000001</v>
      </c>
      <c r="I146" s="26">
        <v>24.157261999999999</v>
      </c>
      <c r="J146" s="21">
        <f>I146/D146</f>
        <v>1.5187647683336295E-3</v>
      </c>
      <c r="K146" s="21">
        <f>I146/H146</f>
        <v>0.99999991720916737</v>
      </c>
    </row>
    <row r="147" spans="1:11" ht="25" x14ac:dyDescent="0.2">
      <c r="A147" s="19">
        <f t="shared" si="2"/>
        <v>145</v>
      </c>
      <c r="B147" s="22" t="s">
        <v>798</v>
      </c>
      <c r="C147" s="20">
        <v>15905.900390999999</v>
      </c>
      <c r="D147" s="20">
        <v>15905.861462999999</v>
      </c>
      <c r="E147" s="19" t="s">
        <v>343</v>
      </c>
      <c r="F147" s="19" t="s">
        <v>14</v>
      </c>
      <c r="G147" s="19" t="s">
        <v>65</v>
      </c>
      <c r="H147" s="20">
        <v>6.6091259999999998</v>
      </c>
      <c r="I147" s="26">
        <v>6.6091259999999998</v>
      </c>
      <c r="J147" s="21">
        <f>I147/D147</f>
        <v>4.1551512411786435E-4</v>
      </c>
      <c r="K147" s="21">
        <f>I147/H147</f>
        <v>1</v>
      </c>
    </row>
    <row r="148" spans="1:11" ht="25" x14ac:dyDescent="0.2">
      <c r="A148" s="19">
        <f t="shared" si="2"/>
        <v>146</v>
      </c>
      <c r="B148" s="22" t="s">
        <v>798</v>
      </c>
      <c r="C148" s="20">
        <v>15905.900390999999</v>
      </c>
      <c r="D148" s="20">
        <v>15905.861462999999</v>
      </c>
      <c r="E148" s="19" t="s">
        <v>342</v>
      </c>
      <c r="F148" s="19" t="s">
        <v>14</v>
      </c>
      <c r="G148" s="19" t="s">
        <v>65</v>
      </c>
      <c r="H148" s="20">
        <v>205.14727600000001</v>
      </c>
      <c r="I148" s="26">
        <v>205.14752300000001</v>
      </c>
      <c r="J148" s="21">
        <f>I148/D148</f>
        <v>1.2897605293319788E-2</v>
      </c>
      <c r="K148" s="21">
        <f>I148/H148</f>
        <v>1.0000012040130624</v>
      </c>
    </row>
    <row r="149" spans="1:11" ht="25" x14ac:dyDescent="0.2">
      <c r="A149" s="19">
        <f t="shared" si="2"/>
        <v>147</v>
      </c>
      <c r="B149" s="22" t="s">
        <v>798</v>
      </c>
      <c r="C149" s="20">
        <v>15905.900390999999</v>
      </c>
      <c r="D149" s="20">
        <v>15905.861462999999</v>
      </c>
      <c r="E149" s="19" t="s">
        <v>342</v>
      </c>
      <c r="F149" s="19" t="s">
        <v>14</v>
      </c>
      <c r="G149" s="19" t="s">
        <v>65</v>
      </c>
      <c r="H149" s="20">
        <v>205.14727600000001</v>
      </c>
      <c r="I149" s="26">
        <v>205.14752300000001</v>
      </c>
      <c r="J149" s="21">
        <f>I149/D149</f>
        <v>1.2897605293319788E-2</v>
      </c>
      <c r="K149" s="21">
        <f>I149/H149</f>
        <v>1.0000012040130624</v>
      </c>
    </row>
    <row r="150" spans="1:11" ht="25" x14ac:dyDescent="0.2">
      <c r="A150" s="19">
        <f t="shared" si="2"/>
        <v>148</v>
      </c>
      <c r="B150" s="22" t="s">
        <v>798</v>
      </c>
      <c r="C150" s="20">
        <v>15905.900390999999</v>
      </c>
      <c r="D150" s="20">
        <v>15905.861462999999</v>
      </c>
      <c r="E150" s="19" t="s">
        <v>342</v>
      </c>
      <c r="F150" s="19" t="s">
        <v>14</v>
      </c>
      <c r="G150" s="19" t="s">
        <v>65</v>
      </c>
      <c r="H150" s="20">
        <v>205.14727600000001</v>
      </c>
      <c r="I150" s="26">
        <v>205.14752300000001</v>
      </c>
      <c r="J150" s="21">
        <f>I150/D150</f>
        <v>1.2897605293319788E-2</v>
      </c>
      <c r="K150" s="21">
        <f>I150/H150</f>
        <v>1.0000012040130624</v>
      </c>
    </row>
    <row r="151" spans="1:11" ht="25" x14ac:dyDescent="0.2">
      <c r="A151" s="19">
        <f t="shared" si="2"/>
        <v>149</v>
      </c>
      <c r="B151" s="22" t="s">
        <v>798</v>
      </c>
      <c r="C151" s="20">
        <v>15905.900390999999</v>
      </c>
      <c r="D151" s="20">
        <v>15905.861462999999</v>
      </c>
      <c r="E151" s="19" t="s">
        <v>642</v>
      </c>
      <c r="F151" s="19" t="s">
        <v>18</v>
      </c>
      <c r="G151" s="19" t="s">
        <v>294</v>
      </c>
      <c r="H151" s="20">
        <v>9.9924379999999999</v>
      </c>
      <c r="I151" s="26">
        <v>9.9924370000000007</v>
      </c>
      <c r="J151" s="21">
        <f>I151/D151</f>
        <v>6.2822356546008362E-4</v>
      </c>
      <c r="K151" s="21">
        <f>I151/H151</f>
        <v>0.99999989992432281</v>
      </c>
    </row>
    <row r="152" spans="1:11" ht="25" x14ac:dyDescent="0.2">
      <c r="A152" s="19">
        <f t="shared" si="2"/>
        <v>150</v>
      </c>
      <c r="B152" s="22" t="s">
        <v>798</v>
      </c>
      <c r="C152" s="20">
        <v>15905.900390999999</v>
      </c>
      <c r="D152" s="20">
        <v>15905.861462999999</v>
      </c>
      <c r="E152" s="19" t="s">
        <v>466</v>
      </c>
      <c r="F152" s="19" t="s">
        <v>18</v>
      </c>
      <c r="G152" s="19" t="s">
        <v>65</v>
      </c>
      <c r="H152" s="20">
        <v>1904.8664289999999</v>
      </c>
      <c r="I152" s="26">
        <v>11.762043999999999</v>
      </c>
      <c r="J152" s="21">
        <f>I152/D152</f>
        <v>7.3947858953510369E-4</v>
      </c>
      <c r="K152" s="21">
        <f>I152/H152</f>
        <v>6.1747342600681635E-3</v>
      </c>
    </row>
    <row r="153" spans="1:11" ht="25" x14ac:dyDescent="0.2">
      <c r="A153" s="19">
        <f t="shared" si="2"/>
        <v>151</v>
      </c>
      <c r="B153" s="22" t="s">
        <v>798</v>
      </c>
      <c r="C153" s="20">
        <v>15905.900390999999</v>
      </c>
      <c r="D153" s="20">
        <v>15905.861462999999</v>
      </c>
      <c r="E153" s="19" t="s">
        <v>393</v>
      </c>
      <c r="F153" s="19" t="s">
        <v>18</v>
      </c>
      <c r="G153" s="19" t="s">
        <v>224</v>
      </c>
      <c r="H153" s="20">
        <v>99.885887999999994</v>
      </c>
      <c r="I153" s="26">
        <v>99.885885999999999</v>
      </c>
      <c r="J153" s="21">
        <f>I153/D153</f>
        <v>6.2798161691746904E-3</v>
      </c>
      <c r="K153" s="21">
        <f>I153/H153</f>
        <v>0.99999997997715162</v>
      </c>
    </row>
    <row r="154" spans="1:11" ht="25" x14ac:dyDescent="0.2">
      <c r="A154" s="19">
        <f t="shared" si="2"/>
        <v>152</v>
      </c>
      <c r="B154" s="22" t="s">
        <v>798</v>
      </c>
      <c r="C154" s="20">
        <v>15905.900390999999</v>
      </c>
      <c r="D154" s="20">
        <v>15905.861462999999</v>
      </c>
      <c r="E154" s="19" t="s">
        <v>656</v>
      </c>
      <c r="F154" s="19" t="s">
        <v>14</v>
      </c>
      <c r="G154" s="19" t="s">
        <v>65</v>
      </c>
      <c r="H154" s="20">
        <v>64.902527000000006</v>
      </c>
      <c r="I154" s="26">
        <v>64.902529999999999</v>
      </c>
      <c r="J154" s="21">
        <f>I154/D154</f>
        <v>4.0804158989423732E-3</v>
      </c>
      <c r="K154" s="21">
        <f>I154/H154</f>
        <v>1.0000000462231615</v>
      </c>
    </row>
    <row r="155" spans="1:11" ht="25" x14ac:dyDescent="0.2">
      <c r="A155" s="19">
        <f t="shared" si="2"/>
        <v>153</v>
      </c>
      <c r="B155" s="22" t="s">
        <v>798</v>
      </c>
      <c r="C155" s="20">
        <v>15905.900390999999</v>
      </c>
      <c r="D155" s="20">
        <v>15905.861462999999</v>
      </c>
      <c r="E155" s="19" t="s">
        <v>685</v>
      </c>
      <c r="F155" s="19" t="s">
        <v>18</v>
      </c>
      <c r="G155" s="19" t="s">
        <v>60</v>
      </c>
      <c r="H155" s="20">
        <v>348.47720900000002</v>
      </c>
      <c r="I155" s="26">
        <v>68.680620000000005</v>
      </c>
      <c r="J155" s="21">
        <f>I155/D155</f>
        <v>4.3179440585323801E-3</v>
      </c>
      <c r="K155" s="21">
        <f>I155/H155</f>
        <v>0.19708783882047221</v>
      </c>
    </row>
    <row r="156" spans="1:11" ht="25" x14ac:dyDescent="0.2">
      <c r="A156" s="19">
        <f t="shared" si="2"/>
        <v>154</v>
      </c>
      <c r="B156" s="22" t="s">
        <v>798</v>
      </c>
      <c r="C156" s="20">
        <v>15905.900390999999</v>
      </c>
      <c r="D156" s="20">
        <v>15905.861462999999</v>
      </c>
      <c r="E156" s="19" t="s">
        <v>649</v>
      </c>
      <c r="F156" s="19" t="s">
        <v>18</v>
      </c>
      <c r="G156" s="19" t="s">
        <v>65</v>
      </c>
      <c r="H156" s="20">
        <v>34.322006000000002</v>
      </c>
      <c r="I156" s="26">
        <v>34.322000000000003</v>
      </c>
      <c r="J156" s="21">
        <f>I156/D156</f>
        <v>2.1578208813046295E-3</v>
      </c>
      <c r="K156" s="21">
        <f>I156/H156</f>
        <v>0.99999982518504316</v>
      </c>
    </row>
    <row r="157" spans="1:11" ht="25" x14ac:dyDescent="0.2">
      <c r="A157" s="19">
        <f t="shared" si="2"/>
        <v>155</v>
      </c>
      <c r="B157" s="22" t="s">
        <v>798</v>
      </c>
      <c r="C157" s="20">
        <v>15905.900390999999</v>
      </c>
      <c r="D157" s="20">
        <v>15905.861462999999</v>
      </c>
      <c r="E157" s="19" t="s">
        <v>684</v>
      </c>
      <c r="F157" s="19" t="s">
        <v>18</v>
      </c>
      <c r="G157" s="19" t="s">
        <v>19</v>
      </c>
      <c r="H157" s="20">
        <v>82.375238999999993</v>
      </c>
      <c r="I157" s="26">
        <v>49.432881000000002</v>
      </c>
      <c r="J157" s="21">
        <f>I157/D157</f>
        <v>3.1078405350750795E-3</v>
      </c>
      <c r="K157" s="21">
        <f>I157/H157</f>
        <v>0.60009393113870058</v>
      </c>
    </row>
    <row r="158" spans="1:11" ht="25" x14ac:dyDescent="0.2">
      <c r="A158" s="19">
        <f t="shared" si="2"/>
        <v>156</v>
      </c>
      <c r="B158" s="22" t="s">
        <v>798</v>
      </c>
      <c r="C158" s="20">
        <v>15905.900390999999</v>
      </c>
      <c r="D158" s="20">
        <v>15905.861462999999</v>
      </c>
      <c r="E158" s="19" t="s">
        <v>677</v>
      </c>
      <c r="F158" s="19" t="s">
        <v>18</v>
      </c>
      <c r="G158" s="19" t="s">
        <v>19</v>
      </c>
      <c r="H158" s="20">
        <v>32.336084999999997</v>
      </c>
      <c r="I158" s="26">
        <v>32.336086000000002</v>
      </c>
      <c r="J158" s="21">
        <f>I158/D158</f>
        <v>2.0329666566768338E-3</v>
      </c>
      <c r="K158" s="21">
        <f>I158/H158</f>
        <v>1.0000000309252033</v>
      </c>
    </row>
    <row r="159" spans="1:11" ht="25" x14ac:dyDescent="0.2">
      <c r="A159" s="19">
        <f t="shared" si="2"/>
        <v>157</v>
      </c>
      <c r="B159" s="22" t="s">
        <v>798</v>
      </c>
      <c r="C159" s="20">
        <v>15905.900390999999</v>
      </c>
      <c r="D159" s="20">
        <v>15905.861462999999</v>
      </c>
      <c r="E159" s="19" t="s">
        <v>369</v>
      </c>
      <c r="F159" s="19" t="s">
        <v>14</v>
      </c>
      <c r="G159" s="19" t="s">
        <v>19</v>
      </c>
      <c r="H159" s="20">
        <v>171.845337</v>
      </c>
      <c r="I159" s="26">
        <v>171.845336</v>
      </c>
      <c r="J159" s="21">
        <f>I159/D159</f>
        <v>1.0803899958499218E-2</v>
      </c>
      <c r="K159" s="21">
        <f>I159/H159</f>
        <v>0.99999999418081387</v>
      </c>
    </row>
    <row r="160" spans="1:11" ht="25" x14ac:dyDescent="0.2">
      <c r="A160" s="19">
        <f t="shared" si="2"/>
        <v>158</v>
      </c>
      <c r="B160" s="22" t="s">
        <v>798</v>
      </c>
      <c r="C160" s="20">
        <v>15905.900390999999</v>
      </c>
      <c r="D160" s="20">
        <v>15905.861462999999</v>
      </c>
      <c r="E160" s="19" t="s">
        <v>362</v>
      </c>
      <c r="F160" s="19" t="s">
        <v>35</v>
      </c>
      <c r="G160" s="19" t="s">
        <v>26</v>
      </c>
      <c r="H160" s="20">
        <v>37.919651999999999</v>
      </c>
      <c r="I160" s="26">
        <v>30.796433</v>
      </c>
      <c r="J160" s="21">
        <f>I160/D160</f>
        <v>1.9361688187488776E-3</v>
      </c>
      <c r="K160" s="21">
        <f>I160/H160</f>
        <v>0.8121496737364573</v>
      </c>
    </row>
    <row r="161" spans="1:11" ht="25" x14ac:dyDescent="0.2">
      <c r="A161" s="19">
        <f t="shared" si="2"/>
        <v>159</v>
      </c>
      <c r="B161" s="22" t="s">
        <v>798</v>
      </c>
      <c r="C161" s="20">
        <v>15905.900390999999</v>
      </c>
      <c r="D161" s="20">
        <v>15905.861462999999</v>
      </c>
      <c r="E161" s="19" t="s">
        <v>408</v>
      </c>
      <c r="F161" s="19" t="s">
        <v>18</v>
      </c>
      <c r="G161" s="19" t="s">
        <v>231</v>
      </c>
      <c r="H161" s="20">
        <v>98.637567000000004</v>
      </c>
      <c r="I161" s="26">
        <v>46.034582999999998</v>
      </c>
      <c r="J161" s="21">
        <f>I161/D161</f>
        <v>2.8941898624657977E-3</v>
      </c>
      <c r="K161" s="21">
        <f>I161/H161</f>
        <v>0.46670436427127199</v>
      </c>
    </row>
    <row r="162" spans="1:11" ht="25" x14ac:dyDescent="0.2">
      <c r="A162" s="19">
        <f t="shared" si="2"/>
        <v>160</v>
      </c>
      <c r="B162" s="22" t="s">
        <v>798</v>
      </c>
      <c r="C162" s="20">
        <v>15905.900390999999</v>
      </c>
      <c r="D162" s="20">
        <v>15905.861462999999</v>
      </c>
      <c r="E162" s="19" t="s">
        <v>402</v>
      </c>
      <c r="F162" s="19" t="s">
        <v>18</v>
      </c>
      <c r="G162" s="19" t="s">
        <v>65</v>
      </c>
      <c r="H162" s="20">
        <v>99.228684999999999</v>
      </c>
      <c r="I162" s="26">
        <v>0.83480600000000005</v>
      </c>
      <c r="J162" s="21">
        <f>I162/D162</f>
        <v>5.2484173959512628E-5</v>
      </c>
      <c r="K162" s="21">
        <f>I162/H162</f>
        <v>8.4129503479764955E-3</v>
      </c>
    </row>
    <row r="163" spans="1:11" ht="25" x14ac:dyDescent="0.2">
      <c r="A163" s="19">
        <f t="shared" si="2"/>
        <v>161</v>
      </c>
      <c r="B163" s="22" t="s">
        <v>798</v>
      </c>
      <c r="C163" s="20">
        <v>15905.900390999999</v>
      </c>
      <c r="D163" s="20">
        <v>15905.861462999999</v>
      </c>
      <c r="E163" s="19" t="s">
        <v>414</v>
      </c>
      <c r="F163" s="19" t="s">
        <v>18</v>
      </c>
      <c r="G163" s="19" t="s">
        <v>272</v>
      </c>
      <c r="H163" s="20">
        <v>12.691065999999999</v>
      </c>
      <c r="I163" s="26">
        <v>12.69107</v>
      </c>
      <c r="J163" s="21">
        <f>I163/D163</f>
        <v>7.9788636594891737E-4</v>
      </c>
      <c r="K163" s="21">
        <f>I163/H163</f>
        <v>1.0000003151823496</v>
      </c>
    </row>
    <row r="164" spans="1:11" ht="25" x14ac:dyDescent="0.2">
      <c r="A164" s="19">
        <f t="shared" si="2"/>
        <v>162</v>
      </c>
      <c r="B164" s="22" t="s">
        <v>798</v>
      </c>
      <c r="C164" s="20">
        <v>15905.900390999999</v>
      </c>
      <c r="D164" s="20">
        <v>15905.861462999999</v>
      </c>
      <c r="E164" s="19" t="s">
        <v>759</v>
      </c>
      <c r="F164" s="19" t="s">
        <v>18</v>
      </c>
      <c r="G164" s="19" t="s">
        <v>294</v>
      </c>
      <c r="H164" s="20">
        <v>49.962218</v>
      </c>
      <c r="I164" s="26">
        <v>0.76120399999999999</v>
      </c>
      <c r="J164" s="21">
        <f>I164/D164</f>
        <v>4.785682320763968E-5</v>
      </c>
      <c r="K164" s="21">
        <f>I164/H164</f>
        <v>1.5235592623209802E-2</v>
      </c>
    </row>
    <row r="165" spans="1:11" ht="25" x14ac:dyDescent="0.2">
      <c r="A165" s="19">
        <f t="shared" si="2"/>
        <v>163</v>
      </c>
      <c r="B165" s="22" t="s">
        <v>798</v>
      </c>
      <c r="C165" s="20">
        <v>15905.900390999999</v>
      </c>
      <c r="D165" s="20">
        <v>15905.861462999999</v>
      </c>
      <c r="E165" s="19" t="s">
        <v>750</v>
      </c>
      <c r="F165" s="19" t="s">
        <v>18</v>
      </c>
      <c r="G165" s="19" t="s">
        <v>160</v>
      </c>
      <c r="H165" s="20">
        <v>2476.6376770000002</v>
      </c>
      <c r="I165" s="26">
        <v>2254.7049940000002</v>
      </c>
      <c r="J165" s="21">
        <f>I165/D165</f>
        <v>0.14175308890026891</v>
      </c>
      <c r="K165" s="21">
        <f>I165/H165</f>
        <v>0.91038952323909106</v>
      </c>
    </row>
    <row r="166" spans="1:11" ht="25" x14ac:dyDescent="0.2">
      <c r="A166" s="19">
        <f t="shared" si="2"/>
        <v>164</v>
      </c>
      <c r="B166" s="22" t="s">
        <v>798</v>
      </c>
      <c r="C166" s="20">
        <v>15905.900390999999</v>
      </c>
      <c r="D166" s="20">
        <v>15905.861462999999</v>
      </c>
      <c r="E166" s="19" t="s">
        <v>750</v>
      </c>
      <c r="F166" s="19" t="s">
        <v>18</v>
      </c>
      <c r="G166" s="19" t="s">
        <v>160</v>
      </c>
      <c r="H166" s="20">
        <v>2476.6376770000002</v>
      </c>
      <c r="I166" s="26">
        <v>2254.7049940000002</v>
      </c>
      <c r="J166" s="21">
        <f>I166/D166</f>
        <v>0.14175308890026891</v>
      </c>
      <c r="K166" s="21">
        <f>I166/H166</f>
        <v>0.91038952323909106</v>
      </c>
    </row>
    <row r="167" spans="1:11" ht="25" x14ac:dyDescent="0.2">
      <c r="A167" s="19">
        <f t="shared" si="2"/>
        <v>165</v>
      </c>
      <c r="B167" s="22" t="s">
        <v>798</v>
      </c>
      <c r="C167" s="20">
        <v>15905.900390999999</v>
      </c>
      <c r="D167" s="20">
        <v>15905.861462999999</v>
      </c>
      <c r="E167" s="19" t="s">
        <v>372</v>
      </c>
      <c r="F167" s="19" t="s">
        <v>18</v>
      </c>
      <c r="G167" s="19" t="s">
        <v>160</v>
      </c>
      <c r="H167" s="20">
        <v>10.245760000000001</v>
      </c>
      <c r="I167" s="26">
        <v>10.245759</v>
      </c>
      <c r="J167" s="21">
        <f>I167/D167</f>
        <v>6.4414989554847728E-4</v>
      </c>
      <c r="K167" s="21">
        <f>I167/H167</f>
        <v>0.99999990239865066</v>
      </c>
    </row>
    <row r="168" spans="1:11" ht="25" x14ac:dyDescent="0.2">
      <c r="A168" s="19">
        <f t="shared" si="2"/>
        <v>166</v>
      </c>
      <c r="B168" s="22" t="s">
        <v>798</v>
      </c>
      <c r="C168" s="20">
        <v>15905.900390999999</v>
      </c>
      <c r="D168" s="20">
        <v>15905.861462999999</v>
      </c>
      <c r="E168" s="19" t="s">
        <v>708</v>
      </c>
      <c r="F168" s="19" t="s">
        <v>18</v>
      </c>
      <c r="G168" s="19" t="s">
        <v>60</v>
      </c>
      <c r="H168" s="20">
        <v>94.928746000000004</v>
      </c>
      <c r="I168" s="26">
        <v>94.928748999999996</v>
      </c>
      <c r="J168" s="21">
        <f>I168/D168</f>
        <v>5.9681614366390639E-3</v>
      </c>
      <c r="K168" s="21">
        <f>I168/H168</f>
        <v>1.0000000316026505</v>
      </c>
    </row>
    <row r="169" spans="1:11" ht="25" x14ac:dyDescent="0.2">
      <c r="A169" s="19">
        <f t="shared" si="2"/>
        <v>167</v>
      </c>
      <c r="B169" s="22" t="s">
        <v>798</v>
      </c>
      <c r="C169" s="20">
        <v>15905.900390999999</v>
      </c>
      <c r="D169" s="20">
        <v>15905.861462999999</v>
      </c>
      <c r="E169" s="19" t="s">
        <v>709</v>
      </c>
      <c r="F169" s="19" t="s">
        <v>18</v>
      </c>
      <c r="G169" s="19" t="s">
        <v>60</v>
      </c>
      <c r="H169" s="20">
        <v>78.389234999999999</v>
      </c>
      <c r="I169" s="26">
        <v>78.389240000000001</v>
      </c>
      <c r="J169" s="21">
        <f>I169/D169</f>
        <v>4.9283240761494118E-3</v>
      </c>
      <c r="K169" s="21">
        <f>I169/H169</f>
        <v>1.0000000637842683</v>
      </c>
    </row>
    <row r="170" spans="1:11" ht="25" x14ac:dyDescent="0.2">
      <c r="A170" s="19">
        <f t="shared" si="2"/>
        <v>168</v>
      </c>
      <c r="B170" s="22" t="s">
        <v>798</v>
      </c>
      <c r="C170" s="20">
        <v>15905.900390999999</v>
      </c>
      <c r="D170" s="20">
        <v>15905.861462999999</v>
      </c>
      <c r="E170" s="19" t="s">
        <v>680</v>
      </c>
      <c r="F170" s="19" t="s">
        <v>18</v>
      </c>
      <c r="G170" s="19" t="s">
        <v>286</v>
      </c>
      <c r="H170" s="20">
        <v>17.829508000000001</v>
      </c>
      <c r="I170" s="26">
        <v>17.829508000000001</v>
      </c>
      <c r="J170" s="21">
        <f>I170/D170</f>
        <v>1.1209394751409574E-3</v>
      </c>
      <c r="K170" s="21">
        <f>I170/H170</f>
        <v>1</v>
      </c>
    </row>
    <row r="171" spans="1:11" ht="25" x14ac:dyDescent="0.2">
      <c r="A171" s="19">
        <f t="shared" si="2"/>
        <v>169</v>
      </c>
      <c r="B171" s="22" t="s">
        <v>798</v>
      </c>
      <c r="C171" s="20">
        <v>15905.900390999999</v>
      </c>
      <c r="D171" s="20">
        <v>15905.861462999999</v>
      </c>
      <c r="E171" s="19" t="s">
        <v>730</v>
      </c>
      <c r="F171" s="19" t="s">
        <v>18</v>
      </c>
      <c r="G171" s="19" t="s">
        <v>65</v>
      </c>
      <c r="H171" s="20">
        <v>98.242221999999998</v>
      </c>
      <c r="I171" s="26">
        <v>98.242221999999998</v>
      </c>
      <c r="J171" s="21">
        <f>I171/D171</f>
        <v>6.1764791695520377E-3</v>
      </c>
      <c r="K171" s="21">
        <f>I171/H171</f>
        <v>1</v>
      </c>
    </row>
    <row r="172" spans="1:11" x14ac:dyDescent="0.2">
      <c r="A172" s="19">
        <f t="shared" si="2"/>
        <v>170</v>
      </c>
      <c r="B172" s="22" t="s">
        <v>802</v>
      </c>
      <c r="C172" s="20">
        <v>5200.6000979999999</v>
      </c>
      <c r="D172" s="20">
        <v>5200.6078129999996</v>
      </c>
      <c r="E172" s="19">
        <v>502330</v>
      </c>
      <c r="F172" s="19" t="s">
        <v>14</v>
      </c>
      <c r="G172" s="19" t="s">
        <v>26</v>
      </c>
      <c r="H172" s="20">
        <v>89.172461999999996</v>
      </c>
      <c r="I172" s="26">
        <v>46.700242000000003</v>
      </c>
      <c r="J172" s="21">
        <f>I172/D172</f>
        <v>8.9797661502686379E-3</v>
      </c>
      <c r="K172" s="21">
        <f>I172/H172</f>
        <v>0.52370699375778151</v>
      </c>
    </row>
    <row r="173" spans="1:11" x14ac:dyDescent="0.2">
      <c r="A173" s="19">
        <f t="shared" si="2"/>
        <v>171</v>
      </c>
      <c r="B173" s="22" t="s">
        <v>802</v>
      </c>
      <c r="C173" s="20">
        <v>5200.6000979999999</v>
      </c>
      <c r="D173" s="20">
        <v>5200.6078129999996</v>
      </c>
      <c r="E173" s="19" t="s">
        <v>398</v>
      </c>
      <c r="F173" s="19" t="s">
        <v>18</v>
      </c>
      <c r="G173" s="19" t="s">
        <v>19</v>
      </c>
      <c r="H173" s="20">
        <v>2372.4182970000002</v>
      </c>
      <c r="I173" s="26">
        <v>194.88868099999999</v>
      </c>
      <c r="J173" s="21">
        <f>I173/D173</f>
        <v>3.7474212247429091E-2</v>
      </c>
      <c r="K173" s="21">
        <f>I173/H173</f>
        <v>8.2147689236102689E-2</v>
      </c>
    </row>
    <row r="174" spans="1:11" x14ac:dyDescent="0.2">
      <c r="A174" s="19">
        <f t="shared" si="2"/>
        <v>172</v>
      </c>
      <c r="B174" s="22" t="s">
        <v>802</v>
      </c>
      <c r="C174" s="20">
        <v>5200.6000979999999</v>
      </c>
      <c r="D174" s="20">
        <v>5200.6078129999996</v>
      </c>
      <c r="E174" s="19" t="s">
        <v>569</v>
      </c>
      <c r="F174" s="19" t="s">
        <v>18</v>
      </c>
      <c r="G174" s="19" t="s">
        <v>15</v>
      </c>
      <c r="H174" s="20">
        <v>299.82970599999999</v>
      </c>
      <c r="I174" s="26">
        <v>22.145177</v>
      </c>
      <c r="J174" s="21">
        <f>I174/D174</f>
        <v>4.2581901570511683E-3</v>
      </c>
      <c r="K174" s="21">
        <f>I174/H174</f>
        <v>7.3859182585464034E-2</v>
      </c>
    </row>
    <row r="175" spans="1:11" x14ac:dyDescent="0.2">
      <c r="A175" s="19">
        <f t="shared" si="2"/>
        <v>173</v>
      </c>
      <c r="B175" s="22" t="s">
        <v>802</v>
      </c>
      <c r="C175" s="20">
        <v>5200.6000979999999</v>
      </c>
      <c r="D175" s="20">
        <v>5200.6078129999996</v>
      </c>
      <c r="E175" s="19" t="s">
        <v>554</v>
      </c>
      <c r="F175" s="19" t="s">
        <v>18</v>
      </c>
      <c r="G175" s="19" t="s">
        <v>254</v>
      </c>
      <c r="H175" s="20">
        <v>333.80988600000001</v>
      </c>
      <c r="I175" s="26">
        <v>211.70186100000001</v>
      </c>
      <c r="J175" s="21">
        <f>I175/D175</f>
        <v>4.0707138206193365E-2</v>
      </c>
      <c r="K175" s="21">
        <f>I175/H175</f>
        <v>0.63419889547549235</v>
      </c>
    </row>
    <row r="176" spans="1:11" x14ac:dyDescent="0.2">
      <c r="A176" s="19">
        <f t="shared" si="2"/>
        <v>174</v>
      </c>
      <c r="B176" s="22" t="s">
        <v>838</v>
      </c>
      <c r="C176" s="20">
        <v>12718.200194999999</v>
      </c>
      <c r="D176" s="20">
        <v>12718.260951</v>
      </c>
      <c r="E176" s="19" t="s">
        <v>565</v>
      </c>
      <c r="F176" s="19" t="s">
        <v>18</v>
      </c>
      <c r="G176" s="19" t="s">
        <v>58</v>
      </c>
      <c r="H176" s="20">
        <v>233.35044500000001</v>
      </c>
      <c r="I176" s="26">
        <v>233.35043899999999</v>
      </c>
      <c r="J176" s="21">
        <f>I176/D176</f>
        <v>1.8347668749606236E-2</v>
      </c>
      <c r="K176" s="21">
        <f>I176/H176</f>
        <v>0.9999999742875999</v>
      </c>
    </row>
    <row r="177" spans="1:11" x14ac:dyDescent="0.2">
      <c r="A177" s="19">
        <f t="shared" si="2"/>
        <v>175</v>
      </c>
      <c r="B177" s="22" t="s">
        <v>838</v>
      </c>
      <c r="C177" s="20">
        <v>12718.200194999999</v>
      </c>
      <c r="D177" s="20">
        <v>12718.260951</v>
      </c>
      <c r="E177" s="19" t="s">
        <v>682</v>
      </c>
      <c r="F177" s="19" t="s">
        <v>14</v>
      </c>
      <c r="G177" s="19" t="s">
        <v>58</v>
      </c>
      <c r="H177" s="20">
        <v>149.913084</v>
      </c>
      <c r="I177" s="26">
        <v>149.91320300000001</v>
      </c>
      <c r="J177" s="21">
        <f>I177/D177</f>
        <v>1.1787240690969843E-2</v>
      </c>
      <c r="K177" s="21">
        <f>I177/H177</f>
        <v>1.0000007937932891</v>
      </c>
    </row>
    <row r="178" spans="1:11" x14ac:dyDescent="0.2">
      <c r="A178" s="19">
        <f t="shared" si="2"/>
        <v>176</v>
      </c>
      <c r="B178" s="22" t="s">
        <v>838</v>
      </c>
      <c r="C178" s="20">
        <v>12718.200194999999</v>
      </c>
      <c r="D178" s="20">
        <v>12718.260951</v>
      </c>
      <c r="E178" s="19" t="s">
        <v>682</v>
      </c>
      <c r="F178" s="19" t="s">
        <v>14</v>
      </c>
      <c r="G178" s="19" t="s">
        <v>58</v>
      </c>
      <c r="H178" s="20">
        <v>149.913084</v>
      </c>
      <c r="I178" s="26">
        <v>149.91320300000001</v>
      </c>
      <c r="J178" s="21">
        <f>I178/D178</f>
        <v>1.1787240690969843E-2</v>
      </c>
      <c r="K178" s="21">
        <f>I178/H178</f>
        <v>1.0000007937932891</v>
      </c>
    </row>
    <row r="179" spans="1:11" x14ac:dyDescent="0.2">
      <c r="A179" s="19">
        <f t="shared" si="2"/>
        <v>177</v>
      </c>
      <c r="B179" s="22" t="s">
        <v>838</v>
      </c>
      <c r="C179" s="20">
        <v>12718.200194999999</v>
      </c>
      <c r="D179" s="20">
        <v>12718.260951</v>
      </c>
      <c r="E179" s="19" t="s">
        <v>683</v>
      </c>
      <c r="F179" s="19" t="s">
        <v>14</v>
      </c>
      <c r="G179" s="19" t="s">
        <v>58</v>
      </c>
      <c r="H179" s="20">
        <v>145.116015</v>
      </c>
      <c r="I179" s="26">
        <v>145.11588800000001</v>
      </c>
      <c r="J179" s="21">
        <f>I179/D179</f>
        <v>1.1410041715537372E-2</v>
      </c>
      <c r="K179" s="21">
        <f>I179/H179</f>
        <v>0.99999912483815112</v>
      </c>
    </row>
    <row r="180" spans="1:11" x14ac:dyDescent="0.2">
      <c r="A180" s="19">
        <f t="shared" si="2"/>
        <v>178</v>
      </c>
      <c r="B180" s="22" t="s">
        <v>838</v>
      </c>
      <c r="C180" s="20">
        <v>12718.200194999999</v>
      </c>
      <c r="D180" s="20">
        <v>12718.260951</v>
      </c>
      <c r="E180" s="19" t="s">
        <v>683</v>
      </c>
      <c r="F180" s="19" t="s">
        <v>14</v>
      </c>
      <c r="G180" s="19" t="s">
        <v>58</v>
      </c>
      <c r="H180" s="20">
        <v>145.116015</v>
      </c>
      <c r="I180" s="26">
        <v>145.11588800000001</v>
      </c>
      <c r="J180" s="21">
        <f>I180/D180</f>
        <v>1.1410041715537372E-2</v>
      </c>
      <c r="K180" s="21">
        <f>I180/H180</f>
        <v>0.99999912483815112</v>
      </c>
    </row>
    <row r="181" spans="1:11" x14ac:dyDescent="0.2">
      <c r="A181" s="19">
        <f t="shared" si="2"/>
        <v>179</v>
      </c>
      <c r="B181" s="22" t="s">
        <v>838</v>
      </c>
      <c r="C181" s="20">
        <v>12718.200194999999</v>
      </c>
      <c r="D181" s="20">
        <v>12718.260951</v>
      </c>
      <c r="E181" s="19" t="s">
        <v>411</v>
      </c>
      <c r="F181" s="19" t="s">
        <v>18</v>
      </c>
      <c r="G181" s="19" t="s">
        <v>19</v>
      </c>
      <c r="H181" s="20">
        <v>1700.5805620000001</v>
      </c>
      <c r="I181" s="26">
        <v>1700.5795290000001</v>
      </c>
      <c r="J181" s="21">
        <f>I181/D181</f>
        <v>0.13371163994447594</v>
      </c>
      <c r="K181" s="21">
        <f>I181/H181</f>
        <v>0.99999939256038606</v>
      </c>
    </row>
    <row r="182" spans="1:11" x14ac:dyDescent="0.2">
      <c r="A182" s="19">
        <f t="shared" si="2"/>
        <v>180</v>
      </c>
      <c r="B182" s="22" t="s">
        <v>838</v>
      </c>
      <c r="C182" s="20">
        <v>12718.200194999999</v>
      </c>
      <c r="D182" s="20">
        <v>12718.260951</v>
      </c>
      <c r="E182" s="19" t="s">
        <v>411</v>
      </c>
      <c r="F182" s="19" t="s">
        <v>18</v>
      </c>
      <c r="G182" s="19" t="s">
        <v>19</v>
      </c>
      <c r="H182" s="20">
        <v>1700.5805620000001</v>
      </c>
      <c r="I182" s="26">
        <v>1700.5795290000001</v>
      </c>
      <c r="J182" s="21">
        <f>I182/D182</f>
        <v>0.13371163994447594</v>
      </c>
      <c r="K182" s="21">
        <f>I182/H182</f>
        <v>0.99999939256038606</v>
      </c>
    </row>
    <row r="183" spans="1:11" x14ac:dyDescent="0.2">
      <c r="A183" s="19">
        <f t="shared" si="2"/>
        <v>181</v>
      </c>
      <c r="B183" s="22" t="s">
        <v>838</v>
      </c>
      <c r="C183" s="20">
        <v>12718.200194999999</v>
      </c>
      <c r="D183" s="20">
        <v>12718.260951</v>
      </c>
      <c r="E183" s="19" t="s">
        <v>411</v>
      </c>
      <c r="F183" s="19" t="s">
        <v>18</v>
      </c>
      <c r="G183" s="19" t="s">
        <v>19</v>
      </c>
      <c r="H183" s="20">
        <v>1700.5805620000001</v>
      </c>
      <c r="I183" s="26">
        <v>1700.5795290000001</v>
      </c>
      <c r="J183" s="21">
        <f>I183/D183</f>
        <v>0.13371163994447594</v>
      </c>
      <c r="K183" s="21">
        <f>I183/H183</f>
        <v>0.99999939256038606</v>
      </c>
    </row>
    <row r="184" spans="1:11" x14ac:dyDescent="0.2">
      <c r="A184" s="19">
        <f t="shared" si="2"/>
        <v>182</v>
      </c>
      <c r="B184" s="22" t="s">
        <v>838</v>
      </c>
      <c r="C184" s="20">
        <v>12718.200194999999</v>
      </c>
      <c r="D184" s="20">
        <v>12718.260951</v>
      </c>
      <c r="E184" s="19" t="s">
        <v>322</v>
      </c>
      <c r="F184" s="19" t="s">
        <v>14</v>
      </c>
      <c r="G184" s="19" t="s">
        <v>105</v>
      </c>
      <c r="H184" s="20">
        <v>0.138515</v>
      </c>
      <c r="I184" s="26">
        <v>0.138515</v>
      </c>
      <c r="J184" s="21">
        <f>I184/D184</f>
        <v>1.0891033022019333E-5</v>
      </c>
      <c r="K184" s="21">
        <f>I184/H184</f>
        <v>1</v>
      </c>
    </row>
    <row r="185" spans="1:11" ht="25" x14ac:dyDescent="0.2">
      <c r="A185" s="19">
        <f t="shared" si="2"/>
        <v>183</v>
      </c>
      <c r="B185" s="22" t="s">
        <v>799</v>
      </c>
      <c r="C185" s="20">
        <v>6292</v>
      </c>
      <c r="D185" s="20">
        <v>6292.42742</v>
      </c>
      <c r="E185" s="19">
        <v>501493</v>
      </c>
      <c r="F185" s="19" t="s">
        <v>14</v>
      </c>
      <c r="G185" s="19" t="s">
        <v>255</v>
      </c>
      <c r="H185" s="20">
        <v>290.82084500000002</v>
      </c>
      <c r="I185" s="26">
        <v>2.265E-2</v>
      </c>
      <c r="J185" s="21">
        <f>I185/D185</f>
        <v>3.5995647606532105E-6</v>
      </c>
      <c r="K185" s="21">
        <f>I185/H185</f>
        <v>7.7883000443107844E-5</v>
      </c>
    </row>
    <row r="186" spans="1:11" ht="25" x14ac:dyDescent="0.2">
      <c r="A186" s="19">
        <f t="shared" si="2"/>
        <v>184</v>
      </c>
      <c r="B186" s="22" t="s">
        <v>799</v>
      </c>
      <c r="C186" s="20">
        <v>6292</v>
      </c>
      <c r="D186" s="20">
        <v>6292.42742</v>
      </c>
      <c r="E186" s="19" t="s">
        <v>387</v>
      </c>
      <c r="F186" s="19" t="s">
        <v>18</v>
      </c>
      <c r="G186" s="19" t="s">
        <v>39</v>
      </c>
      <c r="H186" s="20">
        <v>1217.7818</v>
      </c>
      <c r="I186" s="26">
        <v>124.161748</v>
      </c>
      <c r="J186" s="21">
        <f>I186/D186</f>
        <v>1.9731931687501293E-2</v>
      </c>
      <c r="K186" s="21">
        <f>I186/H186</f>
        <v>0.10195730302423636</v>
      </c>
    </row>
    <row r="187" spans="1:11" ht="25" x14ac:dyDescent="0.2">
      <c r="A187" s="19">
        <f t="shared" si="2"/>
        <v>185</v>
      </c>
      <c r="B187" s="22" t="s">
        <v>799</v>
      </c>
      <c r="C187" s="20">
        <v>6292</v>
      </c>
      <c r="D187" s="20">
        <v>6292.42742</v>
      </c>
      <c r="E187" s="19" t="s">
        <v>658</v>
      </c>
      <c r="F187" s="19" t="s">
        <v>18</v>
      </c>
      <c r="G187" s="19" t="s">
        <v>19</v>
      </c>
      <c r="H187" s="20">
        <v>709.21324800000002</v>
      </c>
      <c r="I187" s="26">
        <v>205.20197200000001</v>
      </c>
      <c r="J187" s="21">
        <f>I187/D187</f>
        <v>3.2610939833454609E-2</v>
      </c>
      <c r="K187" s="21">
        <f>I187/H187</f>
        <v>0.28933747723787584</v>
      </c>
    </row>
    <row r="188" spans="1:11" ht="25" x14ac:dyDescent="0.2">
      <c r="A188" s="19">
        <f t="shared" si="2"/>
        <v>186</v>
      </c>
      <c r="B188" s="22" t="s">
        <v>799</v>
      </c>
      <c r="C188" s="20">
        <v>6292</v>
      </c>
      <c r="D188" s="20">
        <v>6292.42742</v>
      </c>
      <c r="E188" s="19" t="s">
        <v>728</v>
      </c>
      <c r="F188" s="19" t="s">
        <v>18</v>
      </c>
      <c r="G188" s="19" t="s">
        <v>302</v>
      </c>
      <c r="H188" s="20">
        <v>948.48304599999994</v>
      </c>
      <c r="I188" s="26">
        <v>597.37776899999994</v>
      </c>
      <c r="J188" s="21">
        <f>I188/D188</f>
        <v>9.4935980842827103E-2</v>
      </c>
      <c r="K188" s="21">
        <f>I188/H188</f>
        <v>0.6298244038407409</v>
      </c>
    </row>
    <row r="189" spans="1:11" ht="25" x14ac:dyDescent="0.2">
      <c r="A189" s="19">
        <f t="shared" si="2"/>
        <v>187</v>
      </c>
      <c r="B189" s="22" t="s">
        <v>799</v>
      </c>
      <c r="C189" s="20">
        <v>6292</v>
      </c>
      <c r="D189" s="20">
        <v>6292.42742</v>
      </c>
      <c r="E189" s="19" t="s">
        <v>714</v>
      </c>
      <c r="F189" s="19" t="s">
        <v>14</v>
      </c>
      <c r="G189" s="19" t="s">
        <v>65</v>
      </c>
      <c r="H189" s="20">
        <v>3778.9547440000001</v>
      </c>
      <c r="I189" s="26">
        <v>3434.4074340000002</v>
      </c>
      <c r="J189" s="21">
        <f>I189/D189</f>
        <v>0.5458000871148706</v>
      </c>
      <c r="K189" s="21">
        <f>I189/H189</f>
        <v>0.90882470594625364</v>
      </c>
    </row>
    <row r="190" spans="1:11" ht="25" x14ac:dyDescent="0.2">
      <c r="A190" s="19">
        <f t="shared" si="2"/>
        <v>188</v>
      </c>
      <c r="B190" s="22" t="s">
        <v>799</v>
      </c>
      <c r="C190" s="20">
        <v>6292</v>
      </c>
      <c r="D190" s="20">
        <v>6292.42742</v>
      </c>
      <c r="E190" s="19" t="s">
        <v>312</v>
      </c>
      <c r="F190" s="19" t="s">
        <v>14</v>
      </c>
      <c r="G190" s="19" t="s">
        <v>19</v>
      </c>
      <c r="H190" s="20">
        <v>383.66058900000002</v>
      </c>
      <c r="I190" s="26">
        <v>216.15944999999999</v>
      </c>
      <c r="J190" s="21">
        <f>I190/D190</f>
        <v>3.4352315183319188E-2</v>
      </c>
      <c r="K190" s="21">
        <f>I190/H190</f>
        <v>0.56341322564147966</v>
      </c>
    </row>
    <row r="191" spans="1:11" ht="25" x14ac:dyDescent="0.2">
      <c r="A191" s="19">
        <f t="shared" si="2"/>
        <v>189</v>
      </c>
      <c r="B191" s="22" t="s">
        <v>799</v>
      </c>
      <c r="C191" s="20">
        <v>6292</v>
      </c>
      <c r="D191" s="20">
        <v>6292.42742</v>
      </c>
      <c r="E191" s="19" t="s">
        <v>265</v>
      </c>
      <c r="F191" s="19" t="s">
        <v>14</v>
      </c>
      <c r="G191" s="19" t="s">
        <v>266</v>
      </c>
      <c r="H191" s="20">
        <v>2055.5855299999998</v>
      </c>
      <c r="I191" s="26">
        <v>56.972515000000001</v>
      </c>
      <c r="J191" s="21">
        <f>I191/D191</f>
        <v>9.0541393960170621E-3</v>
      </c>
      <c r="K191" s="21">
        <f>I191/H191</f>
        <v>2.7715954490105797E-2</v>
      </c>
    </row>
    <row r="192" spans="1:11" ht="25" x14ac:dyDescent="0.2">
      <c r="A192" s="19">
        <f t="shared" si="2"/>
        <v>190</v>
      </c>
      <c r="B192" s="22" t="s">
        <v>799</v>
      </c>
      <c r="C192" s="20">
        <v>6292</v>
      </c>
      <c r="D192" s="20">
        <v>6292.42742</v>
      </c>
      <c r="E192" s="19" t="s">
        <v>754</v>
      </c>
      <c r="F192" s="19" t="s">
        <v>18</v>
      </c>
      <c r="G192" s="19" t="s">
        <v>160</v>
      </c>
      <c r="H192" s="20">
        <v>99.707650999999998</v>
      </c>
      <c r="I192" s="26">
        <v>74.409325999999993</v>
      </c>
      <c r="J192" s="21">
        <f>I192/D192</f>
        <v>1.1825218001481532E-2</v>
      </c>
      <c r="K192" s="21">
        <f>I192/H192</f>
        <v>0.74627498746309839</v>
      </c>
    </row>
    <row r="193" spans="1:11" ht="25" x14ac:dyDescent="0.2">
      <c r="A193" s="19">
        <f t="shared" si="2"/>
        <v>191</v>
      </c>
      <c r="B193" s="22" t="s">
        <v>799</v>
      </c>
      <c r="C193" s="20">
        <v>6292</v>
      </c>
      <c r="D193" s="20">
        <v>6292.42742</v>
      </c>
      <c r="E193" s="19" t="s">
        <v>268</v>
      </c>
      <c r="F193" s="19" t="s">
        <v>14</v>
      </c>
      <c r="G193" s="19" t="s">
        <v>26</v>
      </c>
      <c r="H193" s="20">
        <v>375.23321299999998</v>
      </c>
      <c r="I193" s="26">
        <v>186.77615599999999</v>
      </c>
      <c r="J193" s="21">
        <f>I193/D193</f>
        <v>2.9682687384894775E-2</v>
      </c>
      <c r="K193" s="21">
        <f>I193/H193</f>
        <v>0.49776019160649299</v>
      </c>
    </row>
    <row r="194" spans="1:11" x14ac:dyDescent="0.2">
      <c r="A194" s="19">
        <f t="shared" si="2"/>
        <v>192</v>
      </c>
      <c r="B194" s="22" t="s">
        <v>852</v>
      </c>
      <c r="C194" s="20">
        <v>15123.599609000001</v>
      </c>
      <c r="D194" s="20">
        <v>15076.79097</v>
      </c>
      <c r="E194" s="19" t="s">
        <v>373</v>
      </c>
      <c r="F194" s="19" t="s">
        <v>18</v>
      </c>
      <c r="G194" s="19" t="s">
        <v>105</v>
      </c>
      <c r="H194" s="20">
        <v>74.955179999999999</v>
      </c>
      <c r="I194" s="26">
        <v>74.955175999999994</v>
      </c>
      <c r="J194" s="21">
        <f>I194/D194</f>
        <v>4.971560337285753E-3</v>
      </c>
      <c r="K194" s="21">
        <f>I194/H194</f>
        <v>0.99999994663477554</v>
      </c>
    </row>
    <row r="195" spans="1:11" ht="25" x14ac:dyDescent="0.2">
      <c r="A195" s="19">
        <f t="shared" si="2"/>
        <v>193</v>
      </c>
      <c r="B195" s="22" t="s">
        <v>841</v>
      </c>
      <c r="C195" s="20">
        <v>6887.5</v>
      </c>
      <c r="D195" s="20">
        <v>6883.5865789999998</v>
      </c>
      <c r="E195" s="19" t="s">
        <v>412</v>
      </c>
      <c r="F195" s="19" t="s">
        <v>18</v>
      </c>
      <c r="G195" s="19" t="s">
        <v>26</v>
      </c>
      <c r="H195" s="20">
        <v>531.307501</v>
      </c>
      <c r="I195" s="26">
        <v>80.550302000000002</v>
      </c>
      <c r="J195" s="21">
        <f>I195/D195</f>
        <v>1.1701792528583521E-2</v>
      </c>
      <c r="K195" s="21">
        <f>I195/H195</f>
        <v>0.15160768829424073</v>
      </c>
    </row>
    <row r="196" spans="1:11" ht="25" x14ac:dyDescent="0.2">
      <c r="A196" s="19">
        <f t="shared" si="2"/>
        <v>194</v>
      </c>
      <c r="B196" s="22" t="s">
        <v>841</v>
      </c>
      <c r="C196" s="20">
        <v>6887.5</v>
      </c>
      <c r="D196" s="20">
        <v>6883.5865789999998</v>
      </c>
      <c r="E196" s="19" t="s">
        <v>745</v>
      </c>
      <c r="F196" s="19" t="s">
        <v>18</v>
      </c>
      <c r="G196" s="19" t="s">
        <v>19</v>
      </c>
      <c r="H196" s="20">
        <v>699.80409399999996</v>
      </c>
      <c r="I196" s="26">
        <v>607.929305</v>
      </c>
      <c r="J196" s="21">
        <f>I196/D196</f>
        <v>8.8315778122793051E-2</v>
      </c>
      <c r="K196" s="21">
        <f>I196/H196</f>
        <v>0.86871355885494439</v>
      </c>
    </row>
    <row r="197" spans="1:11" ht="25" x14ac:dyDescent="0.2">
      <c r="A197" s="19">
        <f t="shared" ref="A197:A260" si="3">+A196+1</f>
        <v>195</v>
      </c>
      <c r="B197" s="22" t="s">
        <v>841</v>
      </c>
      <c r="C197" s="20">
        <v>6887.5</v>
      </c>
      <c r="D197" s="20">
        <v>6883.5865789999998</v>
      </c>
      <c r="E197" s="19" t="s">
        <v>713</v>
      </c>
      <c r="F197" s="19" t="s">
        <v>18</v>
      </c>
      <c r="G197" s="19" t="s">
        <v>26</v>
      </c>
      <c r="H197" s="20">
        <v>97.967472999999998</v>
      </c>
      <c r="I197" s="26">
        <v>37.617978000000001</v>
      </c>
      <c r="J197" s="21">
        <f>I197/D197</f>
        <v>5.4648804904644469E-3</v>
      </c>
      <c r="K197" s="21">
        <f>I197/H197</f>
        <v>0.3839843659129597</v>
      </c>
    </row>
    <row r="198" spans="1:11" ht="25" x14ac:dyDescent="0.2">
      <c r="A198" s="19">
        <f t="shared" si="3"/>
        <v>196</v>
      </c>
      <c r="B198" s="22" t="s">
        <v>810</v>
      </c>
      <c r="C198" s="20">
        <v>3506.9399410000001</v>
      </c>
      <c r="D198" s="20">
        <v>3559.0735319999999</v>
      </c>
      <c r="E198" s="19" t="s">
        <v>313</v>
      </c>
      <c r="F198" s="19" t="s">
        <v>14</v>
      </c>
      <c r="G198" s="19" t="s">
        <v>19</v>
      </c>
      <c r="H198" s="20">
        <v>401.83862800000003</v>
      </c>
      <c r="I198" s="26">
        <v>6.2849999999999998E-3</v>
      </c>
      <c r="J198" s="21">
        <f>I198/D198</f>
        <v>1.7659090051079057E-6</v>
      </c>
      <c r="K198" s="21">
        <f>I198/H198</f>
        <v>1.5640606855745085E-5</v>
      </c>
    </row>
    <row r="199" spans="1:11" ht="25" x14ac:dyDescent="0.2">
      <c r="A199" s="19">
        <f t="shared" si="3"/>
        <v>197</v>
      </c>
      <c r="B199" s="22" t="s">
        <v>810</v>
      </c>
      <c r="C199" s="20">
        <v>3506.9399410000001</v>
      </c>
      <c r="D199" s="20">
        <v>3559.0735319999999</v>
      </c>
      <c r="E199" s="19" t="s">
        <v>187</v>
      </c>
      <c r="F199" s="19" t="s">
        <v>18</v>
      </c>
      <c r="G199" s="19" t="s">
        <v>188</v>
      </c>
      <c r="H199" s="20">
        <v>67.269277000000002</v>
      </c>
      <c r="I199" s="26">
        <v>50.786245999999998</v>
      </c>
      <c r="J199" s="21">
        <f>I199/D199</f>
        <v>1.4269512990775713E-2</v>
      </c>
      <c r="K199" s="21">
        <f>I199/H199</f>
        <v>0.75496940453217587</v>
      </c>
    </row>
    <row r="200" spans="1:11" ht="25" x14ac:dyDescent="0.2">
      <c r="A200" s="19">
        <f t="shared" si="3"/>
        <v>198</v>
      </c>
      <c r="B200" s="22" t="s">
        <v>810</v>
      </c>
      <c r="C200" s="20">
        <v>3506.9399410000001</v>
      </c>
      <c r="D200" s="20">
        <v>3559.0735319999999</v>
      </c>
      <c r="E200" s="19" t="s">
        <v>717</v>
      </c>
      <c r="F200" s="19" t="s">
        <v>18</v>
      </c>
      <c r="G200" s="19" t="s">
        <v>105</v>
      </c>
      <c r="H200" s="20">
        <v>27.989011000000001</v>
      </c>
      <c r="I200" s="26">
        <v>0.23458499999999999</v>
      </c>
      <c r="J200" s="21">
        <f>I200/D200</f>
        <v>6.5911816064158794E-5</v>
      </c>
      <c r="K200" s="21">
        <f>I200/H200</f>
        <v>8.381325085048557E-3</v>
      </c>
    </row>
    <row r="201" spans="1:11" ht="25" x14ac:dyDescent="0.2">
      <c r="A201" s="19">
        <f t="shared" si="3"/>
        <v>199</v>
      </c>
      <c r="B201" s="22" t="s">
        <v>810</v>
      </c>
      <c r="C201" s="20">
        <v>3506.9399410000001</v>
      </c>
      <c r="D201" s="20">
        <v>3559.0735319999999</v>
      </c>
      <c r="E201" s="19" t="s">
        <v>437</v>
      </c>
      <c r="F201" s="19" t="s">
        <v>18</v>
      </c>
      <c r="G201" s="19" t="s">
        <v>105</v>
      </c>
      <c r="H201" s="20">
        <v>103.96212800000001</v>
      </c>
      <c r="I201" s="26">
        <v>18.682501999999999</v>
      </c>
      <c r="J201" s="21">
        <f>I201/D201</f>
        <v>5.2492599076764453E-3</v>
      </c>
      <c r="K201" s="21">
        <f>I201/H201</f>
        <v>0.17970488253183889</v>
      </c>
    </row>
    <row r="202" spans="1:11" ht="25" x14ac:dyDescent="0.2">
      <c r="A202" s="19">
        <f t="shared" si="3"/>
        <v>200</v>
      </c>
      <c r="B202" s="22" t="s">
        <v>810</v>
      </c>
      <c r="C202" s="20">
        <v>3506.9399410000001</v>
      </c>
      <c r="D202" s="20">
        <v>3559.0735319999999</v>
      </c>
      <c r="E202" s="19" t="s">
        <v>389</v>
      </c>
      <c r="F202" s="19" t="s">
        <v>18</v>
      </c>
      <c r="G202" s="19" t="s">
        <v>269</v>
      </c>
      <c r="H202" s="20">
        <v>21.516621000000001</v>
      </c>
      <c r="I202" s="26">
        <v>5.0786629999999997</v>
      </c>
      <c r="J202" s="21">
        <f>I202/D202</f>
        <v>1.4269620884022802E-3</v>
      </c>
      <c r="K202" s="21">
        <f>I202/H202</f>
        <v>0.23603441265243272</v>
      </c>
    </row>
    <row r="203" spans="1:11" ht="25" x14ac:dyDescent="0.2">
      <c r="A203" s="19">
        <f t="shared" si="3"/>
        <v>201</v>
      </c>
      <c r="B203" s="22" t="s">
        <v>810</v>
      </c>
      <c r="C203" s="20">
        <v>3506.9399410000001</v>
      </c>
      <c r="D203" s="20">
        <v>3559.0735319999999</v>
      </c>
      <c r="E203" s="19" t="s">
        <v>679</v>
      </c>
      <c r="F203" s="19" t="s">
        <v>18</v>
      </c>
      <c r="G203" s="19" t="s">
        <v>105</v>
      </c>
      <c r="H203" s="20">
        <v>72.004737000000006</v>
      </c>
      <c r="I203" s="26">
        <v>57.179918000000001</v>
      </c>
      <c r="J203" s="21">
        <f>I203/D203</f>
        <v>1.6065955784810126E-2</v>
      </c>
      <c r="K203" s="21">
        <f>I203/H203</f>
        <v>0.79411328174144979</v>
      </c>
    </row>
    <row r="204" spans="1:11" ht="25" x14ac:dyDescent="0.2">
      <c r="A204" s="19">
        <f t="shared" si="3"/>
        <v>202</v>
      </c>
      <c r="B204" s="22" t="s">
        <v>810</v>
      </c>
      <c r="C204" s="20">
        <v>3506.9399410000001</v>
      </c>
      <c r="D204" s="20">
        <v>3559.0735319999999</v>
      </c>
      <c r="E204" s="19" t="s">
        <v>288</v>
      </c>
      <c r="F204" s="19" t="s">
        <v>14</v>
      </c>
      <c r="G204" s="19" t="s">
        <v>280</v>
      </c>
      <c r="H204" s="20">
        <v>137.14513400000001</v>
      </c>
      <c r="I204" s="26">
        <v>56.399878000000001</v>
      </c>
      <c r="J204" s="21">
        <f>I204/D204</f>
        <v>1.5846786387778405E-2</v>
      </c>
      <c r="K204" s="21">
        <f>I204/H204</f>
        <v>0.41124228293801512</v>
      </c>
    </row>
    <row r="205" spans="1:11" ht="25" x14ac:dyDescent="0.2">
      <c r="A205" s="19">
        <f t="shared" si="3"/>
        <v>203</v>
      </c>
      <c r="B205" s="22" t="s">
        <v>810</v>
      </c>
      <c r="C205" s="20">
        <v>3506.9399410000001</v>
      </c>
      <c r="D205" s="20">
        <v>3559.0735319999999</v>
      </c>
      <c r="E205" s="19" t="s">
        <v>307</v>
      </c>
      <c r="F205" s="19" t="s">
        <v>14</v>
      </c>
      <c r="G205" s="19" t="s">
        <v>279</v>
      </c>
      <c r="H205" s="20">
        <v>161.63927799999999</v>
      </c>
      <c r="I205" s="26">
        <v>36.601072000000002</v>
      </c>
      <c r="J205" s="21">
        <f>I205/D205</f>
        <v>1.0283876315259002E-2</v>
      </c>
      <c r="K205" s="21">
        <f>I205/H205</f>
        <v>0.22643674515794363</v>
      </c>
    </row>
    <row r="206" spans="1:11" ht="25" x14ac:dyDescent="0.2">
      <c r="A206" s="19">
        <f t="shared" si="3"/>
        <v>204</v>
      </c>
      <c r="B206" s="22" t="s">
        <v>848</v>
      </c>
      <c r="C206" s="20">
        <v>32074</v>
      </c>
      <c r="D206" s="20">
        <v>32074.860204000001</v>
      </c>
      <c r="E206" s="19" t="s">
        <v>394</v>
      </c>
      <c r="F206" s="19" t="s">
        <v>14</v>
      </c>
      <c r="G206" s="19" t="s">
        <v>26</v>
      </c>
      <c r="H206" s="20">
        <v>7454.2730970000002</v>
      </c>
      <c r="I206" s="26">
        <v>81.914783</v>
      </c>
      <c r="J206" s="21">
        <f>I206/D206</f>
        <v>2.5538625103589557E-3</v>
      </c>
      <c r="K206" s="21">
        <f>I206/H206</f>
        <v>1.0988969941679076E-2</v>
      </c>
    </row>
    <row r="207" spans="1:11" ht="25" x14ac:dyDescent="0.2">
      <c r="A207" s="19">
        <f t="shared" si="3"/>
        <v>205</v>
      </c>
      <c r="B207" s="22" t="s">
        <v>853</v>
      </c>
      <c r="C207" s="20">
        <v>6764.9399409999996</v>
      </c>
      <c r="D207" s="20">
        <v>6764.9484240000002</v>
      </c>
      <c r="E207" s="19" t="s">
        <v>287</v>
      </c>
      <c r="F207" s="19" t="s">
        <v>14</v>
      </c>
      <c r="G207" s="19" t="s">
        <v>26</v>
      </c>
      <c r="H207" s="20">
        <v>3079.2819840000002</v>
      </c>
      <c r="I207" s="26">
        <v>498.43955199999999</v>
      </c>
      <c r="J207" s="21">
        <f>I207/D207</f>
        <v>7.3679726844876822E-2</v>
      </c>
      <c r="K207" s="21">
        <f>I207/H207</f>
        <v>0.16186875855796906</v>
      </c>
    </row>
    <row r="208" spans="1:11" ht="25" x14ac:dyDescent="0.2">
      <c r="A208" s="19">
        <f t="shared" si="3"/>
        <v>206</v>
      </c>
      <c r="B208" s="22" t="s">
        <v>853</v>
      </c>
      <c r="C208" s="20">
        <v>6764.9399409999996</v>
      </c>
      <c r="D208" s="20">
        <v>6764.9484240000002</v>
      </c>
      <c r="E208" s="19" t="s">
        <v>345</v>
      </c>
      <c r="F208" s="19" t="s">
        <v>18</v>
      </c>
      <c r="G208" s="19" t="s">
        <v>105</v>
      </c>
      <c r="H208" s="20">
        <v>472.32084099999997</v>
      </c>
      <c r="I208" s="26">
        <v>35.161661000000002</v>
      </c>
      <c r="J208" s="21">
        <f>I208/D208</f>
        <v>5.1976244009868597E-3</v>
      </c>
      <c r="K208" s="21">
        <f>I208/H208</f>
        <v>7.4444441040449463E-2</v>
      </c>
    </row>
    <row r="209" spans="1:11" ht="25" x14ac:dyDescent="0.2">
      <c r="A209" s="19">
        <f t="shared" si="3"/>
        <v>207</v>
      </c>
      <c r="B209" s="22" t="s">
        <v>824</v>
      </c>
      <c r="C209" s="20">
        <v>12865.299805000001</v>
      </c>
      <c r="D209" s="20">
        <v>12865.318416</v>
      </c>
      <c r="E209" s="19" t="s">
        <v>375</v>
      </c>
      <c r="F209" s="19" t="s">
        <v>35</v>
      </c>
      <c r="G209" s="19" t="s">
        <v>19</v>
      </c>
      <c r="H209" s="20">
        <v>4670.1526999999996</v>
      </c>
      <c r="I209" s="26">
        <v>12.158455999999999</v>
      </c>
      <c r="J209" s="21">
        <f>I209/D209</f>
        <v>9.4505674922737177E-4</v>
      </c>
      <c r="K209" s="21">
        <f>I209/H209</f>
        <v>2.6034386413103794E-3</v>
      </c>
    </row>
    <row r="210" spans="1:11" ht="25" x14ac:dyDescent="0.2">
      <c r="A210" s="19">
        <f t="shared" si="3"/>
        <v>208</v>
      </c>
      <c r="B210" s="22" t="s">
        <v>824</v>
      </c>
      <c r="C210" s="20">
        <v>12865.299805000001</v>
      </c>
      <c r="D210" s="20">
        <v>12865.318416</v>
      </c>
      <c r="E210" s="19" t="s">
        <v>547</v>
      </c>
      <c r="F210" s="19" t="s">
        <v>18</v>
      </c>
      <c r="G210" s="19" t="s">
        <v>58</v>
      </c>
      <c r="H210" s="20">
        <v>1998.1842489999999</v>
      </c>
      <c r="I210" s="26">
        <v>6.5934049999999997</v>
      </c>
      <c r="J210" s="21">
        <f>I210/D210</f>
        <v>5.124945055226995E-4</v>
      </c>
      <c r="K210" s="21">
        <f>I210/H210</f>
        <v>3.2996982151669439E-3</v>
      </c>
    </row>
    <row r="211" spans="1:11" ht="25" x14ac:dyDescent="0.2">
      <c r="A211" s="19">
        <f t="shared" si="3"/>
        <v>209</v>
      </c>
      <c r="B211" s="22" t="s">
        <v>824</v>
      </c>
      <c r="C211" s="20">
        <v>12865.299805000001</v>
      </c>
      <c r="D211" s="20">
        <v>12865.318416</v>
      </c>
      <c r="E211" s="19" t="s">
        <v>502</v>
      </c>
      <c r="F211" s="19" t="s">
        <v>18</v>
      </c>
      <c r="G211" s="19" t="s">
        <v>26</v>
      </c>
      <c r="H211" s="20">
        <v>4963.9606270000004</v>
      </c>
      <c r="I211" s="26">
        <v>614.23637299999996</v>
      </c>
      <c r="J211" s="21">
        <f>I211/D211</f>
        <v>4.774358108666029E-2</v>
      </c>
      <c r="K211" s="21">
        <f>I211/H211</f>
        <v>0.12373917102787688</v>
      </c>
    </row>
    <row r="212" spans="1:11" ht="25" x14ac:dyDescent="0.2">
      <c r="A212" s="19">
        <f t="shared" si="3"/>
        <v>210</v>
      </c>
      <c r="B212" s="22" t="s">
        <v>837</v>
      </c>
      <c r="C212" s="20">
        <v>12227.200194999999</v>
      </c>
      <c r="D212" s="20">
        <v>12227.201448</v>
      </c>
      <c r="E212" s="19" t="s">
        <v>627</v>
      </c>
      <c r="F212" s="19" t="s">
        <v>18</v>
      </c>
      <c r="G212" s="19" t="s">
        <v>15</v>
      </c>
      <c r="H212" s="20">
        <v>1938.003089</v>
      </c>
      <c r="I212" s="26">
        <v>478.41914700000001</v>
      </c>
      <c r="J212" s="21">
        <f>I212/D212</f>
        <v>3.9127444577945911E-2</v>
      </c>
      <c r="K212" s="21">
        <f>I212/H212</f>
        <v>0.2468619114775828</v>
      </c>
    </row>
    <row r="213" spans="1:11" ht="25" x14ac:dyDescent="0.2">
      <c r="A213" s="19">
        <f t="shared" si="3"/>
        <v>211</v>
      </c>
      <c r="B213" s="22" t="s">
        <v>837</v>
      </c>
      <c r="C213" s="20">
        <v>12227.200194999999</v>
      </c>
      <c r="D213" s="20">
        <v>12227.201448</v>
      </c>
      <c r="E213" s="19" t="s">
        <v>519</v>
      </c>
      <c r="F213" s="19" t="s">
        <v>18</v>
      </c>
      <c r="G213" s="19" t="s">
        <v>26</v>
      </c>
      <c r="H213" s="20">
        <v>6316.9941010000002</v>
      </c>
      <c r="I213" s="26">
        <v>4095.181615</v>
      </c>
      <c r="J213" s="21">
        <f>I213/D213</f>
        <v>0.33492386891767845</v>
      </c>
      <c r="K213" s="21">
        <f>I213/H213</f>
        <v>0.64828010752008136</v>
      </c>
    </row>
    <row r="214" spans="1:11" ht="25" x14ac:dyDescent="0.2">
      <c r="A214" s="19">
        <f t="shared" si="3"/>
        <v>212</v>
      </c>
      <c r="B214" s="22" t="s">
        <v>837</v>
      </c>
      <c r="C214" s="20">
        <v>12227.200194999999</v>
      </c>
      <c r="D214" s="20">
        <v>12227.201448</v>
      </c>
      <c r="E214" s="19" t="s">
        <v>258</v>
      </c>
      <c r="F214" s="19" t="s">
        <v>14</v>
      </c>
      <c r="G214" s="19" t="s">
        <v>26</v>
      </c>
      <c r="H214" s="20">
        <v>802.87356299999999</v>
      </c>
      <c r="I214" s="26">
        <v>189.72641400000001</v>
      </c>
      <c r="J214" s="21">
        <f>I214/D214</f>
        <v>1.551674884942977E-2</v>
      </c>
      <c r="K214" s="21">
        <f>I214/H214</f>
        <v>0.23630920576220293</v>
      </c>
    </row>
    <row r="215" spans="1:11" ht="25" x14ac:dyDescent="0.2">
      <c r="A215" s="19">
        <f t="shared" si="3"/>
        <v>213</v>
      </c>
      <c r="B215" s="22" t="s">
        <v>837</v>
      </c>
      <c r="C215" s="20">
        <v>12227.200194999999</v>
      </c>
      <c r="D215" s="20">
        <v>12227.201448</v>
      </c>
      <c r="E215" s="19" t="s">
        <v>676</v>
      </c>
      <c r="F215" s="19" t="s">
        <v>18</v>
      </c>
      <c r="G215" s="19" t="s">
        <v>26</v>
      </c>
      <c r="H215" s="20">
        <v>97.929288</v>
      </c>
      <c r="I215" s="26">
        <v>97.929292000000004</v>
      </c>
      <c r="J215" s="21">
        <f>I215/D215</f>
        <v>8.009133767565289E-3</v>
      </c>
      <c r="K215" s="21">
        <f>I215/H215</f>
        <v>1.000000040845799</v>
      </c>
    </row>
    <row r="216" spans="1:11" ht="37" x14ac:dyDescent="0.2">
      <c r="A216" s="19">
        <f t="shared" si="3"/>
        <v>214</v>
      </c>
      <c r="B216" s="22" t="s">
        <v>845</v>
      </c>
      <c r="C216" s="20">
        <v>140765</v>
      </c>
      <c r="D216" s="20">
        <v>139726.766045</v>
      </c>
      <c r="E216" s="19" t="s">
        <v>338</v>
      </c>
      <c r="F216" s="19" t="s">
        <v>14</v>
      </c>
      <c r="G216" s="19" t="s">
        <v>19</v>
      </c>
      <c r="H216" s="20">
        <v>9762.64</v>
      </c>
      <c r="I216" s="26">
        <v>377.56662799999998</v>
      </c>
      <c r="J216" s="21">
        <f>I216/D216</f>
        <v>2.7021782489290705E-3</v>
      </c>
      <c r="K216" s="21">
        <f>I216/H216</f>
        <v>3.8674644153630575E-2</v>
      </c>
    </row>
    <row r="217" spans="1:11" ht="49" x14ac:dyDescent="0.2">
      <c r="A217" s="19">
        <f t="shared" si="3"/>
        <v>215</v>
      </c>
      <c r="B217" s="22" t="s">
        <v>814</v>
      </c>
      <c r="C217" s="20">
        <v>63992</v>
      </c>
      <c r="D217" s="20">
        <v>63992.452827000001</v>
      </c>
      <c r="E217" s="19" t="s">
        <v>703</v>
      </c>
      <c r="F217" s="19" t="s">
        <v>18</v>
      </c>
      <c r="G217" s="19" t="s">
        <v>233</v>
      </c>
      <c r="H217" s="20">
        <v>6.1152410000000001</v>
      </c>
      <c r="I217" s="26">
        <v>6.1152420000000003</v>
      </c>
      <c r="J217" s="21">
        <f>I217/D217</f>
        <v>9.5561925349731683E-5</v>
      </c>
      <c r="K217" s="21">
        <f>I217/H217</f>
        <v>1.0000001635258529</v>
      </c>
    </row>
    <row r="218" spans="1:11" ht="37" x14ac:dyDescent="0.2">
      <c r="A218" s="19">
        <f t="shared" si="3"/>
        <v>216</v>
      </c>
      <c r="B218" s="22" t="s">
        <v>787</v>
      </c>
      <c r="C218" s="20">
        <v>19194</v>
      </c>
      <c r="D218" s="20">
        <v>19193.565393000001</v>
      </c>
      <c r="E218" s="19">
        <v>2505</v>
      </c>
      <c r="F218" s="19" t="s">
        <v>18</v>
      </c>
      <c r="G218" s="19" t="s">
        <v>56</v>
      </c>
      <c r="H218" s="20">
        <v>971.31282699999997</v>
      </c>
      <c r="I218" s="26">
        <v>0.57090099999999999</v>
      </c>
      <c r="J218" s="21">
        <f>I218/D218</f>
        <v>2.9744395494555208E-5</v>
      </c>
      <c r="K218" s="21">
        <f>I218/H218</f>
        <v>5.8776223697496789E-4</v>
      </c>
    </row>
    <row r="219" spans="1:11" ht="37" x14ac:dyDescent="0.2">
      <c r="A219" s="19">
        <f t="shared" si="3"/>
        <v>217</v>
      </c>
      <c r="B219" s="22" t="s">
        <v>787</v>
      </c>
      <c r="C219" s="20">
        <v>19194</v>
      </c>
      <c r="D219" s="20">
        <v>19193.565393000001</v>
      </c>
      <c r="E219" s="19">
        <v>13949</v>
      </c>
      <c r="F219" s="19" t="s">
        <v>18</v>
      </c>
      <c r="G219" s="19" t="s">
        <v>56</v>
      </c>
      <c r="H219" s="20">
        <v>68.432430999999994</v>
      </c>
      <c r="I219" s="26">
        <v>7.9725700000000002</v>
      </c>
      <c r="J219" s="21">
        <f>I219/D219</f>
        <v>4.1537722860535543E-4</v>
      </c>
      <c r="K219" s="21">
        <f>I219/H219</f>
        <v>0.11650280259662266</v>
      </c>
    </row>
    <row r="220" spans="1:11" ht="37" x14ac:dyDescent="0.2">
      <c r="A220" s="19">
        <f t="shared" si="3"/>
        <v>218</v>
      </c>
      <c r="B220" s="22" t="s">
        <v>787</v>
      </c>
      <c r="C220" s="20">
        <v>19194</v>
      </c>
      <c r="D220" s="20">
        <v>19193.565393000001</v>
      </c>
      <c r="E220" s="19" t="s">
        <v>695</v>
      </c>
      <c r="F220" s="19" t="s">
        <v>18</v>
      </c>
      <c r="G220" s="19" t="s">
        <v>56</v>
      </c>
      <c r="H220" s="20">
        <v>84.376386999999994</v>
      </c>
      <c r="I220" s="26">
        <v>21.886151000000002</v>
      </c>
      <c r="J220" s="21">
        <f>I220/D220</f>
        <v>1.1402858485053539E-3</v>
      </c>
      <c r="K220" s="21">
        <f>I220/H220</f>
        <v>0.2593871553187031</v>
      </c>
    </row>
    <row r="221" spans="1:11" ht="37" x14ac:dyDescent="0.2">
      <c r="A221" s="19">
        <f t="shared" si="3"/>
        <v>219</v>
      </c>
      <c r="B221" s="22" t="s">
        <v>787</v>
      </c>
      <c r="C221" s="20">
        <v>19194</v>
      </c>
      <c r="D221" s="20">
        <v>19193.565393000001</v>
      </c>
      <c r="E221" s="19" t="s">
        <v>644</v>
      </c>
      <c r="F221" s="19" t="s">
        <v>18</v>
      </c>
      <c r="G221" s="19" t="s">
        <v>56</v>
      </c>
      <c r="H221" s="20">
        <v>37.345806000000003</v>
      </c>
      <c r="I221" s="26">
        <v>5.1903629999999996</v>
      </c>
      <c r="J221" s="21">
        <f>I221/D221</f>
        <v>2.7042203434974899E-4</v>
      </c>
      <c r="K221" s="21">
        <f>I221/H221</f>
        <v>0.13898114824459804</v>
      </c>
    </row>
    <row r="222" spans="1:11" ht="37" x14ac:dyDescent="0.2">
      <c r="A222" s="19">
        <f t="shared" si="3"/>
        <v>220</v>
      </c>
      <c r="B222" s="22" t="s">
        <v>787</v>
      </c>
      <c r="C222" s="20">
        <v>19194</v>
      </c>
      <c r="D222" s="20">
        <v>19193.565393000001</v>
      </c>
      <c r="E222" s="19" t="s">
        <v>431</v>
      </c>
      <c r="F222" s="19" t="s">
        <v>18</v>
      </c>
      <c r="G222" s="19" t="s">
        <v>232</v>
      </c>
      <c r="H222" s="20">
        <v>4.3527909999999999</v>
      </c>
      <c r="I222" s="26">
        <v>3.6924999999999999E-2</v>
      </c>
      <c r="J222" s="21">
        <f>I222/D222</f>
        <v>1.9238218248635946E-6</v>
      </c>
      <c r="K222" s="21">
        <f>I222/H222</f>
        <v>8.4830629359415599E-3</v>
      </c>
    </row>
    <row r="223" spans="1:11" ht="37" x14ac:dyDescent="0.2">
      <c r="A223" s="19">
        <f t="shared" si="3"/>
        <v>221</v>
      </c>
      <c r="B223" s="22" t="s">
        <v>787</v>
      </c>
      <c r="C223" s="20">
        <v>19194</v>
      </c>
      <c r="D223" s="20">
        <v>19193.565393000001</v>
      </c>
      <c r="E223" s="19" t="s">
        <v>589</v>
      </c>
      <c r="F223" s="19" t="s">
        <v>18</v>
      </c>
      <c r="G223" s="19" t="s">
        <v>23</v>
      </c>
      <c r="H223" s="20">
        <v>28.097971999999999</v>
      </c>
      <c r="I223" s="26">
        <v>9.3146629999999995</v>
      </c>
      <c r="J223" s="21">
        <f>I223/D223</f>
        <v>4.8530133976030886E-4</v>
      </c>
      <c r="K223" s="21">
        <f>I223/H223</f>
        <v>0.331506594141385</v>
      </c>
    </row>
    <row r="224" spans="1:11" ht="37" x14ac:dyDescent="0.2">
      <c r="A224" s="19">
        <f t="shared" si="3"/>
        <v>222</v>
      </c>
      <c r="B224" s="22" t="s">
        <v>787</v>
      </c>
      <c r="C224" s="20">
        <v>19194</v>
      </c>
      <c r="D224" s="20">
        <v>19193.565393000001</v>
      </c>
      <c r="E224" s="19" t="s">
        <v>611</v>
      </c>
      <c r="F224" s="19" t="s">
        <v>18</v>
      </c>
      <c r="G224" s="19" t="s">
        <v>56</v>
      </c>
      <c r="H224" s="20">
        <v>39.771863000000003</v>
      </c>
      <c r="I224" s="26">
        <v>23.525283000000002</v>
      </c>
      <c r="J224" s="21">
        <f>I224/D224</f>
        <v>1.2256859274608668E-3</v>
      </c>
      <c r="K224" s="21">
        <f>I224/H224</f>
        <v>0.59150568330178543</v>
      </c>
    </row>
    <row r="225" spans="1:11" ht="37" x14ac:dyDescent="0.2">
      <c r="A225" s="19">
        <f t="shared" si="3"/>
        <v>223</v>
      </c>
      <c r="B225" s="22" t="s">
        <v>787</v>
      </c>
      <c r="C225" s="20">
        <v>19194</v>
      </c>
      <c r="D225" s="20">
        <v>19193.565393000001</v>
      </c>
      <c r="E225" s="19" t="s">
        <v>571</v>
      </c>
      <c r="F225" s="19" t="s">
        <v>18</v>
      </c>
      <c r="G225" s="19" t="s">
        <v>19</v>
      </c>
      <c r="H225" s="20">
        <v>163.297729</v>
      </c>
      <c r="I225" s="26">
        <v>105.70347700000001</v>
      </c>
      <c r="J225" s="21">
        <f>I225/D225</f>
        <v>5.5072350986206369E-3</v>
      </c>
      <c r="K225" s="21">
        <f>I225/H225</f>
        <v>0.6473052481948478</v>
      </c>
    </row>
    <row r="226" spans="1:11" ht="37" x14ac:dyDescent="0.2">
      <c r="A226" s="19">
        <f t="shared" si="3"/>
        <v>224</v>
      </c>
      <c r="B226" s="22" t="s">
        <v>787</v>
      </c>
      <c r="C226" s="20">
        <v>19194</v>
      </c>
      <c r="D226" s="20">
        <v>19193.565393000001</v>
      </c>
      <c r="E226" s="19" t="s">
        <v>562</v>
      </c>
      <c r="F226" s="19" t="s">
        <v>18</v>
      </c>
      <c r="G226" s="19" t="s">
        <v>23</v>
      </c>
      <c r="H226" s="20">
        <v>9.9653650000000003</v>
      </c>
      <c r="I226" s="26">
        <v>0.13896700000000001</v>
      </c>
      <c r="J226" s="21">
        <f>I226/D226</f>
        <v>7.2402910639355227E-6</v>
      </c>
      <c r="K226" s="21">
        <f>I226/H226</f>
        <v>1.3944998502312761E-2</v>
      </c>
    </row>
    <row r="227" spans="1:11" ht="37" x14ac:dyDescent="0.2">
      <c r="A227" s="19">
        <f t="shared" si="3"/>
        <v>225</v>
      </c>
      <c r="B227" s="22" t="s">
        <v>787</v>
      </c>
      <c r="C227" s="20">
        <v>19194</v>
      </c>
      <c r="D227" s="20">
        <v>19193.565393000001</v>
      </c>
      <c r="E227" s="19" t="s">
        <v>423</v>
      </c>
      <c r="F227" s="19" t="s">
        <v>18</v>
      </c>
      <c r="G227" s="19" t="s">
        <v>68</v>
      </c>
      <c r="H227" s="20">
        <v>929.52870399999995</v>
      </c>
      <c r="I227" s="26">
        <v>18.710623999999999</v>
      </c>
      <c r="J227" s="21">
        <f>I227/D227</f>
        <v>9.7483836988535055E-4</v>
      </c>
      <c r="K227" s="21">
        <f>I227/H227</f>
        <v>2.0129151385517623E-2</v>
      </c>
    </row>
    <row r="228" spans="1:11" ht="37" x14ac:dyDescent="0.2">
      <c r="A228" s="19">
        <f t="shared" si="3"/>
        <v>226</v>
      </c>
      <c r="B228" s="22" t="s">
        <v>787</v>
      </c>
      <c r="C228" s="20">
        <v>19194</v>
      </c>
      <c r="D228" s="20">
        <v>19193.565393000001</v>
      </c>
      <c r="E228" s="19" t="s">
        <v>327</v>
      </c>
      <c r="F228" s="19" t="s">
        <v>14</v>
      </c>
      <c r="G228" s="19" t="s">
        <v>282</v>
      </c>
      <c r="H228" s="20">
        <v>32.044448000000003</v>
      </c>
      <c r="I228" s="26">
        <v>13.562727000000001</v>
      </c>
      <c r="J228" s="21">
        <f>I228/D228</f>
        <v>7.0662884786098167E-4</v>
      </c>
      <c r="K228" s="21">
        <f>I228/H228</f>
        <v>0.42324732821111477</v>
      </c>
    </row>
    <row r="229" spans="1:11" ht="37" x14ac:dyDescent="0.2">
      <c r="A229" s="19">
        <f t="shared" si="3"/>
        <v>227</v>
      </c>
      <c r="B229" s="22" t="s">
        <v>839</v>
      </c>
      <c r="C229" s="20">
        <v>8900</v>
      </c>
      <c r="D229" s="20">
        <v>8893.0942919999998</v>
      </c>
      <c r="E229" s="19" t="s">
        <v>425</v>
      </c>
      <c r="F229" s="19" t="s">
        <v>18</v>
      </c>
      <c r="G229" s="19" t="s">
        <v>235</v>
      </c>
      <c r="H229" s="20">
        <v>1799.881308</v>
      </c>
      <c r="I229" s="26">
        <v>26.410788</v>
      </c>
      <c r="J229" s="21">
        <f>I229/D229</f>
        <v>2.9698086102335009E-3</v>
      </c>
      <c r="K229" s="21">
        <f>I229/H229</f>
        <v>1.4673627579002559E-2</v>
      </c>
    </row>
    <row r="230" spans="1:11" ht="25" x14ac:dyDescent="0.2">
      <c r="A230" s="19">
        <f t="shared" si="3"/>
        <v>228</v>
      </c>
      <c r="B230" s="22" t="s">
        <v>792</v>
      </c>
      <c r="C230" s="20">
        <v>11048.799805000001</v>
      </c>
      <c r="D230" s="20">
        <v>11039.817964</v>
      </c>
      <c r="E230" s="19">
        <v>12613</v>
      </c>
      <c r="F230" s="19" t="s">
        <v>18</v>
      </c>
      <c r="G230" s="19" t="s">
        <v>136</v>
      </c>
      <c r="H230" s="20">
        <v>100.059028</v>
      </c>
      <c r="I230" s="26">
        <v>45.480493000000003</v>
      </c>
      <c r="J230" s="21">
        <f>I230/D230</f>
        <v>4.1196778016003889E-3</v>
      </c>
      <c r="K230" s="21">
        <f>I230/H230</f>
        <v>0.45453662612033374</v>
      </c>
    </row>
    <row r="231" spans="1:11" x14ac:dyDescent="0.2">
      <c r="A231" s="19">
        <f t="shared" si="3"/>
        <v>229</v>
      </c>
      <c r="B231" s="22" t="s">
        <v>796</v>
      </c>
      <c r="C231" s="20">
        <v>2335</v>
      </c>
      <c r="D231" s="20">
        <v>2246.920748</v>
      </c>
      <c r="E231" s="19">
        <v>18134</v>
      </c>
      <c r="F231" s="19" t="s">
        <v>18</v>
      </c>
      <c r="G231" s="19" t="s">
        <v>232</v>
      </c>
      <c r="H231" s="20">
        <v>62.748697</v>
      </c>
      <c r="I231" s="26">
        <v>57.643791999999998</v>
      </c>
      <c r="J231" s="21">
        <f>I231/D231</f>
        <v>2.5654572842103641E-2</v>
      </c>
      <c r="K231" s="21">
        <f>I231/H231</f>
        <v>0.91864524294424788</v>
      </c>
    </row>
    <row r="232" spans="1:11" x14ac:dyDescent="0.2">
      <c r="A232" s="19">
        <f t="shared" si="3"/>
        <v>230</v>
      </c>
      <c r="B232" s="22" t="s">
        <v>807</v>
      </c>
      <c r="C232" s="20">
        <v>3390.5600589999999</v>
      </c>
      <c r="D232" s="20">
        <v>3389.9119609999998</v>
      </c>
      <c r="E232" s="19" t="s">
        <v>588</v>
      </c>
      <c r="F232" s="19" t="s">
        <v>18</v>
      </c>
      <c r="G232" s="19" t="s">
        <v>19</v>
      </c>
      <c r="H232" s="20">
        <v>788.17283899999995</v>
      </c>
      <c r="I232" s="26">
        <v>19.614756</v>
      </c>
      <c r="J232" s="21">
        <f>I232/D232</f>
        <v>5.7862139859861687E-3</v>
      </c>
      <c r="K232" s="21">
        <f>I232/H232</f>
        <v>2.4886363789047038E-2</v>
      </c>
    </row>
    <row r="233" spans="1:11" ht="25" x14ac:dyDescent="0.2">
      <c r="A233" s="19">
        <f t="shared" si="3"/>
        <v>231</v>
      </c>
      <c r="B233" s="22" t="s">
        <v>815</v>
      </c>
      <c r="C233" s="20">
        <v>28061</v>
      </c>
      <c r="D233" s="20">
        <v>28050.940563</v>
      </c>
      <c r="E233" s="19" t="s">
        <v>500</v>
      </c>
      <c r="F233" s="19" t="s">
        <v>18</v>
      </c>
      <c r="G233" s="19" t="s">
        <v>19</v>
      </c>
      <c r="H233" s="20">
        <v>509.46389799999997</v>
      </c>
      <c r="I233" s="26">
        <v>182.758501</v>
      </c>
      <c r="J233" s="21">
        <f>I233/D233</f>
        <v>6.5152361144375929E-3</v>
      </c>
      <c r="K233" s="21">
        <f>I233/H233</f>
        <v>0.35872708884271132</v>
      </c>
    </row>
    <row r="234" spans="1:11" ht="25" x14ac:dyDescent="0.2">
      <c r="A234" s="19">
        <f t="shared" si="3"/>
        <v>232</v>
      </c>
      <c r="B234" s="22" t="s">
        <v>815</v>
      </c>
      <c r="C234" s="20">
        <v>28061</v>
      </c>
      <c r="D234" s="20">
        <v>28050.940563</v>
      </c>
      <c r="E234" s="19" t="s">
        <v>500</v>
      </c>
      <c r="F234" s="19" t="s">
        <v>18</v>
      </c>
      <c r="G234" s="19" t="s">
        <v>19</v>
      </c>
      <c r="H234" s="20">
        <v>509.46389799999997</v>
      </c>
      <c r="I234" s="26">
        <v>182.758501</v>
      </c>
      <c r="J234" s="21">
        <f>I234/D234</f>
        <v>6.5152361144375929E-3</v>
      </c>
      <c r="K234" s="21">
        <f>I234/H234</f>
        <v>0.35872708884271132</v>
      </c>
    </row>
    <row r="235" spans="1:11" ht="25" x14ac:dyDescent="0.2">
      <c r="A235" s="19">
        <f t="shared" si="3"/>
        <v>233</v>
      </c>
      <c r="B235" s="22" t="s">
        <v>815</v>
      </c>
      <c r="C235" s="20">
        <v>28061</v>
      </c>
      <c r="D235" s="20">
        <v>28050.940563</v>
      </c>
      <c r="E235" s="19" t="s">
        <v>455</v>
      </c>
      <c r="F235" s="19" t="s">
        <v>35</v>
      </c>
      <c r="G235" s="19" t="s">
        <v>19</v>
      </c>
      <c r="H235" s="20">
        <v>650.12501899999995</v>
      </c>
      <c r="I235" s="26">
        <v>210.793463</v>
      </c>
      <c r="J235" s="21">
        <f>I235/D235</f>
        <v>7.5146664877983682E-3</v>
      </c>
      <c r="K235" s="21">
        <f>I235/H235</f>
        <v>0.32423527296985938</v>
      </c>
    </row>
    <row r="236" spans="1:11" ht="25" x14ac:dyDescent="0.2">
      <c r="A236" s="19">
        <f t="shared" si="3"/>
        <v>234</v>
      </c>
      <c r="B236" s="22" t="s">
        <v>815</v>
      </c>
      <c r="C236" s="20">
        <v>28061</v>
      </c>
      <c r="D236" s="20">
        <v>28050.940563</v>
      </c>
      <c r="E236" s="19" t="s">
        <v>455</v>
      </c>
      <c r="F236" s="19" t="s">
        <v>35</v>
      </c>
      <c r="G236" s="19" t="s">
        <v>19</v>
      </c>
      <c r="H236" s="20">
        <v>650.12501899999995</v>
      </c>
      <c r="I236" s="26">
        <v>210.793463</v>
      </c>
      <c r="J236" s="21">
        <f>I236/D236</f>
        <v>7.5146664877983682E-3</v>
      </c>
      <c r="K236" s="21">
        <f>I236/H236</f>
        <v>0.32423527296985938</v>
      </c>
    </row>
    <row r="237" spans="1:11" ht="25" x14ac:dyDescent="0.2">
      <c r="A237" s="19">
        <f t="shared" si="3"/>
        <v>235</v>
      </c>
      <c r="B237" s="22" t="s">
        <v>815</v>
      </c>
      <c r="C237" s="20">
        <v>28061</v>
      </c>
      <c r="D237" s="20">
        <v>28050.940563</v>
      </c>
      <c r="E237" s="19" t="s">
        <v>455</v>
      </c>
      <c r="F237" s="19" t="s">
        <v>35</v>
      </c>
      <c r="G237" s="19" t="s">
        <v>19</v>
      </c>
      <c r="H237" s="20">
        <v>650.12501899999995</v>
      </c>
      <c r="I237" s="26">
        <v>210.793463</v>
      </c>
      <c r="J237" s="21">
        <f>I237/D237</f>
        <v>7.5146664877983682E-3</v>
      </c>
      <c r="K237" s="21">
        <f>I237/H237</f>
        <v>0.32423527296985938</v>
      </c>
    </row>
    <row r="238" spans="1:11" ht="25" x14ac:dyDescent="0.2">
      <c r="A238" s="19">
        <f t="shared" si="3"/>
        <v>236</v>
      </c>
      <c r="B238" s="22" t="s">
        <v>815</v>
      </c>
      <c r="C238" s="20">
        <v>28061</v>
      </c>
      <c r="D238" s="20">
        <v>28050.940563</v>
      </c>
      <c r="E238" s="19" t="s">
        <v>388</v>
      </c>
      <c r="F238" s="19" t="s">
        <v>18</v>
      </c>
      <c r="G238" s="19" t="s">
        <v>58</v>
      </c>
      <c r="H238" s="20">
        <v>1650.3856479999999</v>
      </c>
      <c r="I238" s="26">
        <v>1650.3856470000001</v>
      </c>
      <c r="J238" s="21">
        <f>I238/D238</f>
        <v>5.883530512259922E-2</v>
      </c>
      <c r="K238" s="21">
        <f>I238/H238</f>
        <v>0.99999999939408113</v>
      </c>
    </row>
    <row r="239" spans="1:11" ht="25" x14ac:dyDescent="0.2">
      <c r="A239" s="19">
        <f t="shared" si="3"/>
        <v>237</v>
      </c>
      <c r="B239" s="22" t="s">
        <v>815</v>
      </c>
      <c r="C239" s="20">
        <v>28061</v>
      </c>
      <c r="D239" s="20">
        <v>28050.940563</v>
      </c>
      <c r="E239" s="19" t="s">
        <v>386</v>
      </c>
      <c r="F239" s="19" t="s">
        <v>18</v>
      </c>
      <c r="G239" s="19" t="s">
        <v>58</v>
      </c>
      <c r="H239" s="20">
        <v>39.903858</v>
      </c>
      <c r="I239" s="26">
        <v>9.5532749999999993</v>
      </c>
      <c r="J239" s="21">
        <f>I239/D239</f>
        <v>3.405687940674989E-4</v>
      </c>
      <c r="K239" s="21">
        <f>I239/H239</f>
        <v>0.23940730242173575</v>
      </c>
    </row>
    <row r="240" spans="1:11" ht="25" x14ac:dyDescent="0.2">
      <c r="A240" s="19">
        <f t="shared" si="3"/>
        <v>238</v>
      </c>
      <c r="B240" s="22" t="s">
        <v>815</v>
      </c>
      <c r="C240" s="20">
        <v>28061</v>
      </c>
      <c r="D240" s="20">
        <v>28050.940563</v>
      </c>
      <c r="E240" s="19" t="s">
        <v>681</v>
      </c>
      <c r="F240" s="19" t="s">
        <v>14</v>
      </c>
      <c r="G240" s="19" t="s">
        <v>19</v>
      </c>
      <c r="H240" s="20">
        <v>481.643913</v>
      </c>
      <c r="I240" s="26">
        <v>348.35486200000003</v>
      </c>
      <c r="J240" s="21">
        <f>I240/D240</f>
        <v>1.2418651746012758E-2</v>
      </c>
      <c r="K240" s="21">
        <f>I240/H240</f>
        <v>0.72326225370567498</v>
      </c>
    </row>
    <row r="241" spans="1:11" ht="25" x14ac:dyDescent="0.2">
      <c r="A241" s="19">
        <f t="shared" si="3"/>
        <v>239</v>
      </c>
      <c r="B241" s="22" t="s">
        <v>815</v>
      </c>
      <c r="C241" s="20">
        <v>28061</v>
      </c>
      <c r="D241" s="20">
        <v>28050.940563</v>
      </c>
      <c r="E241" s="19" t="s">
        <v>681</v>
      </c>
      <c r="F241" s="19" t="s">
        <v>14</v>
      </c>
      <c r="G241" s="19" t="s">
        <v>19</v>
      </c>
      <c r="H241" s="20">
        <v>481.643913</v>
      </c>
      <c r="I241" s="26">
        <v>348.35486200000003</v>
      </c>
      <c r="J241" s="21">
        <f>I241/D241</f>
        <v>1.2418651746012758E-2</v>
      </c>
      <c r="K241" s="21">
        <f>I241/H241</f>
        <v>0.72326225370567498</v>
      </c>
    </row>
    <row r="242" spans="1:11" x14ac:dyDescent="0.2">
      <c r="A242" s="19">
        <f t="shared" si="3"/>
        <v>240</v>
      </c>
      <c r="B242" s="22" t="s">
        <v>844</v>
      </c>
      <c r="C242" s="20">
        <v>685.89001499999995</v>
      </c>
      <c r="D242" s="20">
        <v>685.89001099999996</v>
      </c>
      <c r="E242" s="19" t="s">
        <v>515</v>
      </c>
      <c r="F242" s="19" t="s">
        <v>18</v>
      </c>
      <c r="G242" s="19" t="s">
        <v>56</v>
      </c>
      <c r="H242" s="20">
        <v>695.35301100000004</v>
      </c>
      <c r="I242" s="26">
        <v>40.334771000000003</v>
      </c>
      <c r="J242" s="21">
        <f>I242/D242</f>
        <v>5.8806470940134463E-2</v>
      </c>
      <c r="K242" s="21">
        <f>I242/H242</f>
        <v>5.8006178677494795E-2</v>
      </c>
    </row>
    <row r="243" spans="1:11" ht="25" x14ac:dyDescent="0.2">
      <c r="A243" s="19">
        <f t="shared" si="3"/>
        <v>241</v>
      </c>
      <c r="B243" s="22" t="s">
        <v>806</v>
      </c>
      <c r="C243" s="20">
        <v>8993</v>
      </c>
      <c r="D243" s="20">
        <v>8993.6110389999994</v>
      </c>
      <c r="E243" s="19" t="s">
        <v>655</v>
      </c>
      <c r="F243" s="19" t="s">
        <v>18</v>
      </c>
      <c r="G243" s="19" t="s">
        <v>102</v>
      </c>
      <c r="H243" s="20">
        <v>116.808172</v>
      </c>
      <c r="I243" s="26">
        <v>104.683841</v>
      </c>
      <c r="J243" s="21">
        <f>I243/D243</f>
        <v>1.1639800803709187E-2</v>
      </c>
      <c r="K243" s="21">
        <f>I243/H243</f>
        <v>0.89620305846409443</v>
      </c>
    </row>
    <row r="244" spans="1:11" ht="25" x14ac:dyDescent="0.2">
      <c r="A244" s="19">
        <f t="shared" si="3"/>
        <v>242</v>
      </c>
      <c r="B244" s="22" t="s">
        <v>806</v>
      </c>
      <c r="C244" s="20">
        <v>8993</v>
      </c>
      <c r="D244" s="20">
        <v>8993.6110389999994</v>
      </c>
      <c r="E244" s="19" t="s">
        <v>556</v>
      </c>
      <c r="F244" s="19" t="s">
        <v>18</v>
      </c>
      <c r="G244" s="19" t="s">
        <v>19</v>
      </c>
      <c r="H244" s="20">
        <v>396.55162799999999</v>
      </c>
      <c r="I244" s="26">
        <v>31.954861999999999</v>
      </c>
      <c r="J244" s="21">
        <f>I244/D244</f>
        <v>3.5530624864062461E-3</v>
      </c>
      <c r="K244" s="21">
        <f>I244/H244</f>
        <v>8.0581845448885664E-2</v>
      </c>
    </row>
    <row r="245" spans="1:11" ht="25" x14ac:dyDescent="0.2">
      <c r="A245" s="19">
        <f t="shared" si="3"/>
        <v>243</v>
      </c>
      <c r="B245" s="22" t="s">
        <v>806</v>
      </c>
      <c r="C245" s="20">
        <v>8993</v>
      </c>
      <c r="D245" s="20">
        <v>8993.6110389999994</v>
      </c>
      <c r="E245" s="19" t="s">
        <v>410</v>
      </c>
      <c r="F245" s="19" t="s">
        <v>18</v>
      </c>
      <c r="G245" s="19" t="s">
        <v>102</v>
      </c>
      <c r="H245" s="20">
        <v>102.780028</v>
      </c>
      <c r="I245" s="26">
        <v>3.2876889999999999</v>
      </c>
      <c r="J245" s="21">
        <f>I245/D245</f>
        <v>3.6555828195629396E-4</v>
      </c>
      <c r="K245" s="21">
        <f>I245/H245</f>
        <v>3.1987625066613137E-2</v>
      </c>
    </row>
    <row r="246" spans="1:11" ht="25" x14ac:dyDescent="0.2">
      <c r="A246" s="19">
        <f t="shared" si="3"/>
        <v>244</v>
      </c>
      <c r="B246" s="22" t="s">
        <v>806</v>
      </c>
      <c r="C246" s="20">
        <v>8993</v>
      </c>
      <c r="D246" s="20">
        <v>8993.6110389999994</v>
      </c>
      <c r="E246" s="19" t="s">
        <v>310</v>
      </c>
      <c r="F246" s="19" t="s">
        <v>14</v>
      </c>
      <c r="G246" s="19" t="s">
        <v>249</v>
      </c>
      <c r="H246" s="20">
        <v>351.48310300000003</v>
      </c>
      <c r="I246" s="26">
        <v>10.213834</v>
      </c>
      <c r="J246" s="21">
        <f>I246/D246</f>
        <v>1.1356766437539507E-3</v>
      </c>
      <c r="K246" s="21">
        <f>I246/H246</f>
        <v>2.9059246128255559E-2</v>
      </c>
    </row>
    <row r="247" spans="1:11" ht="25" x14ac:dyDescent="0.2">
      <c r="A247" s="19">
        <f t="shared" si="3"/>
        <v>245</v>
      </c>
      <c r="B247" s="22" t="s">
        <v>791</v>
      </c>
      <c r="C247" s="20">
        <v>19304.599609000001</v>
      </c>
      <c r="D247" s="20">
        <v>19304.628519000002</v>
      </c>
      <c r="E247" s="19">
        <v>10376</v>
      </c>
      <c r="F247" s="19" t="s">
        <v>18</v>
      </c>
      <c r="G247" s="19" t="s">
        <v>295</v>
      </c>
      <c r="H247" s="20">
        <v>763.59846500000003</v>
      </c>
      <c r="I247" s="26">
        <v>555.11685199999999</v>
      </c>
      <c r="J247" s="21">
        <f>I247/D247</f>
        <v>2.8755635025747472E-2</v>
      </c>
      <c r="K247" s="21">
        <f>I247/H247</f>
        <v>0.72697481391610708</v>
      </c>
    </row>
    <row r="248" spans="1:11" ht="25" x14ac:dyDescent="0.2">
      <c r="A248" s="19">
        <f t="shared" si="3"/>
        <v>246</v>
      </c>
      <c r="B248" s="22" t="s">
        <v>791</v>
      </c>
      <c r="C248" s="20">
        <v>19304.599609000001</v>
      </c>
      <c r="D248" s="20">
        <v>19304.628519000002</v>
      </c>
      <c r="E248" s="19">
        <v>10376</v>
      </c>
      <c r="F248" s="19" t="s">
        <v>18</v>
      </c>
      <c r="G248" s="19" t="s">
        <v>295</v>
      </c>
      <c r="H248" s="20">
        <v>763.59846500000003</v>
      </c>
      <c r="I248" s="26">
        <v>555.11685199999999</v>
      </c>
      <c r="J248" s="21">
        <f>I248/D248</f>
        <v>2.8755635025747472E-2</v>
      </c>
      <c r="K248" s="21">
        <f>I248/H248</f>
        <v>0.72697481391610708</v>
      </c>
    </row>
    <row r="249" spans="1:11" ht="25" x14ac:dyDescent="0.2">
      <c r="A249" s="19">
        <f t="shared" si="3"/>
        <v>247</v>
      </c>
      <c r="B249" s="22" t="s">
        <v>791</v>
      </c>
      <c r="C249" s="20">
        <v>19304.599609000001</v>
      </c>
      <c r="D249" s="20">
        <v>19304.628519000002</v>
      </c>
      <c r="E249" s="19">
        <v>15713</v>
      </c>
      <c r="F249" s="19" t="s">
        <v>18</v>
      </c>
      <c r="G249" s="19" t="s">
        <v>254</v>
      </c>
      <c r="H249" s="20">
        <v>229.59975600000001</v>
      </c>
      <c r="I249" s="26">
        <v>229.59987899999999</v>
      </c>
      <c r="J249" s="21">
        <f>I249/D249</f>
        <v>1.1893514489233667E-2</v>
      </c>
      <c r="K249" s="21">
        <f>I249/H249</f>
        <v>1.0000005357148549</v>
      </c>
    </row>
    <row r="250" spans="1:11" ht="25" x14ac:dyDescent="0.2">
      <c r="A250" s="19">
        <f t="shared" si="3"/>
        <v>248</v>
      </c>
      <c r="B250" s="22" t="s">
        <v>791</v>
      </c>
      <c r="C250" s="20">
        <v>19304.599609000001</v>
      </c>
      <c r="D250" s="20">
        <v>19304.628519000002</v>
      </c>
      <c r="E250" s="19">
        <v>15713</v>
      </c>
      <c r="F250" s="19" t="s">
        <v>18</v>
      </c>
      <c r="G250" s="19" t="s">
        <v>254</v>
      </c>
      <c r="H250" s="20">
        <v>229.59975600000001</v>
      </c>
      <c r="I250" s="26">
        <v>229.59987899999999</v>
      </c>
      <c r="J250" s="21">
        <f>I250/D250</f>
        <v>1.1893514489233667E-2</v>
      </c>
      <c r="K250" s="21">
        <f>I250/H250</f>
        <v>1.0000005357148549</v>
      </c>
    </row>
    <row r="251" spans="1:11" ht="25" x14ac:dyDescent="0.2">
      <c r="A251" s="19">
        <f t="shared" si="3"/>
        <v>249</v>
      </c>
      <c r="B251" s="22" t="s">
        <v>791</v>
      </c>
      <c r="C251" s="20">
        <v>19304.599609000001</v>
      </c>
      <c r="D251" s="20">
        <v>19304.628519000002</v>
      </c>
      <c r="E251" s="19">
        <v>18073</v>
      </c>
      <c r="F251" s="19" t="s">
        <v>18</v>
      </c>
      <c r="G251" s="19" t="s">
        <v>296</v>
      </c>
      <c r="H251" s="20">
        <v>842.26210900000001</v>
      </c>
      <c r="I251" s="26">
        <v>319.10783099999998</v>
      </c>
      <c r="J251" s="21">
        <f>I251/D251</f>
        <v>1.6530120260326568E-2</v>
      </c>
      <c r="K251" s="21">
        <f>I251/H251</f>
        <v>0.37886998309691261</v>
      </c>
    </row>
    <row r="252" spans="1:11" ht="25" x14ac:dyDescent="0.2">
      <c r="A252" s="19">
        <f t="shared" si="3"/>
        <v>250</v>
      </c>
      <c r="B252" s="22" t="s">
        <v>791</v>
      </c>
      <c r="C252" s="20">
        <v>19304.599609000001</v>
      </c>
      <c r="D252" s="20">
        <v>19304.628519000002</v>
      </c>
      <c r="E252" s="19">
        <v>18073</v>
      </c>
      <c r="F252" s="19" t="s">
        <v>18</v>
      </c>
      <c r="G252" s="19" t="s">
        <v>296</v>
      </c>
      <c r="H252" s="20">
        <v>842.26210900000001</v>
      </c>
      <c r="I252" s="26">
        <v>319.10783099999998</v>
      </c>
      <c r="J252" s="21">
        <f>I252/D252</f>
        <v>1.6530120260326568E-2</v>
      </c>
      <c r="K252" s="21">
        <f>I252/H252</f>
        <v>0.37886998309691261</v>
      </c>
    </row>
    <row r="253" spans="1:11" ht="25" x14ac:dyDescent="0.2">
      <c r="A253" s="19">
        <f t="shared" si="3"/>
        <v>251</v>
      </c>
      <c r="B253" s="22" t="s">
        <v>791</v>
      </c>
      <c r="C253" s="20">
        <v>19304.599609000001</v>
      </c>
      <c r="D253" s="20">
        <v>19304.628519000002</v>
      </c>
      <c r="E253" s="19" t="s">
        <v>665</v>
      </c>
      <c r="F253" s="19" t="s">
        <v>18</v>
      </c>
      <c r="G253" s="19" t="s">
        <v>55</v>
      </c>
      <c r="H253" s="20">
        <v>51.621279999999999</v>
      </c>
      <c r="I253" s="26">
        <v>0.49631900000000001</v>
      </c>
      <c r="J253" s="21">
        <f>I253/D253</f>
        <v>2.570984463707825E-5</v>
      </c>
      <c r="K253" s="21">
        <f>I253/H253</f>
        <v>9.6146201721460604E-3</v>
      </c>
    </row>
    <row r="254" spans="1:11" ht="25" x14ac:dyDescent="0.2">
      <c r="A254" s="19">
        <f t="shared" si="3"/>
        <v>252</v>
      </c>
      <c r="B254" s="22" t="s">
        <v>791</v>
      </c>
      <c r="C254" s="20">
        <v>19304.599609000001</v>
      </c>
      <c r="D254" s="20">
        <v>19304.628519000002</v>
      </c>
      <c r="E254" s="19" t="s">
        <v>665</v>
      </c>
      <c r="F254" s="19" t="s">
        <v>18</v>
      </c>
      <c r="G254" s="19" t="s">
        <v>55</v>
      </c>
      <c r="H254" s="20">
        <v>51.621279999999999</v>
      </c>
      <c r="I254" s="26">
        <v>0.49631900000000001</v>
      </c>
      <c r="J254" s="21">
        <f>I254/D254</f>
        <v>2.570984463707825E-5</v>
      </c>
      <c r="K254" s="21">
        <f>I254/H254</f>
        <v>9.6146201721460604E-3</v>
      </c>
    </row>
    <row r="255" spans="1:11" ht="25" x14ac:dyDescent="0.2">
      <c r="A255" s="19">
        <f t="shared" si="3"/>
        <v>253</v>
      </c>
      <c r="B255" s="22" t="s">
        <v>791</v>
      </c>
      <c r="C255" s="20">
        <v>19304.599609000001</v>
      </c>
      <c r="D255" s="20">
        <v>19304.628519000002</v>
      </c>
      <c r="E255" s="19" t="s">
        <v>636</v>
      </c>
      <c r="F255" s="19" t="s">
        <v>18</v>
      </c>
      <c r="G255" s="19" t="s">
        <v>55</v>
      </c>
      <c r="H255" s="20">
        <v>52.139572999999999</v>
      </c>
      <c r="I255" s="26">
        <v>2.7177229999999999</v>
      </c>
      <c r="J255" s="21">
        <f>I255/D255</f>
        <v>1.4078090118777281E-4</v>
      </c>
      <c r="K255" s="21">
        <f>I255/H255</f>
        <v>5.2123998023535789E-2</v>
      </c>
    </row>
    <row r="256" spans="1:11" ht="25" x14ac:dyDescent="0.2">
      <c r="A256" s="19">
        <f t="shared" si="3"/>
        <v>254</v>
      </c>
      <c r="B256" s="22" t="s">
        <v>791</v>
      </c>
      <c r="C256" s="20">
        <v>19304.599609000001</v>
      </c>
      <c r="D256" s="20">
        <v>19304.628519000002</v>
      </c>
      <c r="E256" s="19" t="s">
        <v>475</v>
      </c>
      <c r="F256" s="19" t="s">
        <v>18</v>
      </c>
      <c r="G256" s="19" t="s">
        <v>55</v>
      </c>
      <c r="H256" s="20">
        <v>467.14886200000001</v>
      </c>
      <c r="I256" s="26">
        <v>467.14885900000002</v>
      </c>
      <c r="J256" s="21">
        <f>I256/D256</f>
        <v>2.4198800745646194E-2</v>
      </c>
      <c r="K256" s="21">
        <f>I256/H256</f>
        <v>0.99999999357806424</v>
      </c>
    </row>
    <row r="257" spans="1:11" ht="25" x14ac:dyDescent="0.2">
      <c r="A257" s="19">
        <f t="shared" si="3"/>
        <v>255</v>
      </c>
      <c r="B257" s="22" t="s">
        <v>791</v>
      </c>
      <c r="C257" s="20">
        <v>19304.599609000001</v>
      </c>
      <c r="D257" s="20">
        <v>19304.628519000002</v>
      </c>
      <c r="E257" s="19" t="s">
        <v>490</v>
      </c>
      <c r="F257" s="19" t="s">
        <v>18</v>
      </c>
      <c r="G257" s="19" t="s">
        <v>289</v>
      </c>
      <c r="H257" s="20">
        <v>17.957999999999998</v>
      </c>
      <c r="I257" s="26">
        <v>17.958000999999999</v>
      </c>
      <c r="J257" s="21">
        <f>I257/D257</f>
        <v>9.3024328245039139E-4</v>
      </c>
      <c r="K257" s="21">
        <f>I257/H257</f>
        <v>1.0000000556854884</v>
      </c>
    </row>
    <row r="258" spans="1:11" ht="25" x14ac:dyDescent="0.2">
      <c r="A258" s="19">
        <f t="shared" si="3"/>
        <v>256</v>
      </c>
      <c r="B258" s="22" t="s">
        <v>790</v>
      </c>
      <c r="C258" s="20">
        <v>17968</v>
      </c>
      <c r="D258" s="20">
        <v>17967.815836000002</v>
      </c>
      <c r="E258" s="19">
        <v>9319</v>
      </c>
      <c r="F258" s="19" t="s">
        <v>18</v>
      </c>
      <c r="G258" s="19" t="s">
        <v>295</v>
      </c>
      <c r="H258" s="20">
        <v>1000.2840639999999</v>
      </c>
      <c r="I258" s="26">
        <v>972.35026300000004</v>
      </c>
      <c r="J258" s="21">
        <f>I258/D258</f>
        <v>5.4116219348810113E-2</v>
      </c>
      <c r="K258" s="21">
        <f>I258/H258</f>
        <v>0.97207413173384327</v>
      </c>
    </row>
    <row r="259" spans="1:11" ht="25" x14ac:dyDescent="0.2">
      <c r="A259" s="19">
        <f t="shared" si="3"/>
        <v>257</v>
      </c>
      <c r="B259" s="22" t="s">
        <v>790</v>
      </c>
      <c r="C259" s="20">
        <v>17968</v>
      </c>
      <c r="D259" s="20">
        <v>17967.815836000002</v>
      </c>
      <c r="E259" s="19">
        <v>9319</v>
      </c>
      <c r="F259" s="19" t="s">
        <v>18</v>
      </c>
      <c r="G259" s="19" t="s">
        <v>295</v>
      </c>
      <c r="H259" s="20">
        <v>1000.2840639999999</v>
      </c>
      <c r="I259" s="26">
        <v>972.35026300000004</v>
      </c>
      <c r="J259" s="21">
        <f>I259/D259</f>
        <v>5.4116219348810113E-2</v>
      </c>
      <c r="K259" s="21">
        <f>I259/H259</f>
        <v>0.97207413173384327</v>
      </c>
    </row>
    <row r="260" spans="1:11" ht="25" x14ac:dyDescent="0.2">
      <c r="A260" s="19">
        <f t="shared" si="3"/>
        <v>258</v>
      </c>
      <c r="B260" s="22" t="s">
        <v>790</v>
      </c>
      <c r="C260" s="20">
        <v>17968</v>
      </c>
      <c r="D260" s="20">
        <v>17967.815836000002</v>
      </c>
      <c r="E260" s="19">
        <v>9319</v>
      </c>
      <c r="F260" s="19" t="s">
        <v>18</v>
      </c>
      <c r="G260" s="19" t="s">
        <v>295</v>
      </c>
      <c r="H260" s="20">
        <v>1000.2840639999999</v>
      </c>
      <c r="I260" s="26">
        <v>972.35026300000004</v>
      </c>
      <c r="J260" s="21">
        <f>I260/D260</f>
        <v>5.4116219348810113E-2</v>
      </c>
      <c r="K260" s="21">
        <f>I260/H260</f>
        <v>0.97207413173384327</v>
      </c>
    </row>
    <row r="261" spans="1:11" ht="25" x14ac:dyDescent="0.2">
      <c r="A261" s="19">
        <f t="shared" ref="A261:A324" si="4">+A260+1</f>
        <v>259</v>
      </c>
      <c r="B261" s="22" t="s">
        <v>790</v>
      </c>
      <c r="C261" s="20">
        <v>17968</v>
      </c>
      <c r="D261" s="20">
        <v>17967.815836000002</v>
      </c>
      <c r="E261" s="19" t="s">
        <v>652</v>
      </c>
      <c r="F261" s="19" t="s">
        <v>14</v>
      </c>
      <c r="G261" s="19" t="s">
        <v>254</v>
      </c>
      <c r="H261" s="20">
        <v>1556.9308840000001</v>
      </c>
      <c r="I261" s="26">
        <v>1372.8413190000001</v>
      </c>
      <c r="J261" s="21">
        <f>I261/D261</f>
        <v>7.6405576032752914E-2</v>
      </c>
      <c r="K261" s="21">
        <f>I261/H261</f>
        <v>0.88176124779088139</v>
      </c>
    </row>
    <row r="262" spans="1:11" ht="25" x14ac:dyDescent="0.2">
      <c r="A262" s="19">
        <f t="shared" si="4"/>
        <v>260</v>
      </c>
      <c r="B262" s="22" t="s">
        <v>790</v>
      </c>
      <c r="C262" s="20">
        <v>17968</v>
      </c>
      <c r="D262" s="20">
        <v>17967.815836000002</v>
      </c>
      <c r="E262" s="19" t="s">
        <v>652</v>
      </c>
      <c r="F262" s="19" t="s">
        <v>14</v>
      </c>
      <c r="G262" s="19" t="s">
        <v>254</v>
      </c>
      <c r="H262" s="20">
        <v>1556.9308840000001</v>
      </c>
      <c r="I262" s="26">
        <v>1372.8413190000001</v>
      </c>
      <c r="J262" s="21">
        <f>I262/D262</f>
        <v>7.6405576032752914E-2</v>
      </c>
      <c r="K262" s="21">
        <f>I262/H262</f>
        <v>0.88176124779088139</v>
      </c>
    </row>
    <row r="263" spans="1:11" ht="25" x14ac:dyDescent="0.2">
      <c r="A263" s="19">
        <f t="shared" si="4"/>
        <v>261</v>
      </c>
      <c r="B263" s="22" t="s">
        <v>790</v>
      </c>
      <c r="C263" s="20">
        <v>17968</v>
      </c>
      <c r="D263" s="20">
        <v>17967.815836000002</v>
      </c>
      <c r="E263" s="19" t="s">
        <v>669</v>
      </c>
      <c r="F263" s="19" t="s">
        <v>14</v>
      </c>
      <c r="G263" s="19" t="s">
        <v>254</v>
      </c>
      <c r="H263" s="20">
        <v>954.04014299999994</v>
      </c>
      <c r="I263" s="26">
        <v>843.30550900000003</v>
      </c>
      <c r="J263" s="21">
        <f>I263/D263</f>
        <v>4.6934224877259033E-2</v>
      </c>
      <c r="K263" s="21">
        <f>I263/H263</f>
        <v>0.88393084419719237</v>
      </c>
    </row>
    <row r="264" spans="1:11" ht="25" x14ac:dyDescent="0.2">
      <c r="A264" s="19">
        <f t="shared" si="4"/>
        <v>262</v>
      </c>
      <c r="B264" s="22" t="s">
        <v>790</v>
      </c>
      <c r="C264" s="20">
        <v>17968</v>
      </c>
      <c r="D264" s="20">
        <v>17967.815836000002</v>
      </c>
      <c r="E264" s="19" t="s">
        <v>669</v>
      </c>
      <c r="F264" s="19" t="s">
        <v>14</v>
      </c>
      <c r="G264" s="19" t="s">
        <v>254</v>
      </c>
      <c r="H264" s="20">
        <v>954.04014299999994</v>
      </c>
      <c r="I264" s="26">
        <v>843.30550900000003</v>
      </c>
      <c r="J264" s="21">
        <f>I264/D264</f>
        <v>4.6934224877259033E-2</v>
      </c>
      <c r="K264" s="21">
        <f>I264/H264</f>
        <v>0.88393084419719237</v>
      </c>
    </row>
    <row r="265" spans="1:11" ht="25" x14ac:dyDescent="0.2">
      <c r="A265" s="19">
        <f t="shared" si="4"/>
        <v>263</v>
      </c>
      <c r="B265" s="22" t="s">
        <v>790</v>
      </c>
      <c r="C265" s="20">
        <v>17968</v>
      </c>
      <c r="D265" s="20">
        <v>17967.815836000002</v>
      </c>
      <c r="E265" s="19" t="s">
        <v>669</v>
      </c>
      <c r="F265" s="19" t="s">
        <v>14</v>
      </c>
      <c r="G265" s="19" t="s">
        <v>254</v>
      </c>
      <c r="H265" s="20">
        <v>954.04014299999994</v>
      </c>
      <c r="I265" s="26">
        <v>843.30550900000003</v>
      </c>
      <c r="J265" s="21">
        <f>I265/D265</f>
        <v>4.6934224877259033E-2</v>
      </c>
      <c r="K265" s="21">
        <f>I265/H265</f>
        <v>0.88393084419719237</v>
      </c>
    </row>
    <row r="266" spans="1:11" ht="25" x14ac:dyDescent="0.2">
      <c r="A266" s="19">
        <f t="shared" si="4"/>
        <v>264</v>
      </c>
      <c r="B266" s="22" t="s">
        <v>790</v>
      </c>
      <c r="C266" s="20">
        <v>17968</v>
      </c>
      <c r="D266" s="20">
        <v>17967.815836000002</v>
      </c>
      <c r="E266" s="19" t="s">
        <v>381</v>
      </c>
      <c r="F266" s="19" t="s">
        <v>14</v>
      </c>
      <c r="G266" s="19" t="s">
        <v>19</v>
      </c>
      <c r="H266" s="20">
        <v>1629.65814</v>
      </c>
      <c r="I266" s="26">
        <v>1629.6637840000001</v>
      </c>
      <c r="J266" s="21">
        <f>I266/D266</f>
        <v>9.0699047612388936E-2</v>
      </c>
      <c r="K266" s="21">
        <f>I266/H266</f>
        <v>1.0000034633030459</v>
      </c>
    </row>
    <row r="267" spans="1:11" ht="25" x14ac:dyDescent="0.2">
      <c r="A267" s="19">
        <f t="shared" si="4"/>
        <v>265</v>
      </c>
      <c r="B267" s="22" t="s">
        <v>790</v>
      </c>
      <c r="C267" s="20">
        <v>17968</v>
      </c>
      <c r="D267" s="20">
        <v>17967.815836000002</v>
      </c>
      <c r="E267" s="19" t="s">
        <v>381</v>
      </c>
      <c r="F267" s="19" t="s">
        <v>14</v>
      </c>
      <c r="G267" s="19" t="s">
        <v>19</v>
      </c>
      <c r="H267" s="20">
        <v>1629.65814</v>
      </c>
      <c r="I267" s="26">
        <v>1629.6637840000001</v>
      </c>
      <c r="J267" s="21">
        <f>I267/D267</f>
        <v>9.0699047612388936E-2</v>
      </c>
      <c r="K267" s="21">
        <f>I267/H267</f>
        <v>1.0000034633030459</v>
      </c>
    </row>
    <row r="268" spans="1:11" ht="25" x14ac:dyDescent="0.2">
      <c r="A268" s="19">
        <f t="shared" si="4"/>
        <v>266</v>
      </c>
      <c r="B268" s="22" t="s">
        <v>790</v>
      </c>
      <c r="C268" s="20">
        <v>17968</v>
      </c>
      <c r="D268" s="20">
        <v>17967.815836000002</v>
      </c>
      <c r="E268" s="19" t="s">
        <v>513</v>
      </c>
      <c r="F268" s="19" t="s">
        <v>18</v>
      </c>
      <c r="G268" s="19" t="s">
        <v>39</v>
      </c>
      <c r="H268" s="20">
        <v>49.565100999999999</v>
      </c>
      <c r="I268" s="26">
        <v>49.564852000000002</v>
      </c>
      <c r="J268" s="21">
        <f>I268/D268</f>
        <v>2.758535174914957E-3</v>
      </c>
      <c r="K268" s="21">
        <f>I268/H268</f>
        <v>0.9999949763039927</v>
      </c>
    </row>
    <row r="269" spans="1:11" ht="25" x14ac:dyDescent="0.2">
      <c r="A269" s="19">
        <f t="shared" si="4"/>
        <v>267</v>
      </c>
      <c r="B269" s="22" t="s">
        <v>790</v>
      </c>
      <c r="C269" s="20">
        <v>17968</v>
      </c>
      <c r="D269" s="20">
        <v>17967.815836000002</v>
      </c>
      <c r="E269" s="19" t="s">
        <v>513</v>
      </c>
      <c r="F269" s="19" t="s">
        <v>18</v>
      </c>
      <c r="G269" s="19" t="s">
        <v>39</v>
      </c>
      <c r="H269" s="20">
        <v>49.565100999999999</v>
      </c>
      <c r="I269" s="26">
        <v>49.564852000000002</v>
      </c>
      <c r="J269" s="21">
        <f>I269/D269</f>
        <v>2.758535174914957E-3</v>
      </c>
      <c r="K269" s="21">
        <f>I269/H269</f>
        <v>0.9999949763039927</v>
      </c>
    </row>
    <row r="270" spans="1:11" ht="25" x14ac:dyDescent="0.2">
      <c r="A270" s="19">
        <f t="shared" si="4"/>
        <v>268</v>
      </c>
      <c r="B270" s="22" t="s">
        <v>790</v>
      </c>
      <c r="C270" s="20">
        <v>17968</v>
      </c>
      <c r="D270" s="20">
        <v>17967.815836000002</v>
      </c>
      <c r="E270" s="19" t="s">
        <v>513</v>
      </c>
      <c r="F270" s="19" t="s">
        <v>18</v>
      </c>
      <c r="G270" s="19" t="s">
        <v>39</v>
      </c>
      <c r="H270" s="20">
        <v>49.565100999999999</v>
      </c>
      <c r="I270" s="26">
        <v>49.564852000000002</v>
      </c>
      <c r="J270" s="21">
        <f>I270/D270</f>
        <v>2.758535174914957E-3</v>
      </c>
      <c r="K270" s="21">
        <f>I270/H270</f>
        <v>0.9999949763039927</v>
      </c>
    </row>
    <row r="271" spans="1:11" ht="25" x14ac:dyDescent="0.2">
      <c r="A271" s="19">
        <f t="shared" si="4"/>
        <v>269</v>
      </c>
      <c r="B271" s="22" t="s">
        <v>790</v>
      </c>
      <c r="C271" s="20">
        <v>17968</v>
      </c>
      <c r="D271" s="20">
        <v>17967.815836000002</v>
      </c>
      <c r="E271" s="19" t="s">
        <v>513</v>
      </c>
      <c r="F271" s="19" t="s">
        <v>18</v>
      </c>
      <c r="G271" s="19" t="s">
        <v>39</v>
      </c>
      <c r="H271" s="20">
        <v>49.565100999999999</v>
      </c>
      <c r="I271" s="26">
        <v>49.564852000000002</v>
      </c>
      <c r="J271" s="21">
        <f>I271/D271</f>
        <v>2.758535174914957E-3</v>
      </c>
      <c r="K271" s="21">
        <f>I271/H271</f>
        <v>0.9999949763039927</v>
      </c>
    </row>
    <row r="272" spans="1:11" ht="25" x14ac:dyDescent="0.2">
      <c r="A272" s="19">
        <f t="shared" si="4"/>
        <v>270</v>
      </c>
      <c r="B272" s="22" t="s">
        <v>790</v>
      </c>
      <c r="C272" s="20">
        <v>17968</v>
      </c>
      <c r="D272" s="20">
        <v>17967.815836000002</v>
      </c>
      <c r="E272" s="19" t="s">
        <v>513</v>
      </c>
      <c r="F272" s="19" t="s">
        <v>18</v>
      </c>
      <c r="G272" s="19" t="s">
        <v>39</v>
      </c>
      <c r="H272" s="20">
        <v>49.565100999999999</v>
      </c>
      <c r="I272" s="26">
        <v>49.564852000000002</v>
      </c>
      <c r="J272" s="21">
        <f>I272/D272</f>
        <v>2.758535174914957E-3</v>
      </c>
      <c r="K272" s="21">
        <f>I272/H272</f>
        <v>0.9999949763039927</v>
      </c>
    </row>
    <row r="273" spans="1:11" ht="25" x14ac:dyDescent="0.2">
      <c r="A273" s="19">
        <f t="shared" si="4"/>
        <v>271</v>
      </c>
      <c r="B273" s="22" t="s">
        <v>790</v>
      </c>
      <c r="C273" s="20">
        <v>17968</v>
      </c>
      <c r="D273" s="20">
        <v>17967.815836000002</v>
      </c>
      <c r="E273" s="19" t="s">
        <v>514</v>
      </c>
      <c r="F273" s="19" t="s">
        <v>18</v>
      </c>
      <c r="G273" s="19" t="s">
        <v>39</v>
      </c>
      <c r="H273" s="20">
        <v>84.932676999999998</v>
      </c>
      <c r="I273" s="26">
        <v>81.038815</v>
      </c>
      <c r="J273" s="21">
        <f>I273/D273</f>
        <v>4.5102207046018384E-3</v>
      </c>
      <c r="K273" s="21">
        <f>I273/H273</f>
        <v>0.95415354681449638</v>
      </c>
    </row>
    <row r="274" spans="1:11" ht="25" x14ac:dyDescent="0.2">
      <c r="A274" s="19">
        <f t="shared" si="4"/>
        <v>272</v>
      </c>
      <c r="B274" s="22" t="s">
        <v>790</v>
      </c>
      <c r="C274" s="20">
        <v>17968</v>
      </c>
      <c r="D274" s="20">
        <v>17967.815836000002</v>
      </c>
      <c r="E274" s="19" t="s">
        <v>514</v>
      </c>
      <c r="F274" s="19" t="s">
        <v>18</v>
      </c>
      <c r="G274" s="19" t="s">
        <v>39</v>
      </c>
      <c r="H274" s="20">
        <v>84.932676999999998</v>
      </c>
      <c r="I274" s="26">
        <v>81.038815</v>
      </c>
      <c r="J274" s="21">
        <f>I274/D274</f>
        <v>4.5102207046018384E-3</v>
      </c>
      <c r="K274" s="21">
        <f>I274/H274</f>
        <v>0.95415354681449638</v>
      </c>
    </row>
    <row r="275" spans="1:11" ht="25" x14ac:dyDescent="0.2">
      <c r="A275" s="19">
        <f t="shared" si="4"/>
        <v>273</v>
      </c>
      <c r="B275" s="22" t="s">
        <v>790</v>
      </c>
      <c r="C275" s="20">
        <v>17968</v>
      </c>
      <c r="D275" s="20">
        <v>17967.815836000002</v>
      </c>
      <c r="E275" s="19" t="s">
        <v>514</v>
      </c>
      <c r="F275" s="19" t="s">
        <v>18</v>
      </c>
      <c r="G275" s="19" t="s">
        <v>39</v>
      </c>
      <c r="H275" s="20">
        <v>84.932676999999998</v>
      </c>
      <c r="I275" s="26">
        <v>81.038815</v>
      </c>
      <c r="J275" s="21">
        <f>I275/D275</f>
        <v>4.5102207046018384E-3</v>
      </c>
      <c r="K275" s="21">
        <f>I275/H275</f>
        <v>0.95415354681449638</v>
      </c>
    </row>
    <row r="276" spans="1:11" ht="25" x14ac:dyDescent="0.2">
      <c r="A276" s="19">
        <f t="shared" si="4"/>
        <v>274</v>
      </c>
      <c r="B276" s="22" t="s">
        <v>790</v>
      </c>
      <c r="C276" s="20">
        <v>17968</v>
      </c>
      <c r="D276" s="20">
        <v>17967.815836000002</v>
      </c>
      <c r="E276" s="19" t="s">
        <v>514</v>
      </c>
      <c r="F276" s="19" t="s">
        <v>18</v>
      </c>
      <c r="G276" s="19" t="s">
        <v>39</v>
      </c>
      <c r="H276" s="20">
        <v>84.932676999999998</v>
      </c>
      <c r="I276" s="26">
        <v>81.038815</v>
      </c>
      <c r="J276" s="21">
        <f>I276/D276</f>
        <v>4.5102207046018384E-3</v>
      </c>
      <c r="K276" s="21">
        <f>I276/H276</f>
        <v>0.95415354681449638</v>
      </c>
    </row>
    <row r="277" spans="1:11" ht="25" x14ac:dyDescent="0.2">
      <c r="A277" s="19">
        <f t="shared" si="4"/>
        <v>275</v>
      </c>
      <c r="B277" s="22" t="s">
        <v>790</v>
      </c>
      <c r="C277" s="20">
        <v>17968</v>
      </c>
      <c r="D277" s="20">
        <v>17967.815836000002</v>
      </c>
      <c r="E277" s="19" t="s">
        <v>518</v>
      </c>
      <c r="F277" s="19" t="s">
        <v>35</v>
      </c>
      <c r="G277" s="19" t="s">
        <v>142</v>
      </c>
      <c r="H277" s="20">
        <v>9284.2484339999992</v>
      </c>
      <c r="I277" s="26">
        <v>232.37654900000001</v>
      </c>
      <c r="J277" s="21">
        <f>I277/D277</f>
        <v>1.2932932478883406E-2</v>
      </c>
      <c r="K277" s="21">
        <f>I277/H277</f>
        <v>2.5029117935815894E-2</v>
      </c>
    </row>
    <row r="278" spans="1:11" ht="25" x14ac:dyDescent="0.2">
      <c r="A278" s="19">
        <f t="shared" si="4"/>
        <v>276</v>
      </c>
      <c r="B278" s="22" t="s">
        <v>790</v>
      </c>
      <c r="C278" s="20">
        <v>17968</v>
      </c>
      <c r="D278" s="20">
        <v>17967.815836000002</v>
      </c>
      <c r="E278" s="19" t="s">
        <v>422</v>
      </c>
      <c r="F278" s="19" t="s">
        <v>35</v>
      </c>
      <c r="G278" s="19" t="s">
        <v>19</v>
      </c>
      <c r="H278" s="20">
        <v>1087.0031719999999</v>
      </c>
      <c r="I278" s="26">
        <v>962.98943799999995</v>
      </c>
      <c r="J278" s="21">
        <f>I278/D278</f>
        <v>5.3595242003236204E-2</v>
      </c>
      <c r="K278" s="21">
        <f>I278/H278</f>
        <v>0.88591226116495636</v>
      </c>
    </row>
    <row r="279" spans="1:11" ht="25" x14ac:dyDescent="0.2">
      <c r="A279" s="19">
        <f t="shared" si="4"/>
        <v>277</v>
      </c>
      <c r="B279" s="22" t="s">
        <v>790</v>
      </c>
      <c r="C279" s="20">
        <v>17968</v>
      </c>
      <c r="D279" s="20">
        <v>17967.815836000002</v>
      </c>
      <c r="E279" s="19" t="s">
        <v>422</v>
      </c>
      <c r="F279" s="19" t="s">
        <v>35</v>
      </c>
      <c r="G279" s="19" t="s">
        <v>19</v>
      </c>
      <c r="H279" s="20">
        <v>1087.0031719999999</v>
      </c>
      <c r="I279" s="26">
        <v>962.98943799999995</v>
      </c>
      <c r="J279" s="21">
        <f>I279/D279</f>
        <v>5.3595242003236204E-2</v>
      </c>
      <c r="K279" s="21">
        <f>I279/H279</f>
        <v>0.88591226116495636</v>
      </c>
    </row>
    <row r="280" spans="1:11" ht="25" x14ac:dyDescent="0.2">
      <c r="A280" s="19">
        <f t="shared" si="4"/>
        <v>278</v>
      </c>
      <c r="B280" s="22" t="s">
        <v>804</v>
      </c>
      <c r="C280" s="20">
        <v>32443.099609000001</v>
      </c>
      <c r="D280" s="20">
        <v>32441.331958999999</v>
      </c>
      <c r="E280" s="19" t="s">
        <v>173</v>
      </c>
      <c r="F280" s="19" t="s">
        <v>18</v>
      </c>
      <c r="G280" s="19" t="s">
        <v>174</v>
      </c>
      <c r="H280" s="20">
        <v>25357.572821000002</v>
      </c>
      <c r="I280" s="26">
        <v>928.13975900000003</v>
      </c>
      <c r="J280" s="21">
        <f>I280/D280</f>
        <v>2.8609791983048093E-2</v>
      </c>
      <c r="K280" s="21">
        <f>I280/H280</f>
        <v>3.6602074084604676E-2</v>
      </c>
    </row>
    <row r="281" spans="1:11" x14ac:dyDescent="0.2">
      <c r="A281" s="19">
        <f t="shared" si="4"/>
        <v>279</v>
      </c>
      <c r="B281" s="22" t="s">
        <v>794</v>
      </c>
      <c r="C281" s="20">
        <v>4834.7001950000003</v>
      </c>
      <c r="D281" s="20">
        <v>4834.6695749999999</v>
      </c>
      <c r="E281" s="19">
        <v>16082</v>
      </c>
      <c r="F281" s="19" t="s">
        <v>18</v>
      </c>
      <c r="G281" s="19" t="s">
        <v>244</v>
      </c>
      <c r="H281" s="20">
        <v>99.390193999999994</v>
      </c>
      <c r="I281" s="26">
        <v>69.620686000000006</v>
      </c>
      <c r="J281" s="21">
        <f>I281/D281</f>
        <v>1.4400298700868303E-2</v>
      </c>
      <c r="K281" s="21">
        <f>I281/H281</f>
        <v>0.7004784194303918</v>
      </c>
    </row>
    <row r="282" spans="1:11" x14ac:dyDescent="0.2">
      <c r="A282" s="19">
        <f t="shared" si="4"/>
        <v>280</v>
      </c>
      <c r="B282" s="22" t="s">
        <v>794</v>
      </c>
      <c r="C282" s="20">
        <v>4834.7001950000003</v>
      </c>
      <c r="D282" s="20">
        <v>4834.6695749999999</v>
      </c>
      <c r="E282" s="19">
        <v>16082</v>
      </c>
      <c r="F282" s="19" t="s">
        <v>18</v>
      </c>
      <c r="G282" s="19" t="s">
        <v>244</v>
      </c>
      <c r="H282" s="20">
        <v>99.390193999999994</v>
      </c>
      <c r="I282" s="26">
        <v>69.620686000000006</v>
      </c>
      <c r="J282" s="21">
        <f>I282/D282</f>
        <v>1.4400298700868303E-2</v>
      </c>
      <c r="K282" s="21">
        <f>I282/H282</f>
        <v>0.7004784194303918</v>
      </c>
    </row>
    <row r="283" spans="1:11" x14ac:dyDescent="0.2">
      <c r="A283" s="19">
        <f t="shared" si="4"/>
        <v>281</v>
      </c>
      <c r="B283" s="22" t="s">
        <v>794</v>
      </c>
      <c r="C283" s="20">
        <v>4834.7001950000003</v>
      </c>
      <c r="D283" s="20">
        <v>4834.6695749999999</v>
      </c>
      <c r="E283" s="19" t="s">
        <v>732</v>
      </c>
      <c r="F283" s="19" t="s">
        <v>18</v>
      </c>
      <c r="G283" s="19" t="s">
        <v>244</v>
      </c>
      <c r="H283" s="20">
        <v>75.638649999999998</v>
      </c>
      <c r="I283" s="26">
        <v>64.710251</v>
      </c>
      <c r="J283" s="21">
        <f>I283/D283</f>
        <v>1.3384627428235362E-2</v>
      </c>
      <c r="K283" s="21">
        <f>I283/H283</f>
        <v>0.85551832297377073</v>
      </c>
    </row>
    <row r="284" spans="1:11" x14ac:dyDescent="0.2">
      <c r="A284" s="19">
        <f t="shared" si="4"/>
        <v>282</v>
      </c>
      <c r="B284" s="22" t="s">
        <v>794</v>
      </c>
      <c r="C284" s="20">
        <v>4834.7001950000003</v>
      </c>
      <c r="D284" s="20">
        <v>4834.6695749999999</v>
      </c>
      <c r="E284" s="19" t="s">
        <v>722</v>
      </c>
      <c r="F284" s="19" t="s">
        <v>18</v>
      </c>
      <c r="G284" s="19" t="s">
        <v>244</v>
      </c>
      <c r="H284" s="20">
        <v>47.671134000000002</v>
      </c>
      <c r="I284" s="26">
        <v>43.096136999999999</v>
      </c>
      <c r="J284" s="21">
        <f>I284/D284</f>
        <v>8.9139777458317818E-3</v>
      </c>
      <c r="K284" s="21">
        <f>I284/H284</f>
        <v>0.90403003628988554</v>
      </c>
    </row>
    <row r="285" spans="1:11" x14ac:dyDescent="0.2">
      <c r="A285" s="19">
        <f t="shared" si="4"/>
        <v>283</v>
      </c>
      <c r="B285" s="22" t="s">
        <v>794</v>
      </c>
      <c r="C285" s="20">
        <v>4834.7001950000003</v>
      </c>
      <c r="D285" s="20">
        <v>4834.6695749999999</v>
      </c>
      <c r="E285" s="19" t="s">
        <v>639</v>
      </c>
      <c r="F285" s="19" t="s">
        <v>18</v>
      </c>
      <c r="G285" s="19" t="s">
        <v>188</v>
      </c>
      <c r="H285" s="20">
        <v>1.410487</v>
      </c>
      <c r="I285" s="26">
        <v>2.7109000000000001E-2</v>
      </c>
      <c r="J285" s="21">
        <f>I285/D285</f>
        <v>5.6072084305782166E-6</v>
      </c>
      <c r="K285" s="21">
        <f>I285/H285</f>
        <v>1.921960287475177E-2</v>
      </c>
    </row>
    <row r="286" spans="1:11" x14ac:dyDescent="0.2">
      <c r="A286" s="19">
        <f t="shared" si="4"/>
        <v>284</v>
      </c>
      <c r="B286" s="22" t="s">
        <v>794</v>
      </c>
      <c r="C286" s="20">
        <v>4834.7001950000003</v>
      </c>
      <c r="D286" s="20">
        <v>4834.6695749999999</v>
      </c>
      <c r="E286" s="19" t="s">
        <v>597</v>
      </c>
      <c r="F286" s="19" t="s">
        <v>18</v>
      </c>
      <c r="G286" s="19" t="s">
        <v>95</v>
      </c>
      <c r="H286" s="20">
        <v>5.3450530000000001</v>
      </c>
      <c r="I286" s="26">
        <v>5.3450530000000001</v>
      </c>
      <c r="J286" s="21">
        <f>I286/D286</f>
        <v>1.1055673851299342E-3</v>
      </c>
      <c r="K286" s="21">
        <f>I286/H286</f>
        <v>1</v>
      </c>
    </row>
    <row r="287" spans="1:11" x14ac:dyDescent="0.2">
      <c r="A287" s="19">
        <f t="shared" si="4"/>
        <v>285</v>
      </c>
      <c r="B287" s="22" t="s">
        <v>794</v>
      </c>
      <c r="C287" s="20">
        <v>4834.7001950000003</v>
      </c>
      <c r="D287" s="20">
        <v>4834.6695749999999</v>
      </c>
      <c r="E287" s="19" t="s">
        <v>585</v>
      </c>
      <c r="F287" s="19" t="s">
        <v>18</v>
      </c>
      <c r="G287" s="19" t="s">
        <v>95</v>
      </c>
      <c r="H287" s="20">
        <v>181.41896800000001</v>
      </c>
      <c r="I287" s="26">
        <v>3.597712</v>
      </c>
      <c r="J287" s="21">
        <f>I287/D287</f>
        <v>7.4414847678602736E-4</v>
      </c>
      <c r="K287" s="21">
        <f>I287/H287</f>
        <v>1.9830958359326571E-2</v>
      </c>
    </row>
    <row r="288" spans="1:11" x14ac:dyDescent="0.2">
      <c r="A288" s="19">
        <f t="shared" si="4"/>
        <v>286</v>
      </c>
      <c r="B288" s="22" t="s">
        <v>794</v>
      </c>
      <c r="C288" s="20">
        <v>4834.7001950000003</v>
      </c>
      <c r="D288" s="20">
        <v>4834.6695749999999</v>
      </c>
      <c r="E288" s="19" t="s">
        <v>430</v>
      </c>
      <c r="F288" s="19" t="s">
        <v>18</v>
      </c>
      <c r="G288" s="19" t="s">
        <v>95</v>
      </c>
      <c r="H288" s="20">
        <v>2.0691570000000001</v>
      </c>
      <c r="I288" s="26">
        <v>0.82104200000000005</v>
      </c>
      <c r="J288" s="21">
        <f>I288/D288</f>
        <v>1.6982380848643624E-4</v>
      </c>
      <c r="K288" s="21">
        <f>I288/H288</f>
        <v>0.39680024280419512</v>
      </c>
    </row>
    <row r="289" spans="1:11" x14ac:dyDescent="0.2">
      <c r="A289" s="19">
        <f t="shared" si="4"/>
        <v>287</v>
      </c>
      <c r="B289" s="22" t="s">
        <v>794</v>
      </c>
      <c r="C289" s="20">
        <v>4834.7001950000003</v>
      </c>
      <c r="D289" s="20">
        <v>4834.6695749999999</v>
      </c>
      <c r="E289" s="19" t="s">
        <v>379</v>
      </c>
      <c r="F289" s="19" t="s">
        <v>18</v>
      </c>
      <c r="G289" s="19" t="s">
        <v>244</v>
      </c>
      <c r="H289" s="20">
        <v>3.6021879999999999</v>
      </c>
      <c r="I289" s="26">
        <v>3.6021869999999998</v>
      </c>
      <c r="J289" s="21">
        <f>I289/D289</f>
        <v>7.4507408295839946E-4</v>
      </c>
      <c r="K289" s="21">
        <f>I289/H289</f>
        <v>0.99999972239094681</v>
      </c>
    </row>
    <row r="290" spans="1:11" x14ac:dyDescent="0.2">
      <c r="A290" s="19">
        <f t="shared" si="4"/>
        <v>288</v>
      </c>
      <c r="B290" s="22" t="s">
        <v>794</v>
      </c>
      <c r="C290" s="20">
        <v>4834.7001950000003</v>
      </c>
      <c r="D290" s="20">
        <v>4834.6695749999999</v>
      </c>
      <c r="E290" s="19" t="s">
        <v>379</v>
      </c>
      <c r="F290" s="19" t="s">
        <v>18</v>
      </c>
      <c r="G290" s="19" t="s">
        <v>244</v>
      </c>
      <c r="H290" s="20">
        <v>3.6021879999999999</v>
      </c>
      <c r="I290" s="26">
        <v>3.6021869999999998</v>
      </c>
      <c r="J290" s="21">
        <f>I290/D290</f>
        <v>7.4507408295839946E-4</v>
      </c>
      <c r="K290" s="21">
        <f>I290/H290</f>
        <v>0.99999972239094681</v>
      </c>
    </row>
    <row r="291" spans="1:11" x14ac:dyDescent="0.2">
      <c r="A291" s="19">
        <f t="shared" si="4"/>
        <v>289</v>
      </c>
      <c r="B291" s="22" t="s">
        <v>794</v>
      </c>
      <c r="C291" s="20">
        <v>4834.7001950000003</v>
      </c>
      <c r="D291" s="20">
        <v>4834.6695749999999</v>
      </c>
      <c r="E291" s="19" t="s">
        <v>363</v>
      </c>
      <c r="F291" s="19" t="s">
        <v>35</v>
      </c>
      <c r="G291" s="19" t="s">
        <v>244</v>
      </c>
      <c r="H291" s="20">
        <v>11.661654</v>
      </c>
      <c r="I291" s="26">
        <v>11.225554000000001</v>
      </c>
      <c r="J291" s="21">
        <f>I291/D291</f>
        <v>2.321886496245196E-3</v>
      </c>
      <c r="K291" s="21">
        <f>I291/H291</f>
        <v>0.96260393251248921</v>
      </c>
    </row>
    <row r="292" spans="1:11" ht="37" x14ac:dyDescent="0.2">
      <c r="A292" s="19">
        <f t="shared" si="4"/>
        <v>290</v>
      </c>
      <c r="B292" s="22" t="s">
        <v>793</v>
      </c>
      <c r="C292" s="20">
        <v>32722.300781000002</v>
      </c>
      <c r="D292" s="20">
        <v>29077.690029000001</v>
      </c>
      <c r="E292" s="19">
        <v>13750</v>
      </c>
      <c r="F292" s="19" t="s">
        <v>18</v>
      </c>
      <c r="G292" s="19" t="s">
        <v>26</v>
      </c>
      <c r="H292" s="20">
        <v>149.95647299999999</v>
      </c>
      <c r="I292" s="26">
        <v>149.95647399999999</v>
      </c>
      <c r="J292" s="21">
        <f>I292/D292</f>
        <v>5.1570972058111965E-3</v>
      </c>
      <c r="K292" s="21">
        <f>I292/H292</f>
        <v>1.0000000066686017</v>
      </c>
    </row>
    <row r="293" spans="1:11" ht="37" x14ac:dyDescent="0.2">
      <c r="A293" s="19">
        <f t="shared" si="4"/>
        <v>291</v>
      </c>
      <c r="B293" s="22" t="s">
        <v>793</v>
      </c>
      <c r="C293" s="20">
        <v>32722.300781000002</v>
      </c>
      <c r="D293" s="20">
        <v>29077.690029000001</v>
      </c>
      <c r="E293" s="19">
        <v>17949</v>
      </c>
      <c r="F293" s="19" t="s">
        <v>14</v>
      </c>
      <c r="G293" s="19" t="s">
        <v>26</v>
      </c>
      <c r="H293" s="20">
        <v>143.70705899999999</v>
      </c>
      <c r="I293" s="26">
        <v>143.70706000000001</v>
      </c>
      <c r="J293" s="21">
        <f>I293/D293</f>
        <v>4.94217593820819E-3</v>
      </c>
      <c r="K293" s="21">
        <f>I293/H293</f>
        <v>1.0000000069586006</v>
      </c>
    </row>
    <row r="294" spans="1:11" ht="37" x14ac:dyDescent="0.2">
      <c r="A294" s="19">
        <f t="shared" si="4"/>
        <v>292</v>
      </c>
      <c r="B294" s="22" t="s">
        <v>793</v>
      </c>
      <c r="C294" s="20">
        <v>32722.300781000002</v>
      </c>
      <c r="D294" s="20">
        <v>29077.690029000001</v>
      </c>
      <c r="E294" s="19" t="s">
        <v>566</v>
      </c>
      <c r="F294" s="19" t="s">
        <v>14</v>
      </c>
      <c r="G294" s="19" t="s">
        <v>19</v>
      </c>
      <c r="H294" s="20">
        <v>4898.3291140000001</v>
      </c>
      <c r="I294" s="26">
        <v>38.574860999999999</v>
      </c>
      <c r="J294" s="21">
        <f>I294/D294</f>
        <v>1.3266136670941949E-3</v>
      </c>
      <c r="K294" s="21">
        <f>I294/H294</f>
        <v>7.8751060008908982E-3</v>
      </c>
    </row>
    <row r="295" spans="1:11" ht="37" x14ac:dyDescent="0.2">
      <c r="A295" s="19">
        <f t="shared" si="4"/>
        <v>293</v>
      </c>
      <c r="B295" s="22" t="s">
        <v>793</v>
      </c>
      <c r="C295" s="20">
        <v>32722.300781000002</v>
      </c>
      <c r="D295" s="20">
        <v>29077.690029000001</v>
      </c>
      <c r="E295" s="19" t="s">
        <v>662</v>
      </c>
      <c r="F295" s="19" t="s">
        <v>18</v>
      </c>
      <c r="G295" s="19" t="s">
        <v>105</v>
      </c>
      <c r="H295" s="20">
        <v>12.488607999999999</v>
      </c>
      <c r="I295" s="26">
        <v>1.50258</v>
      </c>
      <c r="J295" s="21">
        <f>I295/D295</f>
        <v>5.1674668740929373E-5</v>
      </c>
      <c r="K295" s="21">
        <f>I295/H295</f>
        <v>0.12031605123645486</v>
      </c>
    </row>
    <row r="296" spans="1:11" ht="37" x14ac:dyDescent="0.2">
      <c r="A296" s="19">
        <f t="shared" si="4"/>
        <v>294</v>
      </c>
      <c r="B296" s="22" t="s">
        <v>793</v>
      </c>
      <c r="C296" s="20">
        <v>32722.300781000002</v>
      </c>
      <c r="D296" s="20">
        <v>29077.690029000001</v>
      </c>
      <c r="E296" s="19" t="s">
        <v>662</v>
      </c>
      <c r="F296" s="19" t="s">
        <v>18</v>
      </c>
      <c r="G296" s="19" t="s">
        <v>105</v>
      </c>
      <c r="H296" s="20">
        <v>12.488607999999999</v>
      </c>
      <c r="I296" s="26">
        <v>1.50258</v>
      </c>
      <c r="J296" s="21">
        <f>I296/D296</f>
        <v>5.1674668740929373E-5</v>
      </c>
      <c r="K296" s="21">
        <f>I296/H296</f>
        <v>0.12031605123645486</v>
      </c>
    </row>
    <row r="297" spans="1:11" ht="37" x14ac:dyDescent="0.2">
      <c r="A297" s="19">
        <f t="shared" si="4"/>
        <v>295</v>
      </c>
      <c r="B297" s="22" t="s">
        <v>793</v>
      </c>
      <c r="C297" s="20">
        <v>32722.300781000002</v>
      </c>
      <c r="D297" s="20">
        <v>29077.690029000001</v>
      </c>
      <c r="E297" s="19" t="s">
        <v>541</v>
      </c>
      <c r="F297" s="19" t="s">
        <v>18</v>
      </c>
      <c r="G297" s="19" t="s">
        <v>19</v>
      </c>
      <c r="H297" s="20">
        <v>99.664359000000005</v>
      </c>
      <c r="I297" s="26">
        <v>42.224173</v>
      </c>
      <c r="J297" s="21">
        <f>I297/D297</f>
        <v>1.4521157959208122E-3</v>
      </c>
      <c r="K297" s="21">
        <f>I297/H297</f>
        <v>0.42366371914357065</v>
      </c>
    </row>
    <row r="298" spans="1:11" ht="37" x14ac:dyDescent="0.2">
      <c r="A298" s="19">
        <f t="shared" si="4"/>
        <v>296</v>
      </c>
      <c r="B298" s="22" t="s">
        <v>793</v>
      </c>
      <c r="C298" s="20">
        <v>32722.300781000002</v>
      </c>
      <c r="D298" s="20">
        <v>29077.690029000001</v>
      </c>
      <c r="E298" s="19" t="s">
        <v>541</v>
      </c>
      <c r="F298" s="19" t="s">
        <v>18</v>
      </c>
      <c r="G298" s="19" t="s">
        <v>19</v>
      </c>
      <c r="H298" s="20">
        <v>99.664359000000005</v>
      </c>
      <c r="I298" s="26">
        <v>42.224173</v>
      </c>
      <c r="J298" s="21">
        <f>I298/D298</f>
        <v>1.4521157959208122E-3</v>
      </c>
      <c r="K298" s="21">
        <f>I298/H298</f>
        <v>0.42366371914357065</v>
      </c>
    </row>
    <row r="299" spans="1:11" ht="37" x14ac:dyDescent="0.2">
      <c r="A299" s="19">
        <f t="shared" si="4"/>
        <v>297</v>
      </c>
      <c r="B299" s="22" t="s">
        <v>847</v>
      </c>
      <c r="C299" s="20">
        <v>145512</v>
      </c>
      <c r="D299" s="20">
        <v>145510.80807599999</v>
      </c>
      <c r="E299" s="19" t="s">
        <v>380</v>
      </c>
      <c r="F299" s="19" t="s">
        <v>35</v>
      </c>
      <c r="G299" s="19" t="s">
        <v>26</v>
      </c>
      <c r="H299" s="20">
        <v>1988.533858</v>
      </c>
      <c r="I299" s="26">
        <v>1988.533854</v>
      </c>
      <c r="J299" s="21">
        <f>I299/D299</f>
        <v>1.3665884206768978E-2</v>
      </c>
      <c r="K299" s="21">
        <f>I299/H299</f>
        <v>0.99999999798846773</v>
      </c>
    </row>
    <row r="300" spans="1:11" ht="25" x14ac:dyDescent="0.2">
      <c r="A300" s="19">
        <f t="shared" si="4"/>
        <v>298</v>
      </c>
      <c r="B300" s="22" t="s">
        <v>829</v>
      </c>
      <c r="C300" s="20">
        <v>69985.296875</v>
      </c>
      <c r="D300" s="20">
        <v>69962.968642000007</v>
      </c>
      <c r="E300" s="19" t="s">
        <v>538</v>
      </c>
      <c r="F300" s="19" t="s">
        <v>18</v>
      </c>
      <c r="G300" s="19" t="s">
        <v>244</v>
      </c>
      <c r="H300" s="20">
        <v>425.32638900000001</v>
      </c>
      <c r="I300" s="26">
        <v>425.17162300000001</v>
      </c>
      <c r="J300" s="21">
        <f>I300/D300</f>
        <v>6.0770952298436626E-3</v>
      </c>
      <c r="K300" s="21">
        <f>I300/H300</f>
        <v>0.99963612415311476</v>
      </c>
    </row>
    <row r="301" spans="1:11" ht="25" x14ac:dyDescent="0.2">
      <c r="A301" s="19">
        <f t="shared" si="4"/>
        <v>299</v>
      </c>
      <c r="B301" s="22" t="s">
        <v>829</v>
      </c>
      <c r="C301" s="20">
        <v>69985.296875</v>
      </c>
      <c r="D301" s="20">
        <v>69962.968642000007</v>
      </c>
      <c r="E301" s="19" t="s">
        <v>538</v>
      </c>
      <c r="F301" s="19" t="s">
        <v>18</v>
      </c>
      <c r="G301" s="19" t="s">
        <v>244</v>
      </c>
      <c r="H301" s="20">
        <v>425.32638900000001</v>
      </c>
      <c r="I301" s="26">
        <v>425.17162300000001</v>
      </c>
      <c r="J301" s="21">
        <f>I301/D301</f>
        <v>6.0770952298436626E-3</v>
      </c>
      <c r="K301" s="21">
        <f>I301/H301</f>
        <v>0.99963612415311476</v>
      </c>
    </row>
    <row r="302" spans="1:11" ht="25" x14ac:dyDescent="0.2">
      <c r="A302" s="19">
        <f t="shared" si="4"/>
        <v>300</v>
      </c>
      <c r="B302" s="22" t="s">
        <v>829</v>
      </c>
      <c r="C302" s="20">
        <v>69985.296875</v>
      </c>
      <c r="D302" s="20">
        <v>69962.968642000007</v>
      </c>
      <c r="E302" s="19" t="s">
        <v>496</v>
      </c>
      <c r="F302" s="19" t="s">
        <v>18</v>
      </c>
      <c r="G302" s="19" t="s">
        <v>244</v>
      </c>
      <c r="H302" s="20">
        <v>348.52547700000002</v>
      </c>
      <c r="I302" s="26">
        <v>348.52547900000002</v>
      </c>
      <c r="J302" s="21">
        <f>I302/D302</f>
        <v>4.9815707618612115E-3</v>
      </c>
      <c r="K302" s="21">
        <f>I302/H302</f>
        <v>1.0000000057384615</v>
      </c>
    </row>
    <row r="303" spans="1:11" ht="25" x14ac:dyDescent="0.2">
      <c r="A303" s="19">
        <f t="shared" si="4"/>
        <v>301</v>
      </c>
      <c r="B303" s="22" t="s">
        <v>829</v>
      </c>
      <c r="C303" s="20">
        <v>69985.296875</v>
      </c>
      <c r="D303" s="20">
        <v>69962.968642000007</v>
      </c>
      <c r="E303" s="19" t="s">
        <v>374</v>
      </c>
      <c r="F303" s="19" t="s">
        <v>18</v>
      </c>
      <c r="G303" s="19" t="s">
        <v>232</v>
      </c>
      <c r="H303" s="20">
        <v>171.06749300000001</v>
      </c>
      <c r="I303" s="26">
        <v>78.419036000000006</v>
      </c>
      <c r="J303" s="21">
        <f>I303/D303</f>
        <v>1.1208649021351514E-3</v>
      </c>
      <c r="K303" s="21">
        <f>I303/H303</f>
        <v>0.45840992128177149</v>
      </c>
    </row>
    <row r="304" spans="1:11" ht="37" x14ac:dyDescent="0.2">
      <c r="A304" s="19">
        <f t="shared" si="4"/>
        <v>302</v>
      </c>
      <c r="B304" s="22" t="s">
        <v>830</v>
      </c>
      <c r="C304" s="20">
        <v>48394.398437999997</v>
      </c>
      <c r="D304" s="20">
        <v>48427.528424999997</v>
      </c>
      <c r="E304" s="19" t="s">
        <v>507</v>
      </c>
      <c r="F304" s="19" t="s">
        <v>35</v>
      </c>
      <c r="G304" s="19" t="s">
        <v>23</v>
      </c>
      <c r="H304" s="20">
        <v>1374.93957</v>
      </c>
      <c r="I304" s="26">
        <v>391.19890199999998</v>
      </c>
      <c r="J304" s="21">
        <f>I304/D304</f>
        <v>8.0780274096757185E-3</v>
      </c>
      <c r="K304" s="21">
        <f>I304/H304</f>
        <v>0.28452079679400016</v>
      </c>
    </row>
    <row r="305" spans="1:11" ht="37" x14ac:dyDescent="0.2">
      <c r="A305" s="19">
        <f t="shared" si="4"/>
        <v>303</v>
      </c>
      <c r="B305" s="22" t="s">
        <v>830</v>
      </c>
      <c r="C305" s="20">
        <v>48394.398437999997</v>
      </c>
      <c r="D305" s="20">
        <v>48427.528424999997</v>
      </c>
      <c r="E305" s="19" t="s">
        <v>507</v>
      </c>
      <c r="F305" s="19" t="s">
        <v>35</v>
      </c>
      <c r="G305" s="19" t="s">
        <v>23</v>
      </c>
      <c r="H305" s="20">
        <v>1374.93957</v>
      </c>
      <c r="I305" s="26">
        <v>391.19890199999998</v>
      </c>
      <c r="J305" s="21">
        <f>I305/D305</f>
        <v>8.0780274096757185E-3</v>
      </c>
      <c r="K305" s="21">
        <f>I305/H305</f>
        <v>0.28452079679400016</v>
      </c>
    </row>
    <row r="306" spans="1:11" ht="37" x14ac:dyDescent="0.2">
      <c r="A306" s="19">
        <f t="shared" si="4"/>
        <v>304</v>
      </c>
      <c r="B306" s="22" t="s">
        <v>830</v>
      </c>
      <c r="C306" s="20">
        <v>48394.398437999997</v>
      </c>
      <c r="D306" s="20">
        <v>48427.528424999997</v>
      </c>
      <c r="E306" s="19" t="s">
        <v>149</v>
      </c>
      <c r="F306" s="19" t="s">
        <v>35</v>
      </c>
      <c r="G306" s="19" t="s">
        <v>23</v>
      </c>
      <c r="H306" s="20">
        <v>1306.2591769999999</v>
      </c>
      <c r="I306" s="26">
        <v>454.97572700000001</v>
      </c>
      <c r="J306" s="21">
        <f>I306/D306</f>
        <v>9.3949813628135832E-3</v>
      </c>
      <c r="K306" s="21">
        <f>I306/H306</f>
        <v>0.34830432965448177</v>
      </c>
    </row>
    <row r="307" spans="1:11" ht="37" x14ac:dyDescent="0.2">
      <c r="A307" s="19">
        <f t="shared" si="4"/>
        <v>305</v>
      </c>
      <c r="B307" s="22" t="s">
        <v>830</v>
      </c>
      <c r="C307" s="20">
        <v>48394.398437999997</v>
      </c>
      <c r="D307" s="20">
        <v>48427.528424999997</v>
      </c>
      <c r="E307" s="19" t="s">
        <v>550</v>
      </c>
      <c r="F307" s="19" t="s">
        <v>18</v>
      </c>
      <c r="G307" s="19" t="s">
        <v>19</v>
      </c>
      <c r="H307" s="20">
        <v>2420.5171740000001</v>
      </c>
      <c r="I307" s="26">
        <v>616.48817799999995</v>
      </c>
      <c r="J307" s="21">
        <f>I307/D307</f>
        <v>1.273011855136813E-2</v>
      </c>
      <c r="K307" s="21">
        <f>I307/H307</f>
        <v>0.25469275104593825</v>
      </c>
    </row>
    <row r="308" spans="1:11" ht="37" x14ac:dyDescent="0.2">
      <c r="A308" s="19">
        <f t="shared" si="4"/>
        <v>306</v>
      </c>
      <c r="B308" s="22" t="s">
        <v>830</v>
      </c>
      <c r="C308" s="20">
        <v>48394.398437999997</v>
      </c>
      <c r="D308" s="20">
        <v>48427.528424999997</v>
      </c>
      <c r="E308" s="19" t="s">
        <v>550</v>
      </c>
      <c r="F308" s="19" t="s">
        <v>18</v>
      </c>
      <c r="G308" s="19" t="s">
        <v>19</v>
      </c>
      <c r="H308" s="20">
        <v>2420.5171740000001</v>
      </c>
      <c r="I308" s="26">
        <v>616.48817799999995</v>
      </c>
      <c r="J308" s="21">
        <f>I308/D308</f>
        <v>1.273011855136813E-2</v>
      </c>
      <c r="K308" s="21">
        <f>I308/H308</f>
        <v>0.25469275104593825</v>
      </c>
    </row>
    <row r="309" spans="1:11" ht="37" x14ac:dyDescent="0.2">
      <c r="A309" s="19">
        <f t="shared" si="4"/>
        <v>307</v>
      </c>
      <c r="B309" s="22" t="s">
        <v>830</v>
      </c>
      <c r="C309" s="20">
        <v>48394.398437999997</v>
      </c>
      <c r="D309" s="20">
        <v>48427.528424999997</v>
      </c>
      <c r="E309" s="19" t="s">
        <v>525</v>
      </c>
      <c r="F309" s="19" t="s">
        <v>18</v>
      </c>
      <c r="G309" s="19" t="s">
        <v>19</v>
      </c>
      <c r="H309" s="20">
        <v>1427.1556169999999</v>
      </c>
      <c r="I309" s="26">
        <v>1010.175178</v>
      </c>
      <c r="J309" s="21">
        <f>I309/D309</f>
        <v>2.0859523722431227E-2</v>
      </c>
      <c r="K309" s="21">
        <f>I309/H309</f>
        <v>0.70782412651219662</v>
      </c>
    </row>
    <row r="310" spans="1:11" ht="25" x14ac:dyDescent="0.2">
      <c r="A310" s="19">
        <f t="shared" si="4"/>
        <v>308</v>
      </c>
      <c r="B310" s="22" t="s">
        <v>809</v>
      </c>
      <c r="C310" s="20">
        <v>28075</v>
      </c>
      <c r="D310" s="20">
        <v>28070.666884999999</v>
      </c>
      <c r="E310" s="19" t="s">
        <v>668</v>
      </c>
      <c r="F310" s="19" t="s">
        <v>18</v>
      </c>
      <c r="G310" s="19" t="s">
        <v>23</v>
      </c>
      <c r="H310" s="20">
        <v>40.430616999999998</v>
      </c>
      <c r="I310" s="26">
        <v>36.745123</v>
      </c>
      <c r="J310" s="21">
        <f>I310/D310</f>
        <v>1.3090220888067085E-3</v>
      </c>
      <c r="K310" s="21">
        <f>I310/H310</f>
        <v>0.90884398326149718</v>
      </c>
    </row>
    <row r="311" spans="1:11" ht="25" x14ac:dyDescent="0.2">
      <c r="A311" s="19">
        <f t="shared" si="4"/>
        <v>309</v>
      </c>
      <c r="B311" s="22" t="s">
        <v>809</v>
      </c>
      <c r="C311" s="20">
        <v>28075</v>
      </c>
      <c r="D311" s="20">
        <v>28070.666884999999</v>
      </c>
      <c r="E311" s="19" t="s">
        <v>696</v>
      </c>
      <c r="F311" s="19" t="s">
        <v>18</v>
      </c>
      <c r="G311" s="19" t="s">
        <v>23</v>
      </c>
      <c r="H311" s="20">
        <v>19.719529999999999</v>
      </c>
      <c r="I311" s="26">
        <v>10.487565999999999</v>
      </c>
      <c r="J311" s="21">
        <f>I311/D311</f>
        <v>3.7361299761653311E-4</v>
      </c>
      <c r="K311" s="21">
        <f>I311/H311</f>
        <v>0.5318365092880003</v>
      </c>
    </row>
    <row r="312" spans="1:11" ht="25" x14ac:dyDescent="0.2">
      <c r="A312" s="19">
        <f t="shared" si="4"/>
        <v>310</v>
      </c>
      <c r="B312" s="22" t="s">
        <v>809</v>
      </c>
      <c r="C312" s="20">
        <v>28075</v>
      </c>
      <c r="D312" s="20">
        <v>28070.666884999999</v>
      </c>
      <c r="E312" s="19" t="s">
        <v>696</v>
      </c>
      <c r="F312" s="19" t="s">
        <v>18</v>
      </c>
      <c r="G312" s="19" t="s">
        <v>23</v>
      </c>
      <c r="H312" s="20">
        <v>19.719529999999999</v>
      </c>
      <c r="I312" s="26">
        <v>10.487565999999999</v>
      </c>
      <c r="J312" s="21">
        <f>I312/D312</f>
        <v>3.7361299761653311E-4</v>
      </c>
      <c r="K312" s="21">
        <f>I312/H312</f>
        <v>0.5318365092880003</v>
      </c>
    </row>
    <row r="313" spans="1:11" ht="25" x14ac:dyDescent="0.2">
      <c r="A313" s="19">
        <f t="shared" si="4"/>
        <v>311</v>
      </c>
      <c r="B313" s="22" t="s">
        <v>809</v>
      </c>
      <c r="C313" s="20">
        <v>28075</v>
      </c>
      <c r="D313" s="20">
        <v>28070.666884999999</v>
      </c>
      <c r="E313" s="19" t="s">
        <v>707</v>
      </c>
      <c r="F313" s="19" t="s">
        <v>18</v>
      </c>
      <c r="G313" s="19" t="s">
        <v>105</v>
      </c>
      <c r="H313" s="20">
        <v>42.667575999999997</v>
      </c>
      <c r="I313" s="26">
        <v>1.588819</v>
      </c>
      <c r="J313" s="21">
        <f>I313/D313</f>
        <v>5.6600685922749142E-5</v>
      </c>
      <c r="K313" s="21">
        <f>I313/H313</f>
        <v>3.723715169570449E-2</v>
      </c>
    </row>
    <row r="314" spans="1:11" ht="25" x14ac:dyDescent="0.2">
      <c r="A314" s="19">
        <f t="shared" si="4"/>
        <v>312</v>
      </c>
      <c r="B314" s="22" t="s">
        <v>809</v>
      </c>
      <c r="C314" s="20">
        <v>28075</v>
      </c>
      <c r="D314" s="20">
        <v>28070.666884999999</v>
      </c>
      <c r="E314" s="19" t="s">
        <v>733</v>
      </c>
      <c r="F314" s="19" t="s">
        <v>18</v>
      </c>
      <c r="G314" s="19" t="s">
        <v>19</v>
      </c>
      <c r="H314" s="20">
        <v>156.958519</v>
      </c>
      <c r="I314" s="26">
        <v>1.085048</v>
      </c>
      <c r="J314" s="21">
        <f>I314/D314</f>
        <v>3.8654158251573724E-5</v>
      </c>
      <c r="K314" s="21">
        <f>I314/H314</f>
        <v>6.9129602325057622E-3</v>
      </c>
    </row>
    <row r="315" spans="1:11" ht="25" x14ac:dyDescent="0.2">
      <c r="A315" s="19">
        <f t="shared" si="4"/>
        <v>313</v>
      </c>
      <c r="B315" s="22" t="s">
        <v>809</v>
      </c>
      <c r="C315" s="20">
        <v>28075</v>
      </c>
      <c r="D315" s="20">
        <v>28070.666884999999</v>
      </c>
      <c r="E315" s="19" t="s">
        <v>763</v>
      </c>
      <c r="F315" s="19" t="s">
        <v>18</v>
      </c>
      <c r="G315" s="19" t="s">
        <v>224</v>
      </c>
      <c r="H315" s="20">
        <v>40.077708000000001</v>
      </c>
      <c r="I315" s="26">
        <v>14.899431999999999</v>
      </c>
      <c r="J315" s="21">
        <f>I315/D315</f>
        <v>5.3078297216949068E-4</v>
      </c>
      <c r="K315" s="21">
        <f>I315/H315</f>
        <v>0.37176357490303585</v>
      </c>
    </row>
    <row r="316" spans="1:11" ht="25" x14ac:dyDescent="0.2">
      <c r="A316" s="19">
        <f t="shared" si="4"/>
        <v>314</v>
      </c>
      <c r="B316" s="22" t="s">
        <v>809</v>
      </c>
      <c r="C316" s="20">
        <v>28075</v>
      </c>
      <c r="D316" s="20">
        <v>28070.666884999999</v>
      </c>
      <c r="E316" s="19" t="s">
        <v>763</v>
      </c>
      <c r="F316" s="19" t="s">
        <v>18</v>
      </c>
      <c r="G316" s="19" t="s">
        <v>224</v>
      </c>
      <c r="H316" s="20">
        <v>40.077708000000001</v>
      </c>
      <c r="I316" s="26">
        <v>14.899431999999999</v>
      </c>
      <c r="J316" s="21">
        <f>I316/D316</f>
        <v>5.3078297216949068E-4</v>
      </c>
      <c r="K316" s="21">
        <f>I316/H316</f>
        <v>0.37176357490303585</v>
      </c>
    </row>
    <row r="317" spans="1:11" ht="25" x14ac:dyDescent="0.2">
      <c r="A317" s="19">
        <f t="shared" si="4"/>
        <v>315</v>
      </c>
      <c r="B317" s="22" t="s">
        <v>809</v>
      </c>
      <c r="C317" s="20">
        <v>28075</v>
      </c>
      <c r="D317" s="20">
        <v>28070.666884999999</v>
      </c>
      <c r="E317" s="19" t="s">
        <v>763</v>
      </c>
      <c r="F317" s="19" t="s">
        <v>18</v>
      </c>
      <c r="G317" s="19" t="s">
        <v>224</v>
      </c>
      <c r="H317" s="20">
        <v>40.077708000000001</v>
      </c>
      <c r="I317" s="26">
        <v>14.899431999999999</v>
      </c>
      <c r="J317" s="21">
        <f>I317/D317</f>
        <v>5.3078297216949068E-4</v>
      </c>
      <c r="K317" s="21">
        <f>I317/H317</f>
        <v>0.37176357490303585</v>
      </c>
    </row>
    <row r="318" spans="1:11" ht="25" x14ac:dyDescent="0.2">
      <c r="A318" s="19">
        <f t="shared" si="4"/>
        <v>316</v>
      </c>
      <c r="B318" s="22" t="s">
        <v>809</v>
      </c>
      <c r="C318" s="20">
        <v>28075</v>
      </c>
      <c r="D318" s="20">
        <v>28070.666884999999</v>
      </c>
      <c r="E318" s="19" t="s">
        <v>651</v>
      </c>
      <c r="F318" s="19" t="s">
        <v>18</v>
      </c>
      <c r="G318" s="19" t="s">
        <v>23</v>
      </c>
      <c r="H318" s="20">
        <v>100.00864</v>
      </c>
      <c r="I318" s="26">
        <v>38.284759000000001</v>
      </c>
      <c r="J318" s="21">
        <f>I318/D318</f>
        <v>1.3638706610300756E-3</v>
      </c>
      <c r="K318" s="21">
        <f>I318/H318</f>
        <v>0.38281451482591905</v>
      </c>
    </row>
    <row r="319" spans="1:11" ht="25" x14ac:dyDescent="0.2">
      <c r="A319" s="19">
        <f t="shared" si="4"/>
        <v>317</v>
      </c>
      <c r="B319" s="22" t="s">
        <v>809</v>
      </c>
      <c r="C319" s="20">
        <v>28075</v>
      </c>
      <c r="D319" s="20">
        <v>28070.666884999999</v>
      </c>
      <c r="E319" s="19" t="s">
        <v>615</v>
      </c>
      <c r="F319" s="19" t="s">
        <v>18</v>
      </c>
      <c r="G319" s="19" t="s">
        <v>23</v>
      </c>
      <c r="H319" s="20">
        <v>76.155529000000001</v>
      </c>
      <c r="I319" s="26">
        <v>76.154752000000002</v>
      </c>
      <c r="J319" s="21">
        <f>I319/D319</f>
        <v>2.7129655420012303E-3</v>
      </c>
      <c r="K319" s="21">
        <f>I319/H319</f>
        <v>0.99998979719515835</v>
      </c>
    </row>
    <row r="320" spans="1:11" ht="25" x14ac:dyDescent="0.2">
      <c r="A320" s="19">
        <f t="shared" si="4"/>
        <v>318</v>
      </c>
      <c r="B320" s="22" t="s">
        <v>809</v>
      </c>
      <c r="C320" s="20">
        <v>28075</v>
      </c>
      <c r="D320" s="20">
        <v>28070.666884999999</v>
      </c>
      <c r="E320" s="19" t="s">
        <v>647</v>
      </c>
      <c r="F320" s="19" t="s">
        <v>18</v>
      </c>
      <c r="G320" s="19" t="s">
        <v>105</v>
      </c>
      <c r="H320" s="20">
        <v>9.9993890000000007</v>
      </c>
      <c r="I320" s="26">
        <v>4.8037580000000002</v>
      </c>
      <c r="J320" s="21">
        <f>I320/D320</f>
        <v>1.7113088262847662E-4</v>
      </c>
      <c r="K320" s="21">
        <f>I320/H320</f>
        <v>0.48040515275483331</v>
      </c>
    </row>
    <row r="321" spans="1:11" ht="25" x14ac:dyDescent="0.2">
      <c r="A321" s="19">
        <f t="shared" si="4"/>
        <v>319</v>
      </c>
      <c r="B321" s="22" t="s">
        <v>809</v>
      </c>
      <c r="C321" s="20">
        <v>28075</v>
      </c>
      <c r="D321" s="20">
        <v>28070.666884999999</v>
      </c>
      <c r="E321" s="19" t="s">
        <v>590</v>
      </c>
      <c r="F321" s="19" t="s">
        <v>18</v>
      </c>
      <c r="G321" s="19" t="s">
        <v>250</v>
      </c>
      <c r="H321" s="20">
        <v>302.92201499999999</v>
      </c>
      <c r="I321" s="26">
        <v>34.180070999999998</v>
      </c>
      <c r="J321" s="21">
        <f>I321/D321</f>
        <v>1.21764371113907E-3</v>
      </c>
      <c r="K321" s="21">
        <f>I321/H321</f>
        <v>0.11283455578492702</v>
      </c>
    </row>
    <row r="322" spans="1:11" ht="25" x14ac:dyDescent="0.2">
      <c r="A322" s="19">
        <f t="shared" si="4"/>
        <v>320</v>
      </c>
      <c r="B322" s="22" t="s">
        <v>809</v>
      </c>
      <c r="C322" s="20">
        <v>28075</v>
      </c>
      <c r="D322" s="20">
        <v>28070.666884999999</v>
      </c>
      <c r="E322" s="19" t="s">
        <v>581</v>
      </c>
      <c r="F322" s="19" t="s">
        <v>18</v>
      </c>
      <c r="G322" s="19" t="s">
        <v>239</v>
      </c>
      <c r="H322" s="20">
        <v>29.994033000000002</v>
      </c>
      <c r="I322" s="26">
        <v>14.911165</v>
      </c>
      <c r="J322" s="21">
        <f>I322/D322</f>
        <v>5.3120095297657548E-4</v>
      </c>
      <c r="K322" s="21">
        <f>I322/H322</f>
        <v>0.49713771402465284</v>
      </c>
    </row>
    <row r="323" spans="1:11" ht="25" x14ac:dyDescent="0.2">
      <c r="A323" s="19">
        <f t="shared" si="4"/>
        <v>321</v>
      </c>
      <c r="B323" s="22" t="s">
        <v>809</v>
      </c>
      <c r="C323" s="20">
        <v>28075</v>
      </c>
      <c r="D323" s="20">
        <v>28070.666884999999</v>
      </c>
      <c r="E323" s="19" t="s">
        <v>532</v>
      </c>
      <c r="F323" s="19" t="s">
        <v>18</v>
      </c>
      <c r="G323" s="19" t="s">
        <v>239</v>
      </c>
      <c r="H323" s="20">
        <v>44.930929999999996</v>
      </c>
      <c r="I323" s="26">
        <v>7.5253899999999998</v>
      </c>
      <c r="J323" s="21">
        <f>I323/D323</f>
        <v>2.680873251365934E-4</v>
      </c>
      <c r="K323" s="21">
        <f>I323/H323</f>
        <v>0.16748796430432222</v>
      </c>
    </row>
    <row r="324" spans="1:11" ht="25" x14ac:dyDescent="0.2">
      <c r="A324" s="19">
        <f t="shared" si="4"/>
        <v>322</v>
      </c>
      <c r="B324" s="22" t="s">
        <v>809</v>
      </c>
      <c r="C324" s="20">
        <v>28075</v>
      </c>
      <c r="D324" s="20">
        <v>28070.666884999999</v>
      </c>
      <c r="E324" s="19" t="s">
        <v>555</v>
      </c>
      <c r="F324" s="19" t="s">
        <v>18</v>
      </c>
      <c r="G324" s="19" t="s">
        <v>236</v>
      </c>
      <c r="H324" s="20">
        <v>6.7278690000000001</v>
      </c>
      <c r="I324" s="26">
        <v>0.132241</v>
      </c>
      <c r="J324" s="21">
        <f>I324/D324</f>
        <v>4.7110031458021776E-6</v>
      </c>
      <c r="K324" s="21">
        <f>I324/H324</f>
        <v>1.9655703759987004E-2</v>
      </c>
    </row>
    <row r="325" spans="1:11" ht="25" x14ac:dyDescent="0.2">
      <c r="A325" s="19">
        <f t="shared" ref="A325:A388" si="5">+A324+1</f>
        <v>323</v>
      </c>
      <c r="B325" s="22" t="s">
        <v>809</v>
      </c>
      <c r="C325" s="20">
        <v>28075</v>
      </c>
      <c r="D325" s="20">
        <v>28070.666884999999</v>
      </c>
      <c r="E325" s="19" t="s">
        <v>553</v>
      </c>
      <c r="F325" s="19" t="s">
        <v>18</v>
      </c>
      <c r="G325" s="19" t="s">
        <v>262</v>
      </c>
      <c r="H325" s="20">
        <v>27.593489999999999</v>
      </c>
      <c r="I325" s="26">
        <v>9.2897970000000001</v>
      </c>
      <c r="J325" s="21">
        <f>I325/D325</f>
        <v>3.3094322404446147E-4</v>
      </c>
      <c r="K325" s="21">
        <f>I325/H325</f>
        <v>0.33666625714978426</v>
      </c>
    </row>
    <row r="326" spans="1:11" ht="25" x14ac:dyDescent="0.2">
      <c r="A326" s="19">
        <f t="shared" si="5"/>
        <v>324</v>
      </c>
      <c r="B326" s="22" t="s">
        <v>809</v>
      </c>
      <c r="C326" s="20">
        <v>28075</v>
      </c>
      <c r="D326" s="20">
        <v>28070.666884999999</v>
      </c>
      <c r="E326" s="19" t="s">
        <v>553</v>
      </c>
      <c r="F326" s="19" t="s">
        <v>18</v>
      </c>
      <c r="G326" s="19" t="s">
        <v>262</v>
      </c>
      <c r="H326" s="20">
        <v>27.593489999999999</v>
      </c>
      <c r="I326" s="26">
        <v>9.2897970000000001</v>
      </c>
      <c r="J326" s="21">
        <f>I326/D326</f>
        <v>3.3094322404446147E-4</v>
      </c>
      <c r="K326" s="21">
        <f>I326/H326</f>
        <v>0.33666625714978426</v>
      </c>
    </row>
    <row r="327" spans="1:11" ht="25" x14ac:dyDescent="0.2">
      <c r="A327" s="19">
        <f t="shared" si="5"/>
        <v>325</v>
      </c>
      <c r="B327" s="22" t="s">
        <v>809</v>
      </c>
      <c r="C327" s="20">
        <v>28075</v>
      </c>
      <c r="D327" s="20">
        <v>28070.666884999999</v>
      </c>
      <c r="E327" s="19" t="s">
        <v>521</v>
      </c>
      <c r="F327" s="19" t="s">
        <v>18</v>
      </c>
      <c r="G327" s="19" t="s">
        <v>219</v>
      </c>
      <c r="H327" s="20">
        <v>74.689869999999999</v>
      </c>
      <c r="I327" s="26">
        <v>13.925712000000001</v>
      </c>
      <c r="J327" s="21">
        <f>I327/D327</f>
        <v>4.9609480448223418E-4</v>
      </c>
      <c r="K327" s="21">
        <f>I327/H327</f>
        <v>0.18644713131780791</v>
      </c>
    </row>
    <row r="328" spans="1:11" ht="25" x14ac:dyDescent="0.2">
      <c r="A328" s="19">
        <f t="shared" si="5"/>
        <v>326</v>
      </c>
      <c r="B328" s="22" t="s">
        <v>809</v>
      </c>
      <c r="C328" s="20">
        <v>28075</v>
      </c>
      <c r="D328" s="20">
        <v>28070.666884999999</v>
      </c>
      <c r="E328" s="19" t="s">
        <v>491</v>
      </c>
      <c r="F328" s="19" t="s">
        <v>18</v>
      </c>
      <c r="G328" s="19" t="s">
        <v>238</v>
      </c>
      <c r="H328" s="20">
        <v>551.012427</v>
      </c>
      <c r="I328" s="26">
        <v>546.56641500000001</v>
      </c>
      <c r="J328" s="21">
        <f>I328/D328</f>
        <v>1.9471087638892767E-2</v>
      </c>
      <c r="K328" s="21">
        <f>I328/H328</f>
        <v>0.99193119468428981</v>
      </c>
    </row>
    <row r="329" spans="1:11" ht="25" x14ac:dyDescent="0.2">
      <c r="A329" s="19">
        <f t="shared" si="5"/>
        <v>327</v>
      </c>
      <c r="B329" s="22" t="s">
        <v>809</v>
      </c>
      <c r="C329" s="20">
        <v>28075</v>
      </c>
      <c r="D329" s="20">
        <v>28070.666884999999</v>
      </c>
      <c r="E329" s="19" t="s">
        <v>416</v>
      </c>
      <c r="F329" s="19" t="s">
        <v>18</v>
      </c>
      <c r="G329" s="19" t="s">
        <v>245</v>
      </c>
      <c r="H329" s="20">
        <v>706.16427099999999</v>
      </c>
      <c r="I329" s="26">
        <v>0.69257199999999997</v>
      </c>
      <c r="J329" s="21">
        <f>I329/D329</f>
        <v>2.4672445540297679E-5</v>
      </c>
      <c r="K329" s="21">
        <f>I329/H329</f>
        <v>9.807519701035682E-4</v>
      </c>
    </row>
    <row r="330" spans="1:11" ht="25" x14ac:dyDescent="0.2">
      <c r="A330" s="19">
        <f t="shared" si="5"/>
        <v>328</v>
      </c>
      <c r="B330" s="22" t="s">
        <v>809</v>
      </c>
      <c r="C330" s="20">
        <v>28075</v>
      </c>
      <c r="D330" s="20">
        <v>28070.666884999999</v>
      </c>
      <c r="E330" s="19" t="s">
        <v>729</v>
      </c>
      <c r="F330" s="19" t="s">
        <v>18</v>
      </c>
      <c r="G330" s="19" t="s">
        <v>23</v>
      </c>
      <c r="H330" s="20">
        <v>59.773479999999999</v>
      </c>
      <c r="I330" s="26">
        <v>3.049382</v>
      </c>
      <c r="J330" s="21">
        <f>I330/D330</f>
        <v>1.0863233183923697E-4</v>
      </c>
      <c r="K330" s="21">
        <f>I330/H330</f>
        <v>5.1015634358247172E-2</v>
      </c>
    </row>
    <row r="331" spans="1:11" ht="25" x14ac:dyDescent="0.2">
      <c r="A331" s="19">
        <f t="shared" si="5"/>
        <v>329</v>
      </c>
      <c r="B331" s="22" t="s">
        <v>809</v>
      </c>
      <c r="C331" s="20">
        <v>28075</v>
      </c>
      <c r="D331" s="20">
        <v>28070.666884999999</v>
      </c>
      <c r="E331" s="19" t="s">
        <v>729</v>
      </c>
      <c r="F331" s="19" t="s">
        <v>18</v>
      </c>
      <c r="G331" s="19" t="s">
        <v>23</v>
      </c>
      <c r="H331" s="20">
        <v>59.773479999999999</v>
      </c>
      <c r="I331" s="26">
        <v>3.049382</v>
      </c>
      <c r="J331" s="21">
        <f>I331/D331</f>
        <v>1.0863233183923697E-4</v>
      </c>
      <c r="K331" s="21">
        <f>I331/H331</f>
        <v>5.1015634358247172E-2</v>
      </c>
    </row>
    <row r="332" spans="1:11" ht="25" x14ac:dyDescent="0.2">
      <c r="A332" s="19">
        <f t="shared" si="5"/>
        <v>330</v>
      </c>
      <c r="B332" s="22" t="s">
        <v>809</v>
      </c>
      <c r="C332" s="20">
        <v>28075</v>
      </c>
      <c r="D332" s="20">
        <v>28070.666884999999</v>
      </c>
      <c r="E332" s="19" t="s">
        <v>718</v>
      </c>
      <c r="F332" s="19" t="s">
        <v>18</v>
      </c>
      <c r="G332" s="19" t="s">
        <v>105</v>
      </c>
      <c r="H332" s="20">
        <v>49.306949000000003</v>
      </c>
      <c r="I332" s="26">
        <v>10.744227</v>
      </c>
      <c r="J332" s="21">
        <f>I332/D332</f>
        <v>3.8275638566112396E-4</v>
      </c>
      <c r="K332" s="21">
        <f>I332/H332</f>
        <v>0.21790492451682622</v>
      </c>
    </row>
    <row r="333" spans="1:11" ht="25" x14ac:dyDescent="0.2">
      <c r="A333" s="19">
        <f t="shared" si="5"/>
        <v>331</v>
      </c>
      <c r="B333" s="22" t="s">
        <v>809</v>
      </c>
      <c r="C333" s="20">
        <v>28075</v>
      </c>
      <c r="D333" s="20">
        <v>28070.666884999999</v>
      </c>
      <c r="E333" s="19" t="s">
        <v>420</v>
      </c>
      <c r="F333" s="19" t="s">
        <v>18</v>
      </c>
      <c r="G333" s="19" t="s">
        <v>19</v>
      </c>
      <c r="H333" s="20">
        <v>207.943815</v>
      </c>
      <c r="I333" s="26">
        <v>189.82711</v>
      </c>
      <c r="J333" s="21">
        <f>I333/D333</f>
        <v>6.762472397883682E-3</v>
      </c>
      <c r="K333" s="21">
        <f>I333/H333</f>
        <v>0.91287692302846324</v>
      </c>
    </row>
    <row r="334" spans="1:11" ht="25" x14ac:dyDescent="0.2">
      <c r="A334" s="19">
        <f t="shared" si="5"/>
        <v>332</v>
      </c>
      <c r="B334" s="22" t="s">
        <v>809</v>
      </c>
      <c r="C334" s="20">
        <v>28075</v>
      </c>
      <c r="D334" s="20">
        <v>28070.666884999999</v>
      </c>
      <c r="E334" s="19" t="s">
        <v>737</v>
      </c>
      <c r="F334" s="19" t="s">
        <v>18</v>
      </c>
      <c r="G334" s="19" t="s">
        <v>105</v>
      </c>
      <c r="H334" s="20">
        <v>13.621033000000001</v>
      </c>
      <c r="I334" s="26">
        <v>0.52893500000000004</v>
      </c>
      <c r="J334" s="21">
        <f>I334/D334</f>
        <v>1.8842979476296118E-5</v>
      </c>
      <c r="K334" s="21">
        <f>I334/H334</f>
        <v>3.8832223664680941E-2</v>
      </c>
    </row>
    <row r="335" spans="1:11" ht="25" x14ac:dyDescent="0.2">
      <c r="A335" s="19">
        <f t="shared" si="5"/>
        <v>333</v>
      </c>
      <c r="B335" s="22" t="s">
        <v>809</v>
      </c>
      <c r="C335" s="20">
        <v>28075</v>
      </c>
      <c r="D335" s="20">
        <v>28070.666884999999</v>
      </c>
      <c r="E335" s="19" t="s">
        <v>738</v>
      </c>
      <c r="F335" s="19" t="s">
        <v>18</v>
      </c>
      <c r="G335" s="19" t="s">
        <v>105</v>
      </c>
      <c r="H335" s="20">
        <v>1.450159</v>
      </c>
      <c r="I335" s="26">
        <v>0.42817300000000003</v>
      </c>
      <c r="J335" s="21">
        <f>I335/D335</f>
        <v>1.5253396071925922E-5</v>
      </c>
      <c r="K335" s="21">
        <f>I335/H335</f>
        <v>0.29525934742328258</v>
      </c>
    </row>
    <row r="336" spans="1:11" ht="25" x14ac:dyDescent="0.2">
      <c r="A336" s="19">
        <f t="shared" si="5"/>
        <v>334</v>
      </c>
      <c r="B336" s="22" t="s">
        <v>809</v>
      </c>
      <c r="C336" s="20">
        <v>28075</v>
      </c>
      <c r="D336" s="20">
        <v>28070.666884999999</v>
      </c>
      <c r="E336" s="19" t="s">
        <v>738</v>
      </c>
      <c r="F336" s="19" t="s">
        <v>18</v>
      </c>
      <c r="G336" s="19" t="s">
        <v>105</v>
      </c>
      <c r="H336" s="20">
        <v>1.450159</v>
      </c>
      <c r="I336" s="26">
        <v>0.42817300000000003</v>
      </c>
      <c r="J336" s="21">
        <f>I336/D336</f>
        <v>1.5253396071925922E-5</v>
      </c>
      <c r="K336" s="21">
        <f>I336/H336</f>
        <v>0.29525934742328258</v>
      </c>
    </row>
    <row r="337" spans="1:11" ht="25" x14ac:dyDescent="0.2">
      <c r="A337" s="19">
        <f t="shared" si="5"/>
        <v>335</v>
      </c>
      <c r="B337" s="22" t="s">
        <v>809</v>
      </c>
      <c r="C337" s="20">
        <v>28075</v>
      </c>
      <c r="D337" s="20">
        <v>28070.666884999999</v>
      </c>
      <c r="E337" s="19" t="s">
        <v>738</v>
      </c>
      <c r="F337" s="19" t="s">
        <v>18</v>
      </c>
      <c r="G337" s="19" t="s">
        <v>105</v>
      </c>
      <c r="H337" s="20">
        <v>1.450159</v>
      </c>
      <c r="I337" s="26">
        <v>0.42817300000000003</v>
      </c>
      <c r="J337" s="21">
        <f>I337/D337</f>
        <v>1.5253396071925922E-5</v>
      </c>
      <c r="K337" s="21">
        <f>I337/H337</f>
        <v>0.29525934742328258</v>
      </c>
    </row>
    <row r="338" spans="1:11" ht="25" x14ac:dyDescent="0.2">
      <c r="A338" s="19">
        <f t="shared" si="5"/>
        <v>336</v>
      </c>
      <c r="B338" s="22" t="s">
        <v>809</v>
      </c>
      <c r="C338" s="20">
        <v>28075</v>
      </c>
      <c r="D338" s="20">
        <v>28070.666884999999</v>
      </c>
      <c r="E338" s="19" t="s">
        <v>710</v>
      </c>
      <c r="F338" s="19" t="s">
        <v>18</v>
      </c>
      <c r="G338" s="19" t="s">
        <v>105</v>
      </c>
      <c r="H338" s="20">
        <v>40.089374999999997</v>
      </c>
      <c r="I338" s="26">
        <v>3.6744159999999999</v>
      </c>
      <c r="J338" s="21">
        <f>I338/D338</f>
        <v>1.3089877825323351E-4</v>
      </c>
      <c r="K338" s="21">
        <f>I338/H338</f>
        <v>9.1655607003102449E-2</v>
      </c>
    </row>
    <row r="339" spans="1:11" ht="25" x14ac:dyDescent="0.2">
      <c r="A339" s="19">
        <f t="shared" si="5"/>
        <v>337</v>
      </c>
      <c r="B339" s="22" t="s">
        <v>809</v>
      </c>
      <c r="C339" s="20">
        <v>28075</v>
      </c>
      <c r="D339" s="20">
        <v>28070.666884999999</v>
      </c>
      <c r="E339" s="19" t="s">
        <v>710</v>
      </c>
      <c r="F339" s="19" t="s">
        <v>18</v>
      </c>
      <c r="G339" s="19" t="s">
        <v>105</v>
      </c>
      <c r="H339" s="20">
        <v>40.089374999999997</v>
      </c>
      <c r="I339" s="26">
        <v>3.6744159999999999</v>
      </c>
      <c r="J339" s="21">
        <f>I339/D339</f>
        <v>1.3089877825323351E-4</v>
      </c>
      <c r="K339" s="21">
        <f>I339/H339</f>
        <v>9.1655607003102449E-2</v>
      </c>
    </row>
    <row r="340" spans="1:11" ht="25" x14ac:dyDescent="0.2">
      <c r="A340" s="19">
        <f t="shared" si="5"/>
        <v>338</v>
      </c>
      <c r="B340" s="22" t="s">
        <v>809</v>
      </c>
      <c r="C340" s="20">
        <v>28075</v>
      </c>
      <c r="D340" s="20">
        <v>28070.666884999999</v>
      </c>
      <c r="E340" s="19" t="s">
        <v>757</v>
      </c>
      <c r="F340" s="19" t="s">
        <v>18</v>
      </c>
      <c r="G340" s="19" t="s">
        <v>224</v>
      </c>
      <c r="H340" s="20">
        <v>44.697450000000003</v>
      </c>
      <c r="I340" s="26">
        <v>27.662942999999999</v>
      </c>
      <c r="J340" s="21">
        <f>I340/D340</f>
        <v>9.8547509089576095E-4</v>
      </c>
      <c r="K340" s="21">
        <f>I340/H340</f>
        <v>0.61889309121661296</v>
      </c>
    </row>
    <row r="341" spans="1:11" ht="25" x14ac:dyDescent="0.2">
      <c r="A341" s="19">
        <f t="shared" si="5"/>
        <v>339</v>
      </c>
      <c r="B341" s="22" t="s">
        <v>809</v>
      </c>
      <c r="C341" s="20">
        <v>28075</v>
      </c>
      <c r="D341" s="20">
        <v>28070.666884999999</v>
      </c>
      <c r="E341" s="19" t="s">
        <v>757</v>
      </c>
      <c r="F341" s="19" t="s">
        <v>18</v>
      </c>
      <c r="G341" s="19" t="s">
        <v>224</v>
      </c>
      <c r="H341" s="20">
        <v>44.697450000000003</v>
      </c>
      <c r="I341" s="26">
        <v>27.662942999999999</v>
      </c>
      <c r="J341" s="21">
        <f>I341/D341</f>
        <v>9.8547509089576095E-4</v>
      </c>
      <c r="K341" s="21">
        <f>I341/H341</f>
        <v>0.61889309121661296</v>
      </c>
    </row>
    <row r="342" spans="1:11" ht="25" x14ac:dyDescent="0.2">
      <c r="A342" s="19">
        <f t="shared" si="5"/>
        <v>340</v>
      </c>
      <c r="B342" s="22" t="s">
        <v>809</v>
      </c>
      <c r="C342" s="20">
        <v>28075</v>
      </c>
      <c r="D342" s="20">
        <v>28070.666884999999</v>
      </c>
      <c r="E342" s="19" t="s">
        <v>349</v>
      </c>
      <c r="F342" s="19" t="s">
        <v>18</v>
      </c>
      <c r="G342" s="19" t="s">
        <v>105</v>
      </c>
      <c r="H342" s="20">
        <v>129.33784199999999</v>
      </c>
      <c r="I342" s="26">
        <v>102.936583</v>
      </c>
      <c r="J342" s="21">
        <f>I342/D342</f>
        <v>3.6670515674497844E-3</v>
      </c>
      <c r="K342" s="21">
        <f>I342/H342</f>
        <v>0.79587367013592203</v>
      </c>
    </row>
    <row r="343" spans="1:11" ht="25" x14ac:dyDescent="0.2">
      <c r="A343" s="19">
        <f t="shared" si="5"/>
        <v>341</v>
      </c>
      <c r="B343" s="22" t="s">
        <v>809</v>
      </c>
      <c r="C343" s="20">
        <v>28075</v>
      </c>
      <c r="D343" s="20">
        <v>28070.666884999999</v>
      </c>
      <c r="E343" s="19" t="s">
        <v>749</v>
      </c>
      <c r="F343" s="19" t="s">
        <v>18</v>
      </c>
      <c r="G343" s="19" t="s">
        <v>224</v>
      </c>
      <c r="H343" s="20">
        <v>16.491833</v>
      </c>
      <c r="I343" s="26">
        <v>9.1783000000000003E-2</v>
      </c>
      <c r="J343" s="21">
        <f>I343/D343</f>
        <v>3.2697121296055024E-6</v>
      </c>
      <c r="K343" s="21">
        <f>I343/H343</f>
        <v>5.5653607455278019E-3</v>
      </c>
    </row>
    <row r="344" spans="1:11" ht="25" x14ac:dyDescent="0.2">
      <c r="A344" s="19">
        <f t="shared" si="5"/>
        <v>342</v>
      </c>
      <c r="B344" s="22" t="s">
        <v>809</v>
      </c>
      <c r="C344" s="20">
        <v>28075</v>
      </c>
      <c r="D344" s="20">
        <v>28070.666884999999</v>
      </c>
      <c r="E344" s="19" t="s">
        <v>744</v>
      </c>
      <c r="F344" s="19" t="s">
        <v>18</v>
      </c>
      <c r="G344" s="19" t="s">
        <v>241</v>
      </c>
      <c r="H344" s="20">
        <v>10.998187</v>
      </c>
      <c r="I344" s="26">
        <v>0.44530799999999998</v>
      </c>
      <c r="J344" s="21">
        <f>I344/D344</f>
        <v>1.5863819759763431E-5</v>
      </c>
      <c r="K344" s="21">
        <f>I344/H344</f>
        <v>4.0489218813973611E-2</v>
      </c>
    </row>
    <row r="345" spans="1:11" ht="25" x14ac:dyDescent="0.2">
      <c r="A345" s="19">
        <f t="shared" si="5"/>
        <v>343</v>
      </c>
      <c r="B345" s="22" t="s">
        <v>809</v>
      </c>
      <c r="C345" s="20">
        <v>28075</v>
      </c>
      <c r="D345" s="20">
        <v>28070.666884999999</v>
      </c>
      <c r="E345" s="19" t="s">
        <v>721</v>
      </c>
      <c r="F345" s="19" t="s">
        <v>18</v>
      </c>
      <c r="G345" s="19" t="s">
        <v>19</v>
      </c>
      <c r="H345" s="20">
        <v>61.455575000000003</v>
      </c>
      <c r="I345" s="26">
        <v>40.578377000000003</v>
      </c>
      <c r="J345" s="21">
        <f>I345/D345</f>
        <v>1.4455793717420976E-3</v>
      </c>
      <c r="K345" s="21">
        <f>I345/H345</f>
        <v>0.66028797224661884</v>
      </c>
    </row>
    <row r="346" spans="1:11" ht="25" x14ac:dyDescent="0.2">
      <c r="A346" s="19">
        <f t="shared" si="5"/>
        <v>344</v>
      </c>
      <c r="B346" s="22" t="s">
        <v>809</v>
      </c>
      <c r="C346" s="20">
        <v>28075</v>
      </c>
      <c r="D346" s="20">
        <v>28070.666884999999</v>
      </c>
      <c r="E346" s="19" t="s">
        <v>721</v>
      </c>
      <c r="F346" s="19" t="s">
        <v>18</v>
      </c>
      <c r="G346" s="19" t="s">
        <v>19</v>
      </c>
      <c r="H346" s="20">
        <v>61.455575000000003</v>
      </c>
      <c r="I346" s="26">
        <v>40.578377000000003</v>
      </c>
      <c r="J346" s="21">
        <f>I346/D346</f>
        <v>1.4455793717420976E-3</v>
      </c>
      <c r="K346" s="21">
        <f>I346/H346</f>
        <v>0.66028797224661884</v>
      </c>
    </row>
    <row r="347" spans="1:11" ht="37" x14ac:dyDescent="0.2">
      <c r="A347" s="19">
        <f t="shared" si="5"/>
        <v>345</v>
      </c>
      <c r="B347" s="22" t="s">
        <v>805</v>
      </c>
      <c r="C347" s="20">
        <v>75</v>
      </c>
      <c r="D347" s="20">
        <v>83.798047999999994</v>
      </c>
      <c r="E347" s="19" t="s">
        <v>735</v>
      </c>
      <c r="F347" s="19" t="s">
        <v>18</v>
      </c>
      <c r="G347" s="19" t="s">
        <v>181</v>
      </c>
      <c r="H347" s="20">
        <v>319.73386900000003</v>
      </c>
      <c r="I347" s="26">
        <v>12.285534</v>
      </c>
      <c r="J347" s="21">
        <f>I347/D347</f>
        <v>0.1466088327021651</v>
      </c>
      <c r="K347" s="21">
        <f>I347/H347</f>
        <v>3.8424249637438311E-2</v>
      </c>
    </row>
    <row r="348" spans="1:11" ht="37" x14ac:dyDescent="0.2">
      <c r="A348" s="19">
        <f t="shared" si="5"/>
        <v>346</v>
      </c>
      <c r="B348" s="22" t="s">
        <v>850</v>
      </c>
      <c r="C348" s="20">
        <v>18385.900390999999</v>
      </c>
      <c r="D348" s="20">
        <v>18384.063141999999</v>
      </c>
      <c r="E348" s="19" t="s">
        <v>674</v>
      </c>
      <c r="F348" s="19" t="s">
        <v>14</v>
      </c>
      <c r="G348" s="19" t="s">
        <v>19</v>
      </c>
      <c r="H348" s="20">
        <v>98.746397999999999</v>
      </c>
      <c r="I348" s="26">
        <v>76.273842999999999</v>
      </c>
      <c r="J348" s="21">
        <f>I348/D348</f>
        <v>4.1489110655710129E-3</v>
      </c>
      <c r="K348" s="21">
        <f>I348/H348</f>
        <v>0.77242152164375655</v>
      </c>
    </row>
    <row r="349" spans="1:11" ht="37" x14ac:dyDescent="0.2">
      <c r="A349" s="19">
        <f t="shared" si="5"/>
        <v>347</v>
      </c>
      <c r="B349" s="22" t="s">
        <v>833</v>
      </c>
      <c r="C349" s="20">
        <v>1011.5</v>
      </c>
      <c r="D349" s="20">
        <v>1011.475557</v>
      </c>
      <c r="E349" s="19" t="s">
        <v>152</v>
      </c>
      <c r="F349" s="19" t="s">
        <v>18</v>
      </c>
      <c r="G349" s="19" t="s">
        <v>95</v>
      </c>
      <c r="H349" s="20">
        <v>290.86127599999998</v>
      </c>
      <c r="I349" s="26">
        <v>104.930978</v>
      </c>
      <c r="J349" s="21">
        <f>I349/D349</f>
        <v>0.10374049800197001</v>
      </c>
      <c r="K349" s="21">
        <f>I349/H349</f>
        <v>0.36075953266463701</v>
      </c>
    </row>
    <row r="350" spans="1:11" ht="37" x14ac:dyDescent="0.2">
      <c r="A350" s="19">
        <f t="shared" si="5"/>
        <v>348</v>
      </c>
      <c r="B350" s="22" t="s">
        <v>803</v>
      </c>
      <c r="C350" s="20">
        <v>21291</v>
      </c>
      <c r="D350" s="20">
        <v>21291.045698000002</v>
      </c>
      <c r="E350" s="19">
        <v>502387</v>
      </c>
      <c r="F350" s="19" t="s">
        <v>231</v>
      </c>
      <c r="G350" s="19" t="s">
        <v>181</v>
      </c>
      <c r="H350" s="20">
        <v>18.532862000000002</v>
      </c>
      <c r="I350" s="26">
        <v>6.1742530000000002</v>
      </c>
      <c r="J350" s="21">
        <f>I350/D350</f>
        <v>2.8999294292905421E-4</v>
      </c>
      <c r="K350" s="21">
        <f>I350/H350</f>
        <v>0.33315162007897103</v>
      </c>
    </row>
    <row r="351" spans="1:11" ht="37" x14ac:dyDescent="0.2">
      <c r="A351" s="19">
        <f t="shared" si="5"/>
        <v>349</v>
      </c>
      <c r="B351" s="22" t="s">
        <v>803</v>
      </c>
      <c r="C351" s="20">
        <v>21291</v>
      </c>
      <c r="D351" s="20">
        <v>21291.045698000002</v>
      </c>
      <c r="E351" s="19">
        <v>507024</v>
      </c>
      <c r="F351" s="19" t="s">
        <v>231</v>
      </c>
      <c r="G351" s="19" t="s">
        <v>181</v>
      </c>
      <c r="H351" s="20">
        <v>7.4131929999999997</v>
      </c>
      <c r="I351" s="26">
        <v>4.1516390000000003</v>
      </c>
      <c r="J351" s="21">
        <f>I351/D351</f>
        <v>1.9499460284329713E-4</v>
      </c>
      <c r="K351" s="21">
        <f>I351/H351</f>
        <v>0.56003384776303555</v>
      </c>
    </row>
    <row r="352" spans="1:11" ht="37" x14ac:dyDescent="0.2">
      <c r="A352" s="19">
        <f t="shared" si="5"/>
        <v>350</v>
      </c>
      <c r="B352" s="22" t="s">
        <v>803</v>
      </c>
      <c r="C352" s="20">
        <v>21291</v>
      </c>
      <c r="D352" s="20">
        <v>21291.045698000002</v>
      </c>
      <c r="E352" s="19" t="s">
        <v>448</v>
      </c>
      <c r="F352" s="19" t="s">
        <v>18</v>
      </c>
      <c r="G352" s="19" t="s">
        <v>105</v>
      </c>
      <c r="H352" s="20">
        <v>40.096760000000003</v>
      </c>
      <c r="I352" s="26">
        <v>40.096758000000001</v>
      </c>
      <c r="J352" s="21">
        <f>I352/D352</f>
        <v>1.8832686082565938E-3</v>
      </c>
      <c r="K352" s="21">
        <f>I352/H352</f>
        <v>0.99999995012065812</v>
      </c>
    </row>
    <row r="353" spans="1:11" ht="37" x14ac:dyDescent="0.2">
      <c r="A353" s="19">
        <f t="shared" si="5"/>
        <v>351</v>
      </c>
      <c r="B353" s="22" t="s">
        <v>803</v>
      </c>
      <c r="C353" s="20">
        <v>21291</v>
      </c>
      <c r="D353" s="20">
        <v>21291.045698000002</v>
      </c>
      <c r="E353" s="19" t="s">
        <v>352</v>
      </c>
      <c r="F353" s="19" t="s">
        <v>18</v>
      </c>
      <c r="G353" s="19" t="s">
        <v>105</v>
      </c>
      <c r="H353" s="20">
        <v>33.492142999999999</v>
      </c>
      <c r="I353" s="26">
        <v>10.912929</v>
      </c>
      <c r="J353" s="21">
        <f>I353/D353</f>
        <v>5.1255955929985718E-4</v>
      </c>
      <c r="K353" s="21">
        <f>I353/H353</f>
        <v>0.32583549520853294</v>
      </c>
    </row>
    <row r="354" spans="1:11" x14ac:dyDescent="0.2">
      <c r="A354" s="19">
        <f t="shared" si="5"/>
        <v>352</v>
      </c>
      <c r="B354" s="22" t="s">
        <v>827</v>
      </c>
      <c r="C354" s="20">
        <v>1446.7299800000001</v>
      </c>
      <c r="D354" s="20">
        <v>1446.7271949999999</v>
      </c>
      <c r="E354" s="19" t="s">
        <v>631</v>
      </c>
      <c r="F354" s="19" t="s">
        <v>18</v>
      </c>
      <c r="G354" s="19" t="s">
        <v>232</v>
      </c>
      <c r="H354" s="20">
        <v>230.82558800000001</v>
      </c>
      <c r="I354" s="26">
        <v>86.987121000000002</v>
      </c>
      <c r="J354" s="21">
        <f>I354/D354</f>
        <v>6.0126830615083587E-2</v>
      </c>
      <c r="K354" s="21">
        <f>I354/H354</f>
        <v>0.37685215817580847</v>
      </c>
    </row>
    <row r="355" spans="1:11" x14ac:dyDescent="0.2">
      <c r="A355" s="19">
        <f t="shared" si="5"/>
        <v>353</v>
      </c>
      <c r="B355" s="22" t="s">
        <v>785</v>
      </c>
      <c r="C355" s="20">
        <v>24600</v>
      </c>
      <c r="D355" s="20">
        <v>24600.00333</v>
      </c>
      <c r="E355" s="19">
        <v>432</v>
      </c>
      <c r="F355" s="19" t="s">
        <v>14</v>
      </c>
      <c r="G355" s="19" t="s">
        <v>15</v>
      </c>
      <c r="H355" s="20">
        <v>206040.38513800001</v>
      </c>
      <c r="I355" s="26">
        <v>133.08348699999999</v>
      </c>
      <c r="J355" s="21">
        <f>I355/D355</f>
        <v>5.4098971132131137E-3</v>
      </c>
      <c r="K355" s="21">
        <f>I355/H355</f>
        <v>6.4590971770347083E-4</v>
      </c>
    </row>
    <row r="356" spans="1:11" x14ac:dyDescent="0.2">
      <c r="A356" s="19">
        <f t="shared" si="5"/>
        <v>354</v>
      </c>
      <c r="B356" s="22" t="s">
        <v>828</v>
      </c>
      <c r="C356" s="20">
        <v>400</v>
      </c>
      <c r="D356" s="20">
        <v>399.22948000000002</v>
      </c>
      <c r="E356" s="19" t="s">
        <v>545</v>
      </c>
      <c r="F356" s="19" t="s">
        <v>18</v>
      </c>
      <c r="G356" s="19" t="s">
        <v>56</v>
      </c>
      <c r="H356" s="20">
        <v>24.164324000000001</v>
      </c>
      <c r="I356" s="26">
        <v>0.38050099999999998</v>
      </c>
      <c r="J356" s="21">
        <f>I356/D356</f>
        <v>9.5308843425089744E-4</v>
      </c>
      <c r="K356" s="21">
        <f>I356/H356</f>
        <v>1.5746395388507452E-2</v>
      </c>
    </row>
    <row r="357" spans="1:11" x14ac:dyDescent="0.2">
      <c r="A357" s="19">
        <f t="shared" si="5"/>
        <v>355</v>
      </c>
      <c r="B357" s="22" t="s">
        <v>828</v>
      </c>
      <c r="C357" s="20">
        <v>400</v>
      </c>
      <c r="D357" s="20">
        <v>399.22948000000002</v>
      </c>
      <c r="E357" s="19" t="s">
        <v>544</v>
      </c>
      <c r="F357" s="19" t="s">
        <v>18</v>
      </c>
      <c r="G357" s="19" t="s">
        <v>56</v>
      </c>
      <c r="H357" s="20">
        <v>201.02044100000001</v>
      </c>
      <c r="I357" s="26">
        <v>1.114465</v>
      </c>
      <c r="J357" s="21">
        <f>I357/D357</f>
        <v>2.791539843199956E-3</v>
      </c>
      <c r="K357" s="21">
        <f>I357/H357</f>
        <v>5.5440381806743724E-3</v>
      </c>
    </row>
    <row r="358" spans="1:11" x14ac:dyDescent="0.2">
      <c r="A358" s="19">
        <f t="shared" si="5"/>
        <v>356</v>
      </c>
      <c r="B358" s="22" t="s">
        <v>821</v>
      </c>
      <c r="C358" s="20">
        <v>64.839995999999999</v>
      </c>
      <c r="D358" s="20">
        <v>64.847650999999999</v>
      </c>
      <c r="E358" s="19" t="s">
        <v>758</v>
      </c>
      <c r="F358" s="19" t="s">
        <v>18</v>
      </c>
      <c r="G358" s="19" t="s">
        <v>253</v>
      </c>
      <c r="H358" s="20">
        <v>599.779357</v>
      </c>
      <c r="I358" s="26">
        <v>18.612984999999998</v>
      </c>
      <c r="J358" s="21">
        <f>I358/D358</f>
        <v>0.28702635659077302</v>
      </c>
      <c r="K358" s="21">
        <f>I358/H358</f>
        <v>3.1033053710116266E-2</v>
      </c>
    </row>
    <row r="359" spans="1:11" x14ac:dyDescent="0.2">
      <c r="A359" s="19">
        <f t="shared" si="5"/>
        <v>357</v>
      </c>
      <c r="B359" s="22" t="s">
        <v>821</v>
      </c>
      <c r="C359" s="20">
        <v>64.839995999999999</v>
      </c>
      <c r="D359" s="20">
        <v>64.847650999999999</v>
      </c>
      <c r="E359" s="19" t="s">
        <v>758</v>
      </c>
      <c r="F359" s="19" t="s">
        <v>18</v>
      </c>
      <c r="G359" s="19" t="s">
        <v>253</v>
      </c>
      <c r="H359" s="20">
        <v>599.779357</v>
      </c>
      <c r="I359" s="26">
        <v>18.612984999999998</v>
      </c>
      <c r="J359" s="21">
        <f>I359/D359</f>
        <v>0.28702635659077302</v>
      </c>
      <c r="K359" s="21">
        <f>I359/H359</f>
        <v>3.1033053710116266E-2</v>
      </c>
    </row>
    <row r="360" spans="1:11" x14ac:dyDescent="0.2">
      <c r="A360" s="19">
        <f t="shared" si="5"/>
        <v>358</v>
      </c>
      <c r="B360" s="22" t="s">
        <v>821</v>
      </c>
      <c r="C360" s="20">
        <v>64.839995999999999</v>
      </c>
      <c r="D360" s="20">
        <v>64.847650999999999</v>
      </c>
      <c r="E360" s="19" t="s">
        <v>659</v>
      </c>
      <c r="F360" s="19" t="s">
        <v>18</v>
      </c>
      <c r="G360" s="19" t="s">
        <v>262</v>
      </c>
      <c r="H360" s="20">
        <v>564.48057500000004</v>
      </c>
      <c r="I360" s="26">
        <v>34.978000000000002</v>
      </c>
      <c r="J360" s="21">
        <f>I360/D360</f>
        <v>0.53938730949560532</v>
      </c>
      <c r="K360" s="21">
        <f>I360/H360</f>
        <v>6.1964931211317589E-2</v>
      </c>
    </row>
    <row r="361" spans="1:11" x14ac:dyDescent="0.2">
      <c r="A361" s="19">
        <f t="shared" si="5"/>
        <v>359</v>
      </c>
      <c r="B361" s="22" t="s">
        <v>821</v>
      </c>
      <c r="C361" s="20">
        <v>64.839995999999999</v>
      </c>
      <c r="D361" s="20">
        <v>64.847650999999999</v>
      </c>
      <c r="E361" s="19" t="s">
        <v>659</v>
      </c>
      <c r="F361" s="19" t="s">
        <v>18</v>
      </c>
      <c r="G361" s="19" t="s">
        <v>262</v>
      </c>
      <c r="H361" s="20">
        <v>564.48057500000004</v>
      </c>
      <c r="I361" s="26">
        <v>34.978000000000002</v>
      </c>
      <c r="J361" s="21">
        <f>I361/D361</f>
        <v>0.53938730949560532</v>
      </c>
      <c r="K361" s="21">
        <f>I361/H361</f>
        <v>6.1964931211317589E-2</v>
      </c>
    </row>
    <row r="362" spans="1:11" x14ac:dyDescent="0.2">
      <c r="A362" s="19">
        <f t="shared" si="5"/>
        <v>360</v>
      </c>
      <c r="B362" s="22" t="s">
        <v>836</v>
      </c>
      <c r="C362" s="20">
        <v>35140.101562999997</v>
      </c>
      <c r="D362" s="20">
        <v>35139.904947000003</v>
      </c>
      <c r="E362" s="19" t="s">
        <v>440</v>
      </c>
      <c r="F362" s="19" t="s">
        <v>18</v>
      </c>
      <c r="G362" s="19" t="s">
        <v>276</v>
      </c>
      <c r="H362" s="20">
        <v>1077.464076</v>
      </c>
      <c r="I362" s="26">
        <v>15.440303999999999</v>
      </c>
      <c r="J362" s="21">
        <f>I362/D362</f>
        <v>4.3939515554432891E-4</v>
      </c>
      <c r="K362" s="21">
        <f>I362/H362</f>
        <v>1.4330226263617907E-2</v>
      </c>
    </row>
    <row r="363" spans="1:11" ht="25" x14ac:dyDescent="0.2">
      <c r="A363" s="19">
        <f t="shared" si="5"/>
        <v>361</v>
      </c>
      <c r="B363" s="22" t="s">
        <v>795</v>
      </c>
      <c r="C363" s="20">
        <v>8150</v>
      </c>
      <c r="D363" s="20">
        <v>8244.5605410000007</v>
      </c>
      <c r="E363" s="19">
        <v>17308</v>
      </c>
      <c r="F363" s="19" t="s">
        <v>18</v>
      </c>
      <c r="G363" s="19" t="s">
        <v>305</v>
      </c>
      <c r="H363" s="20">
        <v>29.406742000000001</v>
      </c>
      <c r="I363" s="26">
        <v>3.9855999999999998</v>
      </c>
      <c r="J363" s="21">
        <f>I363/D363</f>
        <v>4.8342176398362375E-4</v>
      </c>
      <c r="K363" s="21">
        <f>I363/H363</f>
        <v>0.13553354533460388</v>
      </c>
    </row>
    <row r="364" spans="1:11" ht="25" x14ac:dyDescent="0.2">
      <c r="A364" s="19">
        <f t="shared" si="5"/>
        <v>362</v>
      </c>
      <c r="B364" s="22" t="s">
        <v>795</v>
      </c>
      <c r="C364" s="20">
        <v>8150</v>
      </c>
      <c r="D364" s="20">
        <v>8244.5605410000007</v>
      </c>
      <c r="E364" s="19" t="s">
        <v>716</v>
      </c>
      <c r="F364" s="19" t="s">
        <v>18</v>
      </c>
      <c r="G364" s="19" t="s">
        <v>305</v>
      </c>
      <c r="H364" s="20">
        <v>35.797583000000003</v>
      </c>
      <c r="I364" s="26">
        <v>35.797578000000001</v>
      </c>
      <c r="J364" s="21">
        <f>I364/D364</f>
        <v>4.3419631430904665E-3</v>
      </c>
      <c r="K364" s="21">
        <f>I364/H364</f>
        <v>0.99999986032576549</v>
      </c>
    </row>
    <row r="365" spans="1:11" ht="25" x14ac:dyDescent="0.2">
      <c r="A365" s="19">
        <f t="shared" si="5"/>
        <v>363</v>
      </c>
      <c r="B365" s="22" t="s">
        <v>795</v>
      </c>
      <c r="C365" s="20">
        <v>8150</v>
      </c>
      <c r="D365" s="20">
        <v>8244.5605410000007</v>
      </c>
      <c r="E365" s="19" t="s">
        <v>716</v>
      </c>
      <c r="F365" s="19" t="s">
        <v>18</v>
      </c>
      <c r="G365" s="19" t="s">
        <v>305</v>
      </c>
      <c r="H365" s="20">
        <v>35.797583000000003</v>
      </c>
      <c r="I365" s="26">
        <v>35.797578000000001</v>
      </c>
      <c r="J365" s="21">
        <f>I365/D365</f>
        <v>4.3419631430904665E-3</v>
      </c>
      <c r="K365" s="21">
        <f>I365/H365</f>
        <v>0.99999986032576549</v>
      </c>
    </row>
    <row r="366" spans="1:11" ht="25" x14ac:dyDescent="0.2">
      <c r="A366" s="19">
        <f t="shared" si="5"/>
        <v>364</v>
      </c>
      <c r="B366" s="22" t="s">
        <v>795</v>
      </c>
      <c r="C366" s="20">
        <v>8150</v>
      </c>
      <c r="D366" s="20">
        <v>8244.5605410000007</v>
      </c>
      <c r="E366" s="19" t="s">
        <v>715</v>
      </c>
      <c r="F366" s="19" t="s">
        <v>18</v>
      </c>
      <c r="G366" s="19" t="s">
        <v>305</v>
      </c>
      <c r="H366" s="20">
        <v>63.887318999999998</v>
      </c>
      <c r="I366" s="26">
        <v>63.887369</v>
      </c>
      <c r="J366" s="21">
        <f>I366/D366</f>
        <v>7.7490326721830292E-3</v>
      </c>
      <c r="K366" s="21">
        <f>I366/H366</f>
        <v>1.0000007826279265</v>
      </c>
    </row>
    <row r="367" spans="1:11" ht="25" x14ac:dyDescent="0.2">
      <c r="A367" s="19">
        <f t="shared" si="5"/>
        <v>365</v>
      </c>
      <c r="B367" s="22" t="s">
        <v>795</v>
      </c>
      <c r="C367" s="20">
        <v>8150</v>
      </c>
      <c r="D367" s="20">
        <v>8244.5605410000007</v>
      </c>
      <c r="E367" s="19" t="s">
        <v>715</v>
      </c>
      <c r="F367" s="19" t="s">
        <v>18</v>
      </c>
      <c r="G367" s="19" t="s">
        <v>305</v>
      </c>
      <c r="H367" s="20">
        <v>63.887318999999998</v>
      </c>
      <c r="I367" s="26">
        <v>63.887369</v>
      </c>
      <c r="J367" s="21">
        <f>I367/D367</f>
        <v>7.7490326721830292E-3</v>
      </c>
      <c r="K367" s="21">
        <f>I367/H367</f>
        <v>1.0000007826279265</v>
      </c>
    </row>
    <row r="368" spans="1:11" ht="25" x14ac:dyDescent="0.2">
      <c r="A368" s="19">
        <f t="shared" si="5"/>
        <v>366</v>
      </c>
      <c r="B368" s="22" t="s">
        <v>795</v>
      </c>
      <c r="C368" s="20">
        <v>8150</v>
      </c>
      <c r="D368" s="20">
        <v>8244.5605410000007</v>
      </c>
      <c r="E368" s="19" t="s">
        <v>715</v>
      </c>
      <c r="F368" s="19" t="s">
        <v>18</v>
      </c>
      <c r="G368" s="19" t="s">
        <v>305</v>
      </c>
      <c r="H368" s="20">
        <v>63.887318999999998</v>
      </c>
      <c r="I368" s="26">
        <v>63.887369</v>
      </c>
      <c r="J368" s="21">
        <f>I368/D368</f>
        <v>7.7490326721830292E-3</v>
      </c>
      <c r="K368" s="21">
        <f>I368/H368</f>
        <v>1.0000007826279265</v>
      </c>
    </row>
    <row r="369" spans="1:11" ht="25" x14ac:dyDescent="0.2">
      <c r="A369" s="19">
        <f t="shared" si="5"/>
        <v>367</v>
      </c>
      <c r="B369" s="22" t="s">
        <v>795</v>
      </c>
      <c r="C369" s="20">
        <v>8150</v>
      </c>
      <c r="D369" s="20">
        <v>8244.5605410000007</v>
      </c>
      <c r="E369" s="19" t="s">
        <v>715</v>
      </c>
      <c r="F369" s="19" t="s">
        <v>18</v>
      </c>
      <c r="G369" s="19" t="s">
        <v>305</v>
      </c>
      <c r="H369" s="20">
        <v>63.887318999999998</v>
      </c>
      <c r="I369" s="26">
        <v>63.887369</v>
      </c>
      <c r="J369" s="21">
        <f>I369/D369</f>
        <v>7.7490326721830292E-3</v>
      </c>
      <c r="K369" s="21">
        <f>I369/H369</f>
        <v>1.0000007826279265</v>
      </c>
    </row>
    <row r="370" spans="1:11" ht="25" x14ac:dyDescent="0.2">
      <c r="A370" s="19">
        <f t="shared" si="5"/>
        <v>368</v>
      </c>
      <c r="B370" s="22" t="s">
        <v>795</v>
      </c>
      <c r="C370" s="20">
        <v>8150</v>
      </c>
      <c r="D370" s="20">
        <v>8244.5605410000007</v>
      </c>
      <c r="E370" s="19" t="s">
        <v>715</v>
      </c>
      <c r="F370" s="19" t="s">
        <v>18</v>
      </c>
      <c r="G370" s="19" t="s">
        <v>305</v>
      </c>
      <c r="H370" s="20">
        <v>63.887318999999998</v>
      </c>
      <c r="I370" s="26">
        <v>63.887369</v>
      </c>
      <c r="J370" s="21">
        <f>I370/D370</f>
        <v>7.7490326721830292E-3</v>
      </c>
      <c r="K370" s="21">
        <f>I370/H370</f>
        <v>1.0000007826279265</v>
      </c>
    </row>
    <row r="371" spans="1:11" ht="25" x14ac:dyDescent="0.2">
      <c r="A371" s="19">
        <f t="shared" si="5"/>
        <v>369</v>
      </c>
      <c r="B371" s="22" t="s">
        <v>795</v>
      </c>
      <c r="C371" s="20">
        <v>8150</v>
      </c>
      <c r="D371" s="20">
        <v>8244.5605410000007</v>
      </c>
      <c r="E371" s="19" t="s">
        <v>720</v>
      </c>
      <c r="F371" s="19" t="s">
        <v>18</v>
      </c>
      <c r="G371" s="19" t="s">
        <v>304</v>
      </c>
      <c r="H371" s="20">
        <v>12.895657999999999</v>
      </c>
      <c r="I371" s="26">
        <v>12.895659999999999</v>
      </c>
      <c r="J371" s="21">
        <f>I371/D371</f>
        <v>1.5641415859426579E-3</v>
      </c>
      <c r="K371" s="21">
        <f>I371/H371</f>
        <v>1.0000001550909616</v>
      </c>
    </row>
    <row r="372" spans="1:11" ht="25" x14ac:dyDescent="0.2">
      <c r="A372" s="19">
        <f t="shared" si="5"/>
        <v>370</v>
      </c>
      <c r="B372" s="22" t="s">
        <v>795</v>
      </c>
      <c r="C372" s="20">
        <v>8150</v>
      </c>
      <c r="D372" s="20">
        <v>8244.5605410000007</v>
      </c>
      <c r="E372" s="19" t="s">
        <v>712</v>
      </c>
      <c r="F372" s="19" t="s">
        <v>18</v>
      </c>
      <c r="G372" s="19" t="s">
        <v>305</v>
      </c>
      <c r="H372" s="20">
        <v>56.170855000000003</v>
      </c>
      <c r="I372" s="26">
        <v>0.160749</v>
      </c>
      <c r="J372" s="21">
        <f>I372/D372</f>
        <v>1.9497582581945891E-5</v>
      </c>
      <c r="K372" s="21">
        <f>I372/H372</f>
        <v>2.8617865973377117E-3</v>
      </c>
    </row>
    <row r="373" spans="1:11" ht="25" x14ac:dyDescent="0.2">
      <c r="A373" s="19">
        <f t="shared" si="5"/>
        <v>371</v>
      </c>
      <c r="B373" s="22" t="s">
        <v>795</v>
      </c>
      <c r="C373" s="20">
        <v>8150</v>
      </c>
      <c r="D373" s="20">
        <v>8244.5605410000007</v>
      </c>
      <c r="E373" s="19" t="s">
        <v>664</v>
      </c>
      <c r="F373" s="19" t="s">
        <v>18</v>
      </c>
      <c r="G373" s="19" t="s">
        <v>105</v>
      </c>
      <c r="H373" s="20">
        <v>2.2494930000000002</v>
      </c>
      <c r="I373" s="26">
        <v>2.249492</v>
      </c>
      <c r="J373" s="21">
        <f>I373/D373</f>
        <v>2.7284559180726863E-4</v>
      </c>
      <c r="K373" s="21">
        <f>I373/H373</f>
        <v>0.99999955545538477</v>
      </c>
    </row>
    <row r="374" spans="1:11" ht="25" x14ac:dyDescent="0.2">
      <c r="A374" s="19">
        <f t="shared" si="5"/>
        <v>372</v>
      </c>
      <c r="B374" s="22" t="s">
        <v>795</v>
      </c>
      <c r="C374" s="20">
        <v>8150</v>
      </c>
      <c r="D374" s="20">
        <v>8244.5605410000007</v>
      </c>
      <c r="E374" s="19" t="s">
        <v>563</v>
      </c>
      <c r="F374" s="19" t="s">
        <v>18</v>
      </c>
      <c r="G374" s="19" t="s">
        <v>305</v>
      </c>
      <c r="H374" s="20">
        <v>297.29785299999998</v>
      </c>
      <c r="I374" s="26">
        <v>265.78404799999998</v>
      </c>
      <c r="J374" s="21">
        <f>I374/D374</f>
        <v>3.2237503342750932E-2</v>
      </c>
      <c r="K374" s="21">
        <f>I374/H374</f>
        <v>0.89399921768018964</v>
      </c>
    </row>
    <row r="375" spans="1:11" ht="25" x14ac:dyDescent="0.2">
      <c r="A375" s="19">
        <f t="shared" si="5"/>
        <v>373</v>
      </c>
      <c r="B375" s="22" t="s">
        <v>795</v>
      </c>
      <c r="C375" s="20">
        <v>8150</v>
      </c>
      <c r="D375" s="20">
        <v>8244.5605410000007</v>
      </c>
      <c r="E375" s="19" t="s">
        <v>747</v>
      </c>
      <c r="F375" s="19" t="s">
        <v>18</v>
      </c>
      <c r="G375" s="19" t="s">
        <v>56</v>
      </c>
      <c r="H375" s="20">
        <v>15.450798000000001</v>
      </c>
      <c r="I375" s="26">
        <v>15.450796</v>
      </c>
      <c r="J375" s="21">
        <f>I375/D375</f>
        <v>1.8740593780788635E-3</v>
      </c>
      <c r="K375" s="21">
        <f>I375/H375</f>
        <v>0.99999987055684758</v>
      </c>
    </row>
    <row r="376" spans="1:11" ht="25" x14ac:dyDescent="0.2">
      <c r="A376" s="19">
        <f t="shared" si="5"/>
        <v>374</v>
      </c>
      <c r="B376" s="22" t="s">
        <v>795</v>
      </c>
      <c r="C376" s="20">
        <v>8150</v>
      </c>
      <c r="D376" s="20">
        <v>8244.5605410000007</v>
      </c>
      <c r="E376" s="19" t="s">
        <v>727</v>
      </c>
      <c r="F376" s="19" t="s">
        <v>18</v>
      </c>
      <c r="G376" s="19" t="s">
        <v>56</v>
      </c>
      <c r="H376" s="20">
        <v>157.03962200000001</v>
      </c>
      <c r="I376" s="26">
        <v>69.650766000000004</v>
      </c>
      <c r="J376" s="21">
        <f>I376/D376</f>
        <v>8.4480871543884516E-3</v>
      </c>
      <c r="K376" s="21">
        <f>I376/H376</f>
        <v>0.44352352045269189</v>
      </c>
    </row>
    <row r="377" spans="1:11" ht="25" x14ac:dyDescent="0.2">
      <c r="A377" s="19">
        <f t="shared" si="5"/>
        <v>375</v>
      </c>
      <c r="B377" s="22" t="s">
        <v>795</v>
      </c>
      <c r="C377" s="20">
        <v>8150</v>
      </c>
      <c r="D377" s="20">
        <v>8244.5605410000007</v>
      </c>
      <c r="E377" s="19" t="s">
        <v>670</v>
      </c>
      <c r="F377" s="19" t="s">
        <v>18</v>
      </c>
      <c r="G377" s="19" t="s">
        <v>56</v>
      </c>
      <c r="H377" s="20">
        <v>271.19456000000002</v>
      </c>
      <c r="I377" s="26">
        <v>271.19442299999997</v>
      </c>
      <c r="J377" s="21">
        <f>I377/D377</f>
        <v>3.2893739047867576E-2</v>
      </c>
      <c r="K377" s="21">
        <f>I377/H377</f>
        <v>0.99999949482762462</v>
      </c>
    </row>
    <row r="378" spans="1:11" ht="25" x14ac:dyDescent="0.2">
      <c r="A378" s="19">
        <f t="shared" si="5"/>
        <v>376</v>
      </c>
      <c r="B378" s="22" t="s">
        <v>795</v>
      </c>
      <c r="C378" s="20">
        <v>8150</v>
      </c>
      <c r="D378" s="20">
        <v>8244.5605410000007</v>
      </c>
      <c r="E378" s="19" t="s">
        <v>670</v>
      </c>
      <c r="F378" s="19" t="s">
        <v>18</v>
      </c>
      <c r="G378" s="19" t="s">
        <v>56</v>
      </c>
      <c r="H378" s="20">
        <v>271.19456000000002</v>
      </c>
      <c r="I378" s="26">
        <v>271.19442299999997</v>
      </c>
      <c r="J378" s="21">
        <f>I378/D378</f>
        <v>3.2893739047867576E-2</v>
      </c>
      <c r="K378" s="21">
        <f>I378/H378</f>
        <v>0.99999949482762462</v>
      </c>
    </row>
    <row r="379" spans="1:11" ht="25" x14ac:dyDescent="0.2">
      <c r="A379" s="19">
        <f t="shared" si="5"/>
        <v>377</v>
      </c>
      <c r="B379" s="22" t="s">
        <v>795</v>
      </c>
      <c r="C379" s="20">
        <v>8150</v>
      </c>
      <c r="D379" s="20">
        <v>8244.5605410000007</v>
      </c>
      <c r="E379" s="19" t="s">
        <v>670</v>
      </c>
      <c r="F379" s="19" t="s">
        <v>18</v>
      </c>
      <c r="G379" s="19" t="s">
        <v>56</v>
      </c>
      <c r="H379" s="20">
        <v>271.19456000000002</v>
      </c>
      <c r="I379" s="26">
        <v>271.19442299999997</v>
      </c>
      <c r="J379" s="21">
        <f>I379/D379</f>
        <v>3.2893739047867576E-2</v>
      </c>
      <c r="K379" s="21">
        <f>I379/H379</f>
        <v>0.99999949482762462</v>
      </c>
    </row>
    <row r="380" spans="1:11" ht="25" x14ac:dyDescent="0.2">
      <c r="A380" s="19">
        <f t="shared" si="5"/>
        <v>378</v>
      </c>
      <c r="B380" s="22" t="s">
        <v>795</v>
      </c>
      <c r="C380" s="20">
        <v>8150</v>
      </c>
      <c r="D380" s="20">
        <v>8244.5605410000007</v>
      </c>
      <c r="E380" s="19" t="s">
        <v>670</v>
      </c>
      <c r="F380" s="19" t="s">
        <v>18</v>
      </c>
      <c r="G380" s="19" t="s">
        <v>56</v>
      </c>
      <c r="H380" s="20">
        <v>271.19456000000002</v>
      </c>
      <c r="I380" s="26">
        <v>271.19442299999997</v>
      </c>
      <c r="J380" s="21">
        <f>I380/D380</f>
        <v>3.2893739047867576E-2</v>
      </c>
      <c r="K380" s="21">
        <f>I380/H380</f>
        <v>0.99999949482762462</v>
      </c>
    </row>
    <row r="381" spans="1:11" ht="25" x14ac:dyDescent="0.2">
      <c r="A381" s="19">
        <f t="shared" si="5"/>
        <v>379</v>
      </c>
      <c r="B381" s="22" t="s">
        <v>795</v>
      </c>
      <c r="C381" s="20">
        <v>8150</v>
      </c>
      <c r="D381" s="20">
        <v>8244.5605410000007</v>
      </c>
      <c r="E381" s="19" t="s">
        <v>704</v>
      </c>
      <c r="F381" s="19" t="s">
        <v>18</v>
      </c>
      <c r="G381" s="19" t="s">
        <v>56</v>
      </c>
      <c r="H381" s="20">
        <v>5.3419829999999999</v>
      </c>
      <c r="I381" s="26">
        <v>5.3419809999999996</v>
      </c>
      <c r="J381" s="21">
        <f>I381/D381</f>
        <v>6.4794005374021536E-4</v>
      </c>
      <c r="K381" s="21">
        <f>I381/H381</f>
        <v>0.99999962560719491</v>
      </c>
    </row>
    <row r="382" spans="1:11" ht="25" x14ac:dyDescent="0.2">
      <c r="A382" s="19">
        <f t="shared" si="5"/>
        <v>380</v>
      </c>
      <c r="B382" s="22" t="s">
        <v>795</v>
      </c>
      <c r="C382" s="20">
        <v>8150</v>
      </c>
      <c r="D382" s="20">
        <v>8244.5605410000007</v>
      </c>
      <c r="E382" s="19" t="s">
        <v>377</v>
      </c>
      <c r="F382" s="19" t="s">
        <v>18</v>
      </c>
      <c r="G382" s="19" t="s">
        <v>232</v>
      </c>
      <c r="H382" s="20">
        <v>14.370362999999999</v>
      </c>
      <c r="I382" s="26">
        <v>14.209009999999999</v>
      </c>
      <c r="J382" s="21">
        <f>I382/D382</f>
        <v>1.7234405556656336E-3</v>
      </c>
      <c r="K382" s="21">
        <f>I382/H382</f>
        <v>0.98877182156080534</v>
      </c>
    </row>
    <row r="383" spans="1:11" ht="25" x14ac:dyDescent="0.2">
      <c r="A383" s="19">
        <f t="shared" si="5"/>
        <v>381</v>
      </c>
      <c r="B383" s="22" t="s">
        <v>795</v>
      </c>
      <c r="C383" s="20">
        <v>8150</v>
      </c>
      <c r="D383" s="20">
        <v>8244.5605410000007</v>
      </c>
      <c r="E383" s="19" t="s">
        <v>724</v>
      </c>
      <c r="F383" s="19" t="s">
        <v>18</v>
      </c>
      <c r="G383" s="19" t="s">
        <v>56</v>
      </c>
      <c r="H383" s="20">
        <v>7.3643159999999996</v>
      </c>
      <c r="I383" s="26">
        <v>7.3643140000000002</v>
      </c>
      <c r="J383" s="21">
        <f>I383/D383</f>
        <v>8.932330551006866E-4</v>
      </c>
      <c r="K383" s="21">
        <f>I383/H383</f>
        <v>0.99999972842012763</v>
      </c>
    </row>
    <row r="384" spans="1:11" ht="25" x14ac:dyDescent="0.2">
      <c r="A384" s="19">
        <f t="shared" si="5"/>
        <v>382</v>
      </c>
      <c r="B384" s="22" t="s">
        <v>795</v>
      </c>
      <c r="C384" s="20">
        <v>8150</v>
      </c>
      <c r="D384" s="20">
        <v>8244.5605410000007</v>
      </c>
      <c r="E384" s="19" t="s">
        <v>487</v>
      </c>
      <c r="F384" s="19" t="s">
        <v>18</v>
      </c>
      <c r="G384" s="19" t="s">
        <v>65</v>
      </c>
      <c r="H384" s="20">
        <v>967.00184999999999</v>
      </c>
      <c r="I384" s="26">
        <v>79.273123999999996</v>
      </c>
      <c r="J384" s="21">
        <f>I384/D384</f>
        <v>9.6152030912717134E-3</v>
      </c>
      <c r="K384" s="21">
        <f>I384/H384</f>
        <v>8.1978254746875603E-2</v>
      </c>
    </row>
    <row r="385" spans="1:11" ht="25" x14ac:dyDescent="0.2">
      <c r="A385" s="19">
        <f t="shared" si="5"/>
        <v>383</v>
      </c>
      <c r="B385" s="22" t="s">
        <v>795</v>
      </c>
      <c r="C385" s="20">
        <v>8150</v>
      </c>
      <c r="D385" s="20">
        <v>8244.5605410000007</v>
      </c>
      <c r="E385" s="19" t="s">
        <v>358</v>
      </c>
      <c r="F385" s="19" t="s">
        <v>18</v>
      </c>
      <c r="G385" s="19" t="s">
        <v>56</v>
      </c>
      <c r="H385" s="20">
        <v>13.14995</v>
      </c>
      <c r="I385" s="26">
        <v>13.149945000000001</v>
      </c>
      <c r="J385" s="21">
        <f>I385/D385</f>
        <v>1.5949843456913976E-3</v>
      </c>
      <c r="K385" s="21">
        <f>I385/H385</f>
        <v>0.9999996197704174</v>
      </c>
    </row>
    <row r="386" spans="1:11" ht="25" x14ac:dyDescent="0.2">
      <c r="A386" s="19">
        <f t="shared" si="5"/>
        <v>384</v>
      </c>
      <c r="B386" s="22" t="s">
        <v>795</v>
      </c>
      <c r="C386" s="20">
        <v>8150</v>
      </c>
      <c r="D386" s="20">
        <v>8244.5605410000007</v>
      </c>
      <c r="E386" s="19" t="s">
        <v>358</v>
      </c>
      <c r="F386" s="19" t="s">
        <v>18</v>
      </c>
      <c r="G386" s="19" t="s">
        <v>56</v>
      </c>
      <c r="H386" s="20">
        <v>13.14995</v>
      </c>
      <c r="I386" s="26">
        <v>13.149945000000001</v>
      </c>
      <c r="J386" s="21">
        <f>I386/D386</f>
        <v>1.5949843456913976E-3</v>
      </c>
      <c r="K386" s="21">
        <f>I386/H386</f>
        <v>0.9999996197704174</v>
      </c>
    </row>
    <row r="387" spans="1:11" ht="25" x14ac:dyDescent="0.2">
      <c r="A387" s="19">
        <f t="shared" si="5"/>
        <v>385</v>
      </c>
      <c r="B387" s="22" t="s">
        <v>795</v>
      </c>
      <c r="C387" s="20">
        <v>8150</v>
      </c>
      <c r="D387" s="20">
        <v>8244.5605410000007</v>
      </c>
      <c r="E387" s="19" t="s">
        <v>503</v>
      </c>
      <c r="F387" s="19" t="s">
        <v>18</v>
      </c>
      <c r="G387" s="19" t="s">
        <v>19</v>
      </c>
      <c r="H387" s="20">
        <v>5.767798</v>
      </c>
      <c r="I387" s="26">
        <v>1.7459199999999999</v>
      </c>
      <c r="J387" s="21">
        <f>I387/D387</f>
        <v>2.1176629018824979E-4</v>
      </c>
      <c r="K387" s="21">
        <f>I387/H387</f>
        <v>0.30270130819421898</v>
      </c>
    </row>
    <row r="388" spans="1:11" ht="25" x14ac:dyDescent="0.2">
      <c r="A388" s="19">
        <f t="shared" si="5"/>
        <v>386</v>
      </c>
      <c r="B388" s="22" t="s">
        <v>795</v>
      </c>
      <c r="C388" s="20">
        <v>8150</v>
      </c>
      <c r="D388" s="20">
        <v>8244.5605410000007</v>
      </c>
      <c r="E388" s="19" t="s">
        <v>357</v>
      </c>
      <c r="F388" s="19" t="s">
        <v>18</v>
      </c>
      <c r="G388" s="19" t="s">
        <v>56</v>
      </c>
      <c r="H388" s="20">
        <v>8.4456589999999991</v>
      </c>
      <c r="I388" s="26">
        <v>8.4456609999999994</v>
      </c>
      <c r="J388" s="21">
        <f>I388/D388</f>
        <v>1.0243918954806544E-3</v>
      </c>
      <c r="K388" s="21">
        <f>I388/H388</f>
        <v>1.0000002368080454</v>
      </c>
    </row>
    <row r="389" spans="1:11" ht="25" x14ac:dyDescent="0.2">
      <c r="A389" s="19">
        <f t="shared" ref="A389:A452" si="6">+A388+1</f>
        <v>387</v>
      </c>
      <c r="B389" s="22" t="s">
        <v>795</v>
      </c>
      <c r="C389" s="20">
        <v>8150</v>
      </c>
      <c r="D389" s="20">
        <v>8244.5605410000007</v>
      </c>
      <c r="E389" s="19" t="s">
        <v>359</v>
      </c>
      <c r="F389" s="19" t="s">
        <v>18</v>
      </c>
      <c r="G389" s="19" t="s">
        <v>56</v>
      </c>
      <c r="H389" s="20">
        <v>4.4412099999999999</v>
      </c>
      <c r="I389" s="26">
        <v>4.4412099999999999</v>
      </c>
      <c r="J389" s="21">
        <f>I389/D389</f>
        <v>5.386836542607662E-4</v>
      </c>
      <c r="K389" s="21">
        <f>I389/H389</f>
        <v>1</v>
      </c>
    </row>
    <row r="390" spans="1:11" ht="25" x14ac:dyDescent="0.2">
      <c r="A390" s="19">
        <f t="shared" si="6"/>
        <v>388</v>
      </c>
      <c r="B390" s="22" t="s">
        <v>795</v>
      </c>
      <c r="C390" s="20">
        <v>8150</v>
      </c>
      <c r="D390" s="20">
        <v>8244.5605410000007</v>
      </c>
      <c r="E390" s="19" t="s">
        <v>476</v>
      </c>
      <c r="F390" s="19" t="s">
        <v>18</v>
      </c>
      <c r="G390" s="19" t="s">
        <v>305</v>
      </c>
      <c r="H390" s="20">
        <v>74.843124000000003</v>
      </c>
      <c r="I390" s="26">
        <v>74.843118000000004</v>
      </c>
      <c r="J390" s="21">
        <f>I390/D390</f>
        <v>9.0778783936156428E-3</v>
      </c>
      <c r="K390" s="21">
        <f>I390/H390</f>
        <v>0.99999991983231484</v>
      </c>
    </row>
    <row r="391" spans="1:11" ht="25" x14ac:dyDescent="0.2">
      <c r="A391" s="19">
        <f t="shared" si="6"/>
        <v>389</v>
      </c>
      <c r="B391" s="22" t="s">
        <v>795</v>
      </c>
      <c r="C391" s="20">
        <v>8150</v>
      </c>
      <c r="D391" s="20">
        <v>8244.5605410000007</v>
      </c>
      <c r="E391" s="19" t="s">
        <v>493</v>
      </c>
      <c r="F391" s="19" t="s">
        <v>18</v>
      </c>
      <c r="G391" s="19" t="s">
        <v>267</v>
      </c>
      <c r="H391" s="20">
        <v>11.274614</v>
      </c>
      <c r="I391" s="26">
        <v>10.706863</v>
      </c>
      <c r="J391" s="21">
        <f>I391/D391</f>
        <v>1.2986578176914377E-3</v>
      </c>
      <c r="K391" s="21">
        <f>I391/H391</f>
        <v>0.94964342016498304</v>
      </c>
    </row>
    <row r="392" spans="1:11" ht="25" x14ac:dyDescent="0.2">
      <c r="A392" s="19">
        <f t="shared" si="6"/>
        <v>390</v>
      </c>
      <c r="B392" s="22" t="s">
        <v>795</v>
      </c>
      <c r="C392" s="20">
        <v>8150</v>
      </c>
      <c r="D392" s="20">
        <v>8244.5605410000007</v>
      </c>
      <c r="E392" s="19" t="s">
        <v>493</v>
      </c>
      <c r="F392" s="19" t="s">
        <v>18</v>
      </c>
      <c r="G392" s="19" t="s">
        <v>267</v>
      </c>
      <c r="H392" s="20">
        <v>11.274614</v>
      </c>
      <c r="I392" s="26">
        <v>10.706863</v>
      </c>
      <c r="J392" s="21">
        <f>I392/D392</f>
        <v>1.2986578176914377E-3</v>
      </c>
      <c r="K392" s="21">
        <f>I392/H392</f>
        <v>0.94964342016498304</v>
      </c>
    </row>
    <row r="393" spans="1:11" ht="25" x14ac:dyDescent="0.2">
      <c r="A393" s="19">
        <f t="shared" si="6"/>
        <v>391</v>
      </c>
      <c r="B393" s="22" t="s">
        <v>795</v>
      </c>
      <c r="C393" s="20">
        <v>8150</v>
      </c>
      <c r="D393" s="20">
        <v>8244.5605410000007</v>
      </c>
      <c r="E393" s="19" t="s">
        <v>498</v>
      </c>
      <c r="F393" s="19" t="s">
        <v>18</v>
      </c>
      <c r="G393" s="19" t="s">
        <v>299</v>
      </c>
      <c r="H393" s="20">
        <v>131.006078</v>
      </c>
      <c r="I393" s="26">
        <v>131.006021</v>
      </c>
      <c r="J393" s="21">
        <f>I393/D393</f>
        <v>1.5889994420989477E-2</v>
      </c>
      <c r="K393" s="21">
        <f>I393/H393</f>
        <v>0.9999995649056832</v>
      </c>
    </row>
    <row r="394" spans="1:11" ht="25" x14ac:dyDescent="0.2">
      <c r="A394" s="19">
        <f t="shared" si="6"/>
        <v>392</v>
      </c>
      <c r="B394" s="22" t="s">
        <v>795</v>
      </c>
      <c r="C394" s="20">
        <v>8150</v>
      </c>
      <c r="D394" s="20">
        <v>8244.5605410000007</v>
      </c>
      <c r="E394" s="19" t="s">
        <v>498</v>
      </c>
      <c r="F394" s="19" t="s">
        <v>18</v>
      </c>
      <c r="G394" s="19" t="s">
        <v>299</v>
      </c>
      <c r="H394" s="20">
        <v>131.006078</v>
      </c>
      <c r="I394" s="26">
        <v>131.006021</v>
      </c>
      <c r="J394" s="21">
        <f>I394/D394</f>
        <v>1.5889994420989477E-2</v>
      </c>
      <c r="K394" s="21">
        <f>I394/H394</f>
        <v>0.9999995649056832</v>
      </c>
    </row>
    <row r="395" spans="1:11" ht="25" x14ac:dyDescent="0.2">
      <c r="A395" s="19">
        <f t="shared" si="6"/>
        <v>393</v>
      </c>
      <c r="B395" s="22" t="s">
        <v>795</v>
      </c>
      <c r="C395" s="20">
        <v>8150</v>
      </c>
      <c r="D395" s="20">
        <v>8244.5605410000007</v>
      </c>
      <c r="E395" s="19" t="s">
        <v>492</v>
      </c>
      <c r="F395" s="19" t="s">
        <v>18</v>
      </c>
      <c r="G395" s="19" t="s">
        <v>305</v>
      </c>
      <c r="H395" s="20">
        <v>41.974409000000001</v>
      </c>
      <c r="I395" s="26">
        <v>25.900538000000001</v>
      </c>
      <c r="J395" s="21">
        <f>I395/D395</f>
        <v>3.1415304516471498E-3</v>
      </c>
      <c r="K395" s="21">
        <f>I395/H395</f>
        <v>0.61705545395528971</v>
      </c>
    </row>
    <row r="396" spans="1:11" ht="25" x14ac:dyDescent="0.2">
      <c r="A396" s="19">
        <f t="shared" si="6"/>
        <v>394</v>
      </c>
      <c r="B396" s="22" t="s">
        <v>795</v>
      </c>
      <c r="C396" s="20">
        <v>8150</v>
      </c>
      <c r="D396" s="20">
        <v>8244.5605410000007</v>
      </c>
      <c r="E396" s="19" t="s">
        <v>492</v>
      </c>
      <c r="F396" s="19" t="s">
        <v>18</v>
      </c>
      <c r="G396" s="19" t="s">
        <v>305</v>
      </c>
      <c r="H396" s="20">
        <v>41.974409000000001</v>
      </c>
      <c r="I396" s="26">
        <v>25.900538000000001</v>
      </c>
      <c r="J396" s="21">
        <f>I396/D396</f>
        <v>3.1415304516471498E-3</v>
      </c>
      <c r="K396" s="21">
        <f>I396/H396</f>
        <v>0.61705545395528971</v>
      </c>
    </row>
    <row r="397" spans="1:11" ht="25" x14ac:dyDescent="0.2">
      <c r="A397" s="19">
        <f t="shared" si="6"/>
        <v>395</v>
      </c>
      <c r="B397" s="22" t="s">
        <v>795</v>
      </c>
      <c r="C397" s="20">
        <v>8150</v>
      </c>
      <c r="D397" s="20">
        <v>8244.5605410000007</v>
      </c>
      <c r="E397" s="19" t="s">
        <v>492</v>
      </c>
      <c r="F397" s="19" t="s">
        <v>18</v>
      </c>
      <c r="G397" s="19" t="s">
        <v>305</v>
      </c>
      <c r="H397" s="20">
        <v>41.974409000000001</v>
      </c>
      <c r="I397" s="26">
        <v>25.900538000000001</v>
      </c>
      <c r="J397" s="21">
        <f>I397/D397</f>
        <v>3.1415304516471498E-3</v>
      </c>
      <c r="K397" s="21">
        <f>I397/H397</f>
        <v>0.61705545395528971</v>
      </c>
    </row>
    <row r="398" spans="1:11" ht="25" x14ac:dyDescent="0.2">
      <c r="A398" s="19">
        <f t="shared" si="6"/>
        <v>396</v>
      </c>
      <c r="B398" s="22" t="s">
        <v>795</v>
      </c>
      <c r="C398" s="20">
        <v>8150</v>
      </c>
      <c r="D398" s="20">
        <v>8244.5605410000007</v>
      </c>
      <c r="E398" s="19" t="s">
        <v>492</v>
      </c>
      <c r="F398" s="19" t="s">
        <v>18</v>
      </c>
      <c r="G398" s="19" t="s">
        <v>305</v>
      </c>
      <c r="H398" s="20">
        <v>41.974409000000001</v>
      </c>
      <c r="I398" s="26">
        <v>25.900538000000001</v>
      </c>
      <c r="J398" s="21">
        <f>I398/D398</f>
        <v>3.1415304516471498E-3</v>
      </c>
      <c r="K398" s="21">
        <f>I398/H398</f>
        <v>0.61705545395528971</v>
      </c>
    </row>
    <row r="399" spans="1:11" ht="25" x14ac:dyDescent="0.2">
      <c r="A399" s="19">
        <f t="shared" si="6"/>
        <v>397</v>
      </c>
      <c r="B399" s="22" t="s">
        <v>795</v>
      </c>
      <c r="C399" s="20">
        <v>8150</v>
      </c>
      <c r="D399" s="20">
        <v>8244.5605410000007</v>
      </c>
      <c r="E399" s="19" t="s">
        <v>484</v>
      </c>
      <c r="F399" s="19" t="s">
        <v>18</v>
      </c>
      <c r="G399" s="19" t="s">
        <v>305</v>
      </c>
      <c r="H399" s="20">
        <v>61.383799000000003</v>
      </c>
      <c r="I399" s="26">
        <v>61.383800000000001</v>
      </c>
      <c r="J399" s="21">
        <f>I399/D399</f>
        <v>7.4453695493822674E-3</v>
      </c>
      <c r="K399" s="21">
        <f>I399/H399</f>
        <v>1.0000000162909435</v>
      </c>
    </row>
    <row r="400" spans="1:11" ht="25" x14ac:dyDescent="0.2">
      <c r="A400" s="19">
        <f t="shared" si="6"/>
        <v>398</v>
      </c>
      <c r="B400" s="22" t="s">
        <v>795</v>
      </c>
      <c r="C400" s="20">
        <v>8150</v>
      </c>
      <c r="D400" s="20">
        <v>8244.5605410000007</v>
      </c>
      <c r="E400" s="19" t="s">
        <v>463</v>
      </c>
      <c r="F400" s="19" t="s">
        <v>18</v>
      </c>
      <c r="G400" s="19" t="s">
        <v>305</v>
      </c>
      <c r="H400" s="20">
        <v>16.795376000000001</v>
      </c>
      <c r="I400" s="26">
        <v>16.402101999999999</v>
      </c>
      <c r="J400" s="21">
        <f>I400/D400</f>
        <v>1.989445273454266E-3</v>
      </c>
      <c r="K400" s="21">
        <f>I400/H400</f>
        <v>0.9765843884650155</v>
      </c>
    </row>
    <row r="401" spans="1:11" ht="25" x14ac:dyDescent="0.2">
      <c r="A401" s="19">
        <f t="shared" si="6"/>
        <v>399</v>
      </c>
      <c r="B401" s="22" t="s">
        <v>795</v>
      </c>
      <c r="C401" s="20">
        <v>8150</v>
      </c>
      <c r="D401" s="20">
        <v>8244.5605410000007</v>
      </c>
      <c r="E401" s="19" t="s">
        <v>392</v>
      </c>
      <c r="F401" s="19" t="s">
        <v>18</v>
      </c>
      <c r="G401" s="19" t="s">
        <v>19</v>
      </c>
      <c r="H401" s="20">
        <v>29.030018999999999</v>
      </c>
      <c r="I401" s="26">
        <v>29.030031000000001</v>
      </c>
      <c r="J401" s="21">
        <f>I401/D401</f>
        <v>3.5211132061720401E-3</v>
      </c>
      <c r="K401" s="21">
        <f>I401/H401</f>
        <v>1.0000004133652134</v>
      </c>
    </row>
    <row r="402" spans="1:11" ht="25" x14ac:dyDescent="0.2">
      <c r="A402" s="19">
        <f t="shared" si="6"/>
        <v>400</v>
      </c>
      <c r="B402" s="22" t="s">
        <v>795</v>
      </c>
      <c r="C402" s="20">
        <v>8150</v>
      </c>
      <c r="D402" s="20">
        <v>8244.5605410000007</v>
      </c>
      <c r="E402" s="19" t="s">
        <v>391</v>
      </c>
      <c r="F402" s="19" t="s">
        <v>18</v>
      </c>
      <c r="G402" s="19" t="s">
        <v>19</v>
      </c>
      <c r="H402" s="20">
        <v>7.2125310000000002</v>
      </c>
      <c r="I402" s="26">
        <v>7.2125450000000004</v>
      </c>
      <c r="J402" s="21">
        <f>I402/D402</f>
        <v>8.7482467550965121E-4</v>
      </c>
      <c r="K402" s="21">
        <f>I402/H402</f>
        <v>1.0000019410661805</v>
      </c>
    </row>
    <row r="403" spans="1:11" ht="25" x14ac:dyDescent="0.2">
      <c r="A403" s="19">
        <f t="shared" si="6"/>
        <v>401</v>
      </c>
      <c r="B403" s="22" t="s">
        <v>795</v>
      </c>
      <c r="C403" s="20">
        <v>8150</v>
      </c>
      <c r="D403" s="20">
        <v>8244.5605410000007</v>
      </c>
      <c r="E403" s="19" t="s">
        <v>461</v>
      </c>
      <c r="F403" s="19" t="s">
        <v>18</v>
      </c>
      <c r="G403" s="19" t="s">
        <v>19</v>
      </c>
      <c r="H403" s="20">
        <v>14.974183999999999</v>
      </c>
      <c r="I403" s="26">
        <v>14.974174</v>
      </c>
      <c r="J403" s="21">
        <f>I403/D403</f>
        <v>1.8162488983535015E-3</v>
      </c>
      <c r="K403" s="21">
        <f>I403/H403</f>
        <v>0.99999933218397741</v>
      </c>
    </row>
    <row r="404" spans="1:11" ht="25" x14ac:dyDescent="0.2">
      <c r="A404" s="19">
        <f t="shared" si="6"/>
        <v>402</v>
      </c>
      <c r="B404" s="22" t="s">
        <v>795</v>
      </c>
      <c r="C404" s="20">
        <v>8150</v>
      </c>
      <c r="D404" s="20">
        <v>8244.5605410000007</v>
      </c>
      <c r="E404" s="19" t="s">
        <v>424</v>
      </c>
      <c r="F404" s="19" t="s">
        <v>18</v>
      </c>
      <c r="G404" s="19" t="s">
        <v>305</v>
      </c>
      <c r="H404" s="20">
        <v>183.23628500000001</v>
      </c>
      <c r="I404" s="26">
        <v>154.25441599999999</v>
      </c>
      <c r="J404" s="21">
        <f>I404/D404</f>
        <v>1.8709840898480459E-2</v>
      </c>
      <c r="K404" s="21">
        <f>I404/H404</f>
        <v>0.84183335194773234</v>
      </c>
    </row>
    <row r="405" spans="1:11" ht="25" x14ac:dyDescent="0.2">
      <c r="A405" s="19">
        <f t="shared" si="6"/>
        <v>403</v>
      </c>
      <c r="B405" s="22" t="s">
        <v>795</v>
      </c>
      <c r="C405" s="20">
        <v>8150</v>
      </c>
      <c r="D405" s="20">
        <v>8244.5605410000007</v>
      </c>
      <c r="E405" s="19" t="s">
        <v>397</v>
      </c>
      <c r="F405" s="19" t="s">
        <v>18</v>
      </c>
      <c r="G405" s="19" t="s">
        <v>305</v>
      </c>
      <c r="H405" s="20">
        <v>226.766468</v>
      </c>
      <c r="I405" s="26">
        <v>10.885742</v>
      </c>
      <c r="J405" s="21">
        <f>I405/D405</f>
        <v>1.3203544259109347E-3</v>
      </c>
      <c r="K405" s="21">
        <f>I405/H405</f>
        <v>4.8004196105395969E-2</v>
      </c>
    </row>
    <row r="406" spans="1:11" ht="25" x14ac:dyDescent="0.2">
      <c r="A406" s="19">
        <f t="shared" si="6"/>
        <v>404</v>
      </c>
      <c r="B406" s="22" t="s">
        <v>795</v>
      </c>
      <c r="C406" s="20">
        <v>8150</v>
      </c>
      <c r="D406" s="20">
        <v>8244.5605410000007</v>
      </c>
      <c r="E406" s="19" t="s">
        <v>397</v>
      </c>
      <c r="F406" s="19" t="s">
        <v>18</v>
      </c>
      <c r="G406" s="19" t="s">
        <v>305</v>
      </c>
      <c r="H406" s="20">
        <v>226.766468</v>
      </c>
      <c r="I406" s="26">
        <v>10.885742</v>
      </c>
      <c r="J406" s="21">
        <f>I406/D406</f>
        <v>1.3203544259109347E-3</v>
      </c>
      <c r="K406" s="21">
        <f>I406/H406</f>
        <v>4.8004196105395969E-2</v>
      </c>
    </row>
    <row r="407" spans="1:11" ht="25" x14ac:dyDescent="0.2">
      <c r="A407" s="19">
        <f t="shared" si="6"/>
        <v>405</v>
      </c>
      <c r="B407" s="22" t="s">
        <v>795</v>
      </c>
      <c r="C407" s="20">
        <v>8150</v>
      </c>
      <c r="D407" s="20">
        <v>8244.5605410000007</v>
      </c>
      <c r="E407" s="19" t="s">
        <v>397</v>
      </c>
      <c r="F407" s="19" t="s">
        <v>18</v>
      </c>
      <c r="G407" s="19" t="s">
        <v>305</v>
      </c>
      <c r="H407" s="20">
        <v>226.766468</v>
      </c>
      <c r="I407" s="26">
        <v>10.885742</v>
      </c>
      <c r="J407" s="21">
        <f>I407/D407</f>
        <v>1.3203544259109347E-3</v>
      </c>
      <c r="K407" s="21">
        <f>I407/H407</f>
        <v>4.8004196105395969E-2</v>
      </c>
    </row>
    <row r="408" spans="1:11" ht="25" x14ac:dyDescent="0.2">
      <c r="A408" s="19">
        <f t="shared" si="6"/>
        <v>406</v>
      </c>
      <c r="B408" s="22" t="s">
        <v>795</v>
      </c>
      <c r="C408" s="20">
        <v>8150</v>
      </c>
      <c r="D408" s="20">
        <v>8244.5605410000007</v>
      </c>
      <c r="E408" s="19" t="s">
        <v>397</v>
      </c>
      <c r="F408" s="19" t="s">
        <v>18</v>
      </c>
      <c r="G408" s="19" t="s">
        <v>305</v>
      </c>
      <c r="H408" s="20">
        <v>226.766468</v>
      </c>
      <c r="I408" s="26">
        <v>10.885742</v>
      </c>
      <c r="J408" s="21">
        <f>I408/D408</f>
        <v>1.3203544259109347E-3</v>
      </c>
      <c r="K408" s="21">
        <f>I408/H408</f>
        <v>4.8004196105395969E-2</v>
      </c>
    </row>
    <row r="409" spans="1:11" ht="25" x14ac:dyDescent="0.2">
      <c r="A409" s="19">
        <f t="shared" si="6"/>
        <v>407</v>
      </c>
      <c r="B409" s="22" t="s">
        <v>795</v>
      </c>
      <c r="C409" s="20">
        <v>8150</v>
      </c>
      <c r="D409" s="20">
        <v>8244.5605410000007</v>
      </c>
      <c r="E409" s="19" t="s">
        <v>418</v>
      </c>
      <c r="F409" s="19" t="s">
        <v>18</v>
      </c>
      <c r="G409" s="19" t="s">
        <v>277</v>
      </c>
      <c r="H409" s="20">
        <v>35.645800999999999</v>
      </c>
      <c r="I409" s="26">
        <v>35.645797999999999</v>
      </c>
      <c r="J409" s="21">
        <f>I409/D409</f>
        <v>4.3235534292864128E-3</v>
      </c>
      <c r="K409" s="21">
        <f>I409/H409</f>
        <v>0.99999991583861447</v>
      </c>
    </row>
    <row r="410" spans="1:11" ht="25" x14ac:dyDescent="0.2">
      <c r="A410" s="19">
        <f t="shared" si="6"/>
        <v>408</v>
      </c>
      <c r="B410" s="22" t="s">
        <v>812</v>
      </c>
      <c r="C410" s="20">
        <v>757.28002900000001</v>
      </c>
      <c r="D410" s="20">
        <v>757.27840900000001</v>
      </c>
      <c r="E410" s="19" t="s">
        <v>520</v>
      </c>
      <c r="F410" s="19" t="s">
        <v>18</v>
      </c>
      <c r="G410" s="19" t="s">
        <v>26</v>
      </c>
      <c r="H410" s="20">
        <v>7297.7766819999997</v>
      </c>
      <c r="I410" s="26">
        <v>0.14573</v>
      </c>
      <c r="J410" s="21">
        <f>I410/D410</f>
        <v>1.9243913238255284E-4</v>
      </c>
      <c r="K410" s="21">
        <f>I410/H410</f>
        <v>1.9969095568441237E-5</v>
      </c>
    </row>
    <row r="411" spans="1:11" ht="25" x14ac:dyDescent="0.2">
      <c r="A411" s="19">
        <f t="shared" si="6"/>
        <v>409</v>
      </c>
      <c r="B411" s="22" t="s">
        <v>840</v>
      </c>
      <c r="C411" s="20">
        <v>2045</v>
      </c>
      <c r="D411" s="20">
        <v>2045.005903</v>
      </c>
      <c r="E411" s="19" t="s">
        <v>536</v>
      </c>
      <c r="F411" s="19" t="s">
        <v>18</v>
      </c>
      <c r="G411" s="19" t="s">
        <v>19</v>
      </c>
      <c r="H411" s="20">
        <v>22.965866999999999</v>
      </c>
      <c r="I411" s="26">
        <v>7.8007419999999996</v>
      </c>
      <c r="J411" s="21">
        <f>I411/D411</f>
        <v>3.8145327544318584E-3</v>
      </c>
      <c r="K411" s="21">
        <f>I411/H411</f>
        <v>0.33966677591575356</v>
      </c>
    </row>
    <row r="412" spans="1:11" ht="25" x14ac:dyDescent="0.2">
      <c r="A412" s="19">
        <f t="shared" si="6"/>
        <v>410</v>
      </c>
      <c r="B412" s="22" t="s">
        <v>840</v>
      </c>
      <c r="C412" s="20">
        <v>2045</v>
      </c>
      <c r="D412" s="20">
        <v>2045.005903</v>
      </c>
      <c r="E412" s="19" t="s">
        <v>460</v>
      </c>
      <c r="F412" s="19" t="s">
        <v>18</v>
      </c>
      <c r="G412" s="19" t="s">
        <v>105</v>
      </c>
      <c r="H412" s="20">
        <v>33.463883000000003</v>
      </c>
      <c r="I412" s="26">
        <v>4.8633069999999998</v>
      </c>
      <c r="J412" s="21">
        <f>I412/D412</f>
        <v>2.3781383676524282E-3</v>
      </c>
      <c r="K412" s="21">
        <f>I412/H412</f>
        <v>0.14533002640488552</v>
      </c>
    </row>
    <row r="413" spans="1:11" x14ac:dyDescent="0.2">
      <c r="A413" s="19">
        <f t="shared" si="6"/>
        <v>411</v>
      </c>
      <c r="B413" s="22" t="s">
        <v>784</v>
      </c>
      <c r="C413" s="20">
        <v>16485.699218999998</v>
      </c>
      <c r="D413" s="20">
        <v>16485.767424999998</v>
      </c>
      <c r="E413" s="19">
        <v>19</v>
      </c>
      <c r="F413" s="19" t="s">
        <v>18</v>
      </c>
      <c r="G413" s="19" t="s">
        <v>105</v>
      </c>
      <c r="H413" s="20">
        <v>9.4695250000000009</v>
      </c>
      <c r="I413" s="26">
        <v>9.2033380000000005</v>
      </c>
      <c r="J413" s="21">
        <f>I413/D413</f>
        <v>5.5825960434474598E-4</v>
      </c>
      <c r="K413" s="21">
        <f>I413/H413</f>
        <v>0.97189014232498461</v>
      </c>
    </row>
    <row r="414" spans="1:11" x14ac:dyDescent="0.2">
      <c r="A414" s="19">
        <f t="shared" si="6"/>
        <v>412</v>
      </c>
      <c r="B414" s="22" t="s">
        <v>784</v>
      </c>
      <c r="C414" s="20">
        <v>16485.699218999998</v>
      </c>
      <c r="D414" s="20">
        <v>16485.767424999998</v>
      </c>
      <c r="E414" s="19">
        <v>6460</v>
      </c>
      <c r="F414" s="19" t="s">
        <v>18</v>
      </c>
      <c r="G414" s="19" t="s">
        <v>23</v>
      </c>
      <c r="H414" s="20">
        <v>169.05239900000001</v>
      </c>
      <c r="I414" s="26">
        <v>169.052695</v>
      </c>
      <c r="J414" s="21">
        <f>I414/D414</f>
        <v>1.0254463176742288E-2</v>
      </c>
      <c r="K414" s="21">
        <f>I414/H414</f>
        <v>1.0000017509364063</v>
      </c>
    </row>
    <row r="415" spans="1:11" x14ac:dyDescent="0.2">
      <c r="A415" s="19">
        <f t="shared" si="6"/>
        <v>413</v>
      </c>
      <c r="B415" s="22" t="s">
        <v>784</v>
      </c>
      <c r="C415" s="20">
        <v>16485.699218999998</v>
      </c>
      <c r="D415" s="20">
        <v>16485.767424999998</v>
      </c>
      <c r="E415" s="19">
        <v>6460</v>
      </c>
      <c r="F415" s="19" t="s">
        <v>18</v>
      </c>
      <c r="G415" s="19" t="s">
        <v>23</v>
      </c>
      <c r="H415" s="20">
        <v>169.05239900000001</v>
      </c>
      <c r="I415" s="26">
        <v>169.052695</v>
      </c>
      <c r="J415" s="21">
        <f>I415/D415</f>
        <v>1.0254463176742288E-2</v>
      </c>
      <c r="K415" s="21">
        <f>I415/H415</f>
        <v>1.0000017509364063</v>
      </c>
    </row>
    <row r="416" spans="1:11" x14ac:dyDescent="0.2">
      <c r="A416" s="19">
        <f t="shared" si="6"/>
        <v>414</v>
      </c>
      <c r="B416" s="22" t="s">
        <v>784</v>
      </c>
      <c r="C416" s="20">
        <v>16485.699218999998</v>
      </c>
      <c r="D416" s="20">
        <v>16485.767424999998</v>
      </c>
      <c r="E416" s="19">
        <v>18134</v>
      </c>
      <c r="F416" s="19" t="s">
        <v>18</v>
      </c>
      <c r="G416" s="19" t="s">
        <v>232</v>
      </c>
      <c r="H416" s="20">
        <v>62.748697</v>
      </c>
      <c r="I416" s="26">
        <v>57.643791999999998</v>
      </c>
      <c r="J416" s="21">
        <f>I416/D416</f>
        <v>3.4965792318885636E-3</v>
      </c>
      <c r="K416" s="21">
        <f>I416/H416</f>
        <v>0.91864524294424788</v>
      </c>
    </row>
    <row r="417" spans="1:11" x14ac:dyDescent="0.2">
      <c r="A417" s="19">
        <f t="shared" si="6"/>
        <v>415</v>
      </c>
      <c r="B417" s="22" t="s">
        <v>784</v>
      </c>
      <c r="C417" s="20">
        <v>16485.699218999998</v>
      </c>
      <c r="D417" s="20">
        <v>16485.767424999998</v>
      </c>
      <c r="E417" s="19">
        <v>22302</v>
      </c>
      <c r="F417" s="19" t="s">
        <v>18</v>
      </c>
      <c r="G417" s="19" t="s">
        <v>232</v>
      </c>
      <c r="H417" s="20">
        <v>999.96367899999996</v>
      </c>
      <c r="I417" s="26">
        <v>832.95341499999995</v>
      </c>
      <c r="J417" s="21">
        <f>I417/D417</f>
        <v>5.0525607545382441E-2</v>
      </c>
      <c r="K417" s="21">
        <f>I417/H417</f>
        <v>0.83298366979987082</v>
      </c>
    </row>
    <row r="418" spans="1:11" x14ac:dyDescent="0.2">
      <c r="A418" s="19">
        <f t="shared" si="6"/>
        <v>416</v>
      </c>
      <c r="B418" s="22" t="s">
        <v>784</v>
      </c>
      <c r="C418" s="20">
        <v>16485.699218999998</v>
      </c>
      <c r="D418" s="20">
        <v>16485.767424999998</v>
      </c>
      <c r="E418" s="19" t="s">
        <v>748</v>
      </c>
      <c r="F418" s="19" t="s">
        <v>18</v>
      </c>
      <c r="G418" s="19" t="s">
        <v>56</v>
      </c>
      <c r="H418" s="20">
        <v>268.94332200000002</v>
      </c>
      <c r="I418" s="26">
        <v>268.94378499999999</v>
      </c>
      <c r="J418" s="21">
        <f>I418/D418</f>
        <v>1.6313695205487228E-2</v>
      </c>
      <c r="K418" s="21">
        <f>I418/H418</f>
        <v>1.00000172155232</v>
      </c>
    </row>
    <row r="419" spans="1:11" x14ac:dyDescent="0.2">
      <c r="A419" s="19">
        <f t="shared" si="6"/>
        <v>417</v>
      </c>
      <c r="B419" s="22" t="s">
        <v>784</v>
      </c>
      <c r="C419" s="20">
        <v>16485.699218999998</v>
      </c>
      <c r="D419" s="20">
        <v>16485.767424999998</v>
      </c>
      <c r="E419" s="19" t="s">
        <v>748</v>
      </c>
      <c r="F419" s="19" t="s">
        <v>18</v>
      </c>
      <c r="G419" s="19" t="s">
        <v>56</v>
      </c>
      <c r="H419" s="20">
        <v>268.94332200000002</v>
      </c>
      <c r="I419" s="26">
        <v>268.94378499999999</v>
      </c>
      <c r="J419" s="21">
        <f>I419/D419</f>
        <v>1.6313695205487228E-2</v>
      </c>
      <c r="K419" s="21">
        <f>I419/H419</f>
        <v>1.00000172155232</v>
      </c>
    </row>
    <row r="420" spans="1:11" x14ac:dyDescent="0.2">
      <c r="A420" s="19">
        <f t="shared" si="6"/>
        <v>418</v>
      </c>
      <c r="B420" s="22" t="s">
        <v>784</v>
      </c>
      <c r="C420" s="20">
        <v>16485.699218999998</v>
      </c>
      <c r="D420" s="20">
        <v>16485.767424999998</v>
      </c>
      <c r="E420" s="19" t="s">
        <v>701</v>
      </c>
      <c r="F420" s="19" t="s">
        <v>18</v>
      </c>
      <c r="G420" s="19" t="s">
        <v>56</v>
      </c>
      <c r="H420" s="20">
        <v>286.83862900000003</v>
      </c>
      <c r="I420" s="26">
        <v>286.838797</v>
      </c>
      <c r="J420" s="21">
        <f>I420/D420</f>
        <v>1.7399177703127159E-2</v>
      </c>
      <c r="K420" s="21">
        <f>I420/H420</f>
        <v>1.0000005856951715</v>
      </c>
    </row>
    <row r="421" spans="1:11" x14ac:dyDescent="0.2">
      <c r="A421" s="19">
        <f t="shared" si="6"/>
        <v>419</v>
      </c>
      <c r="B421" s="22" t="s">
        <v>784</v>
      </c>
      <c r="C421" s="20">
        <v>16485.699218999998</v>
      </c>
      <c r="D421" s="20">
        <v>16485.767424999998</v>
      </c>
      <c r="E421" s="19" t="s">
        <v>701</v>
      </c>
      <c r="F421" s="19" t="s">
        <v>18</v>
      </c>
      <c r="G421" s="19" t="s">
        <v>56</v>
      </c>
      <c r="H421" s="20">
        <v>286.83862900000003</v>
      </c>
      <c r="I421" s="26">
        <v>286.838797</v>
      </c>
      <c r="J421" s="21">
        <f>I421/D421</f>
        <v>1.7399177703127159E-2</v>
      </c>
      <c r="K421" s="21">
        <f>I421/H421</f>
        <v>1.0000005856951715</v>
      </c>
    </row>
    <row r="422" spans="1:11" x14ac:dyDescent="0.2">
      <c r="A422" s="19">
        <f t="shared" si="6"/>
        <v>420</v>
      </c>
      <c r="B422" s="22" t="s">
        <v>784</v>
      </c>
      <c r="C422" s="20">
        <v>16485.699218999998</v>
      </c>
      <c r="D422" s="20">
        <v>16485.767424999998</v>
      </c>
      <c r="E422" s="19" t="s">
        <v>573</v>
      </c>
      <c r="F422" s="19" t="s">
        <v>18</v>
      </c>
      <c r="G422" s="19" t="s">
        <v>56</v>
      </c>
      <c r="H422" s="20">
        <v>131.95123899999999</v>
      </c>
      <c r="I422" s="26">
        <v>131.95123899999999</v>
      </c>
      <c r="J422" s="21">
        <f>I422/D422</f>
        <v>8.0039488364916072E-3</v>
      </c>
      <c r="K422" s="21">
        <f>I422/H422</f>
        <v>1</v>
      </c>
    </row>
    <row r="423" spans="1:11" x14ac:dyDescent="0.2">
      <c r="A423" s="19">
        <f t="shared" si="6"/>
        <v>421</v>
      </c>
      <c r="B423" s="22" t="s">
        <v>784</v>
      </c>
      <c r="C423" s="20">
        <v>16485.699218999998</v>
      </c>
      <c r="D423" s="20">
        <v>16485.767424999998</v>
      </c>
      <c r="E423" s="19" t="s">
        <v>573</v>
      </c>
      <c r="F423" s="19" t="s">
        <v>18</v>
      </c>
      <c r="G423" s="19" t="s">
        <v>56</v>
      </c>
      <c r="H423" s="20">
        <v>131.95123899999999</v>
      </c>
      <c r="I423" s="26">
        <v>131.95123899999999</v>
      </c>
      <c r="J423" s="21">
        <f>I423/D423</f>
        <v>8.0039488364916072E-3</v>
      </c>
      <c r="K423" s="21">
        <f>I423/H423</f>
        <v>1</v>
      </c>
    </row>
    <row r="424" spans="1:11" x14ac:dyDescent="0.2">
      <c r="A424" s="19">
        <f t="shared" si="6"/>
        <v>422</v>
      </c>
      <c r="B424" s="22" t="s">
        <v>784</v>
      </c>
      <c r="C424" s="20">
        <v>16485.699218999998</v>
      </c>
      <c r="D424" s="20">
        <v>16485.767424999998</v>
      </c>
      <c r="E424" s="19" t="s">
        <v>573</v>
      </c>
      <c r="F424" s="19" t="s">
        <v>18</v>
      </c>
      <c r="G424" s="19" t="s">
        <v>56</v>
      </c>
      <c r="H424" s="20">
        <v>131.95123899999999</v>
      </c>
      <c r="I424" s="26">
        <v>131.95123899999999</v>
      </c>
      <c r="J424" s="21">
        <f>I424/D424</f>
        <v>8.0039488364916072E-3</v>
      </c>
      <c r="K424" s="21">
        <f>I424/H424</f>
        <v>1</v>
      </c>
    </row>
    <row r="425" spans="1:11" x14ac:dyDescent="0.2">
      <c r="A425" s="19">
        <f t="shared" si="6"/>
        <v>423</v>
      </c>
      <c r="B425" s="22" t="s">
        <v>784</v>
      </c>
      <c r="C425" s="20">
        <v>16485.699218999998</v>
      </c>
      <c r="D425" s="20">
        <v>16485.767424999998</v>
      </c>
      <c r="E425" s="19" t="s">
        <v>190</v>
      </c>
      <c r="F425" s="19" t="s">
        <v>18</v>
      </c>
      <c r="G425" s="19" t="s">
        <v>23</v>
      </c>
      <c r="H425" s="20">
        <v>644.18294200000003</v>
      </c>
      <c r="I425" s="26">
        <v>539.87506800000006</v>
      </c>
      <c r="J425" s="21">
        <f>I425/D425</f>
        <v>3.2747948826531509E-2</v>
      </c>
      <c r="K425" s="21">
        <f>I425/H425</f>
        <v>0.83807724917993875</v>
      </c>
    </row>
    <row r="426" spans="1:11" x14ac:dyDescent="0.2">
      <c r="A426" s="19">
        <f t="shared" si="6"/>
        <v>424</v>
      </c>
      <c r="B426" s="22" t="s">
        <v>784</v>
      </c>
      <c r="C426" s="20">
        <v>16485.699218999998</v>
      </c>
      <c r="D426" s="20">
        <v>16485.767424999998</v>
      </c>
      <c r="E426" s="19" t="s">
        <v>190</v>
      </c>
      <c r="F426" s="19" t="s">
        <v>18</v>
      </c>
      <c r="G426" s="19" t="s">
        <v>23</v>
      </c>
      <c r="H426" s="20">
        <v>644.18294200000003</v>
      </c>
      <c r="I426" s="26">
        <v>539.87506800000006</v>
      </c>
      <c r="J426" s="21">
        <f>I426/D426</f>
        <v>3.2747948826531509E-2</v>
      </c>
      <c r="K426" s="21">
        <f>I426/H426</f>
        <v>0.83807724917993875</v>
      </c>
    </row>
    <row r="427" spans="1:11" x14ac:dyDescent="0.2">
      <c r="A427" s="19">
        <f t="shared" si="6"/>
        <v>425</v>
      </c>
      <c r="B427" s="22" t="s">
        <v>784</v>
      </c>
      <c r="C427" s="20">
        <v>16485.699218999998</v>
      </c>
      <c r="D427" s="20">
        <v>16485.767424999998</v>
      </c>
      <c r="E427" s="19" t="s">
        <v>608</v>
      </c>
      <c r="F427" s="19" t="s">
        <v>18</v>
      </c>
      <c r="G427" s="19" t="s">
        <v>56</v>
      </c>
      <c r="H427" s="20">
        <v>155.7961</v>
      </c>
      <c r="I427" s="26">
        <v>155.796029</v>
      </c>
      <c r="J427" s="21">
        <f>I427/D427</f>
        <v>9.4503352488002259E-3</v>
      </c>
      <c r="K427" s="21">
        <f>I427/H427</f>
        <v>0.99999954427614046</v>
      </c>
    </row>
    <row r="428" spans="1:11" x14ac:dyDescent="0.2">
      <c r="A428" s="19">
        <f t="shared" si="6"/>
        <v>426</v>
      </c>
      <c r="B428" s="22" t="s">
        <v>784</v>
      </c>
      <c r="C428" s="20">
        <v>16485.699218999998</v>
      </c>
      <c r="D428" s="20">
        <v>16485.767424999998</v>
      </c>
      <c r="E428" s="19" t="s">
        <v>608</v>
      </c>
      <c r="F428" s="19" t="s">
        <v>18</v>
      </c>
      <c r="G428" s="19" t="s">
        <v>56</v>
      </c>
      <c r="H428" s="20">
        <v>155.7961</v>
      </c>
      <c r="I428" s="26">
        <v>155.796029</v>
      </c>
      <c r="J428" s="21">
        <f>I428/D428</f>
        <v>9.4503352488002259E-3</v>
      </c>
      <c r="K428" s="21">
        <f>I428/H428</f>
        <v>0.99999954427614046</v>
      </c>
    </row>
    <row r="429" spans="1:11" x14ac:dyDescent="0.2">
      <c r="A429" s="19">
        <f t="shared" si="6"/>
        <v>427</v>
      </c>
      <c r="B429" s="22" t="s">
        <v>784</v>
      </c>
      <c r="C429" s="20">
        <v>16485.699218999998</v>
      </c>
      <c r="D429" s="20">
        <v>16485.767424999998</v>
      </c>
      <c r="E429" s="19" t="s">
        <v>447</v>
      </c>
      <c r="F429" s="19" t="s">
        <v>18</v>
      </c>
      <c r="G429" s="19" t="s">
        <v>19</v>
      </c>
      <c r="H429" s="20">
        <v>359.54036300000001</v>
      </c>
      <c r="I429" s="26">
        <v>359.54002800000001</v>
      </c>
      <c r="J429" s="21">
        <f>I429/D429</f>
        <v>2.1809116841887029E-2</v>
      </c>
      <c r="K429" s="21">
        <f>I429/H429</f>
        <v>0.99999906825482066</v>
      </c>
    </row>
    <row r="430" spans="1:11" x14ac:dyDescent="0.2">
      <c r="A430" s="19">
        <f t="shared" si="6"/>
        <v>428</v>
      </c>
      <c r="B430" s="22" t="s">
        <v>784</v>
      </c>
      <c r="C430" s="20">
        <v>16485.699218999998</v>
      </c>
      <c r="D430" s="20">
        <v>16485.767424999998</v>
      </c>
      <c r="E430" s="19" t="s">
        <v>447</v>
      </c>
      <c r="F430" s="19" t="s">
        <v>18</v>
      </c>
      <c r="G430" s="19" t="s">
        <v>19</v>
      </c>
      <c r="H430" s="20">
        <v>359.54036300000001</v>
      </c>
      <c r="I430" s="26">
        <v>359.54002800000001</v>
      </c>
      <c r="J430" s="21">
        <f>I430/D430</f>
        <v>2.1809116841887029E-2</v>
      </c>
      <c r="K430" s="21">
        <f>I430/H430</f>
        <v>0.99999906825482066</v>
      </c>
    </row>
    <row r="431" spans="1:11" x14ac:dyDescent="0.2">
      <c r="A431" s="19">
        <f t="shared" si="6"/>
        <v>429</v>
      </c>
      <c r="B431" s="22" t="s">
        <v>784</v>
      </c>
      <c r="C431" s="20">
        <v>16485.699218999998</v>
      </c>
      <c r="D431" s="20">
        <v>16485.767424999998</v>
      </c>
      <c r="E431" s="19" t="s">
        <v>401</v>
      </c>
      <c r="F431" s="19" t="s">
        <v>18</v>
      </c>
      <c r="G431" s="19" t="s">
        <v>23</v>
      </c>
      <c r="H431" s="20">
        <v>37.677737</v>
      </c>
      <c r="I431" s="26">
        <v>37.677714000000002</v>
      </c>
      <c r="J431" s="21">
        <f>I431/D431</f>
        <v>2.2854692189132352E-3</v>
      </c>
      <c r="K431" s="21">
        <f>I431/H431</f>
        <v>0.99999938955994094</v>
      </c>
    </row>
    <row r="432" spans="1:11" x14ac:dyDescent="0.2">
      <c r="A432" s="19">
        <f t="shared" si="6"/>
        <v>430</v>
      </c>
      <c r="B432" s="22" t="s">
        <v>784</v>
      </c>
      <c r="C432" s="20">
        <v>16485.699218999998</v>
      </c>
      <c r="D432" s="20">
        <v>16485.767424999998</v>
      </c>
      <c r="E432" s="19" t="s">
        <v>361</v>
      </c>
      <c r="F432" s="19" t="s">
        <v>35</v>
      </c>
      <c r="G432" s="19" t="s">
        <v>19</v>
      </c>
      <c r="H432" s="20">
        <v>29.230820999999999</v>
      </c>
      <c r="I432" s="26">
        <v>26.730132000000001</v>
      </c>
      <c r="J432" s="21">
        <f>I432/D432</f>
        <v>1.6214065933906625E-3</v>
      </c>
      <c r="K432" s="21">
        <f>I432/H432</f>
        <v>0.91445026467097867</v>
      </c>
    </row>
    <row r="433" spans="1:11" x14ac:dyDescent="0.2">
      <c r="A433" s="19">
        <f t="shared" si="6"/>
        <v>431</v>
      </c>
      <c r="B433" s="22" t="s">
        <v>784</v>
      </c>
      <c r="C433" s="20">
        <v>16485.699218999998</v>
      </c>
      <c r="D433" s="20">
        <v>16485.767424999998</v>
      </c>
      <c r="E433" s="19" t="s">
        <v>360</v>
      </c>
      <c r="F433" s="19" t="s">
        <v>35</v>
      </c>
      <c r="G433" s="19" t="s">
        <v>19</v>
      </c>
      <c r="H433" s="20">
        <v>1.32531</v>
      </c>
      <c r="I433" s="26">
        <v>1.32531</v>
      </c>
      <c r="J433" s="21">
        <f>I433/D433</f>
        <v>8.0391162014709791E-5</v>
      </c>
      <c r="K433" s="21">
        <f>I433/H433</f>
        <v>1</v>
      </c>
    </row>
    <row r="434" spans="1:11" ht="61" x14ac:dyDescent="0.2">
      <c r="A434" s="19">
        <f t="shared" si="6"/>
        <v>432</v>
      </c>
      <c r="B434" s="22" t="s">
        <v>849</v>
      </c>
      <c r="C434" s="20">
        <v>27171</v>
      </c>
      <c r="D434" s="20">
        <v>27837.925747000001</v>
      </c>
      <c r="E434" s="19" t="s">
        <v>436</v>
      </c>
      <c r="F434" s="19" t="s">
        <v>18</v>
      </c>
      <c r="G434" s="19" t="s">
        <v>232</v>
      </c>
      <c r="H434" s="20">
        <v>46.964654000000003</v>
      </c>
      <c r="I434" s="26">
        <v>1.638827</v>
      </c>
      <c r="J434" s="21">
        <f>I434/D434</f>
        <v>5.8870298559389285E-5</v>
      </c>
      <c r="K434" s="21">
        <f>I434/H434</f>
        <v>3.4894902025680845E-2</v>
      </c>
    </row>
    <row r="435" spans="1:11" x14ac:dyDescent="0.2">
      <c r="A435" s="19">
        <f t="shared" si="6"/>
        <v>433</v>
      </c>
      <c r="B435" s="22" t="s">
        <v>808</v>
      </c>
      <c r="C435" s="20">
        <v>10651.299805000001</v>
      </c>
      <c r="D435" s="20">
        <v>10651.360178000001</v>
      </c>
      <c r="E435" s="19" t="s">
        <v>705</v>
      </c>
      <c r="F435" s="19" t="s">
        <v>18</v>
      </c>
      <c r="G435" s="19" t="s">
        <v>56</v>
      </c>
      <c r="H435" s="20">
        <v>159.69860600000001</v>
      </c>
      <c r="I435" s="26">
        <v>0.26048199999999999</v>
      </c>
      <c r="J435" s="21">
        <f>I435/D435</f>
        <v>2.4455280419304207E-5</v>
      </c>
      <c r="K435" s="21">
        <f>I435/H435</f>
        <v>1.6310849951940091E-3</v>
      </c>
    </row>
    <row r="436" spans="1:11" x14ac:dyDescent="0.2">
      <c r="A436" s="19">
        <f t="shared" si="6"/>
        <v>434</v>
      </c>
      <c r="B436" s="22" t="s">
        <v>808</v>
      </c>
      <c r="C436" s="20">
        <v>10651.299805000001</v>
      </c>
      <c r="D436" s="20">
        <v>10651.360178000001</v>
      </c>
      <c r="E436" s="19" t="s">
        <v>690</v>
      </c>
      <c r="F436" s="19" t="s">
        <v>18</v>
      </c>
      <c r="G436" s="19" t="s">
        <v>56</v>
      </c>
      <c r="H436" s="20">
        <v>156.94384600000001</v>
      </c>
      <c r="I436" s="26">
        <v>28.117737999999999</v>
      </c>
      <c r="J436" s="21">
        <f>I436/D436</f>
        <v>2.6398260438207856E-3</v>
      </c>
      <c r="K436" s="21">
        <f>I436/H436</f>
        <v>0.1791579518192768</v>
      </c>
    </row>
    <row r="437" spans="1:11" x14ac:dyDescent="0.2">
      <c r="A437" s="19">
        <f t="shared" si="6"/>
        <v>435</v>
      </c>
      <c r="B437" s="22" t="s">
        <v>808</v>
      </c>
      <c r="C437" s="20">
        <v>10651.299805000001</v>
      </c>
      <c r="D437" s="20">
        <v>10651.360178000001</v>
      </c>
      <c r="E437" s="19" t="s">
        <v>630</v>
      </c>
      <c r="F437" s="19" t="s">
        <v>18</v>
      </c>
      <c r="G437" s="19" t="s">
        <v>23</v>
      </c>
      <c r="H437" s="20">
        <v>189.925951</v>
      </c>
      <c r="I437" s="26">
        <v>126.70881300000001</v>
      </c>
      <c r="J437" s="21">
        <f>I437/D437</f>
        <v>1.1896021811534688E-2</v>
      </c>
      <c r="K437" s="21">
        <f>I437/H437</f>
        <v>0.6671484983113235</v>
      </c>
    </row>
    <row r="438" spans="1:11" x14ac:dyDescent="0.2">
      <c r="A438" s="19">
        <f t="shared" si="6"/>
        <v>436</v>
      </c>
      <c r="B438" s="22" t="s">
        <v>808</v>
      </c>
      <c r="C438" s="20">
        <v>10651.299805000001</v>
      </c>
      <c r="D438" s="20">
        <v>10651.360178000001</v>
      </c>
      <c r="E438" s="19" t="s">
        <v>630</v>
      </c>
      <c r="F438" s="19" t="s">
        <v>18</v>
      </c>
      <c r="G438" s="19" t="s">
        <v>23</v>
      </c>
      <c r="H438" s="20">
        <v>189.925951</v>
      </c>
      <c r="I438" s="26">
        <v>126.70881300000001</v>
      </c>
      <c r="J438" s="21">
        <f>I438/D438</f>
        <v>1.1896021811534688E-2</v>
      </c>
      <c r="K438" s="21">
        <f>I438/H438</f>
        <v>0.6671484983113235</v>
      </c>
    </row>
    <row r="439" spans="1:11" x14ac:dyDescent="0.2">
      <c r="A439" s="19">
        <f t="shared" si="6"/>
        <v>437</v>
      </c>
      <c r="B439" s="22" t="s">
        <v>808</v>
      </c>
      <c r="C439" s="20">
        <v>10651.299805000001</v>
      </c>
      <c r="D439" s="20">
        <v>10651.360178000001</v>
      </c>
      <c r="E439" s="19" t="s">
        <v>610</v>
      </c>
      <c r="F439" s="19" t="s">
        <v>18</v>
      </c>
      <c r="G439" s="19" t="s">
        <v>56</v>
      </c>
      <c r="H439" s="20">
        <v>511.970212</v>
      </c>
      <c r="I439" s="26">
        <v>0.43766100000000002</v>
      </c>
      <c r="J439" s="21">
        <f>I439/D439</f>
        <v>4.1089681757638142E-5</v>
      </c>
      <c r="K439" s="21">
        <f>I439/H439</f>
        <v>8.5485637590180738E-4</v>
      </c>
    </row>
    <row r="440" spans="1:11" x14ac:dyDescent="0.2">
      <c r="A440" s="19">
        <f t="shared" si="6"/>
        <v>438</v>
      </c>
      <c r="B440" s="22" t="s">
        <v>808</v>
      </c>
      <c r="C440" s="20">
        <v>10651.299805000001</v>
      </c>
      <c r="D440" s="20">
        <v>10651.360178000001</v>
      </c>
      <c r="E440" s="19" t="s">
        <v>530</v>
      </c>
      <c r="F440" s="19" t="s">
        <v>18</v>
      </c>
      <c r="G440" s="19" t="s">
        <v>56</v>
      </c>
      <c r="H440" s="20">
        <v>144.516111</v>
      </c>
      <c r="I440" s="26">
        <v>18.305465999999999</v>
      </c>
      <c r="J440" s="21">
        <f>I440/D440</f>
        <v>1.7186036049939685E-3</v>
      </c>
      <c r="K440" s="21">
        <f>I440/H440</f>
        <v>0.12666730285871033</v>
      </c>
    </row>
    <row r="441" spans="1:11" x14ac:dyDescent="0.2">
      <c r="A441" s="19">
        <f t="shared" si="6"/>
        <v>439</v>
      </c>
      <c r="B441" s="22" t="s">
        <v>808</v>
      </c>
      <c r="C441" s="20">
        <v>10651.299805000001</v>
      </c>
      <c r="D441" s="20">
        <v>10651.360178000001</v>
      </c>
      <c r="E441" s="19" t="s">
        <v>530</v>
      </c>
      <c r="F441" s="19" t="s">
        <v>18</v>
      </c>
      <c r="G441" s="19" t="s">
        <v>56</v>
      </c>
      <c r="H441" s="20">
        <v>144.516111</v>
      </c>
      <c r="I441" s="26">
        <v>18.305465999999999</v>
      </c>
      <c r="J441" s="21">
        <f>I441/D441</f>
        <v>1.7186036049939685E-3</v>
      </c>
      <c r="K441" s="21">
        <f>I441/H441</f>
        <v>0.12666730285871033</v>
      </c>
    </row>
    <row r="442" spans="1:11" x14ac:dyDescent="0.2">
      <c r="A442" s="19">
        <f t="shared" si="6"/>
        <v>440</v>
      </c>
      <c r="B442" s="22" t="s">
        <v>808</v>
      </c>
      <c r="C442" s="20">
        <v>10651.299805000001</v>
      </c>
      <c r="D442" s="20">
        <v>10651.360178000001</v>
      </c>
      <c r="E442" s="19" t="s">
        <v>526</v>
      </c>
      <c r="F442" s="19" t="s">
        <v>18</v>
      </c>
      <c r="G442" s="19" t="s">
        <v>23</v>
      </c>
      <c r="H442" s="20">
        <v>202.22929300000001</v>
      </c>
      <c r="I442" s="26">
        <v>192.09960000000001</v>
      </c>
      <c r="J442" s="21">
        <f>I442/D442</f>
        <v>1.8035217736489164E-2</v>
      </c>
      <c r="K442" s="21">
        <f>I442/H442</f>
        <v>0.94990986295936863</v>
      </c>
    </row>
    <row r="443" spans="1:11" x14ac:dyDescent="0.2">
      <c r="A443" s="19">
        <f t="shared" si="6"/>
        <v>441</v>
      </c>
      <c r="B443" s="22" t="s">
        <v>808</v>
      </c>
      <c r="C443" s="20">
        <v>10651.299805000001</v>
      </c>
      <c r="D443" s="20">
        <v>10651.360178000001</v>
      </c>
      <c r="E443" s="19" t="s">
        <v>48</v>
      </c>
      <c r="F443" s="19" t="s">
        <v>18</v>
      </c>
      <c r="G443" s="19" t="s">
        <v>23</v>
      </c>
      <c r="H443" s="20">
        <v>4830.3228239999999</v>
      </c>
      <c r="I443" s="26">
        <v>1715.7295670000001</v>
      </c>
      <c r="J443" s="21">
        <f>I443/D443</f>
        <v>0.16108079515926776</v>
      </c>
      <c r="K443" s="21">
        <f>I443/H443</f>
        <v>0.35519977225439375</v>
      </c>
    </row>
    <row r="444" spans="1:11" x14ac:dyDescent="0.2">
      <c r="A444" s="19">
        <f t="shared" si="6"/>
        <v>442</v>
      </c>
      <c r="B444" s="22" t="s">
        <v>808</v>
      </c>
      <c r="C444" s="20">
        <v>10651.299805000001</v>
      </c>
      <c r="D444" s="20">
        <v>10651.360178000001</v>
      </c>
      <c r="E444" s="19" t="s">
        <v>435</v>
      </c>
      <c r="F444" s="19" t="s">
        <v>35</v>
      </c>
      <c r="G444" s="19" t="s">
        <v>23</v>
      </c>
      <c r="H444" s="20">
        <v>1090.896835</v>
      </c>
      <c r="I444" s="26">
        <v>754.57804999999996</v>
      </c>
      <c r="J444" s="21">
        <f>I444/D444</f>
        <v>7.0843351214294081E-2</v>
      </c>
      <c r="K444" s="21">
        <f>I444/H444</f>
        <v>0.69170431684312295</v>
      </c>
    </row>
    <row r="445" spans="1:11" x14ac:dyDescent="0.2">
      <c r="A445" s="19">
        <f t="shared" si="6"/>
        <v>443</v>
      </c>
      <c r="B445" s="22" t="s">
        <v>808</v>
      </c>
      <c r="C445" s="20">
        <v>10651.299805000001</v>
      </c>
      <c r="D445" s="20">
        <v>10651.360178000001</v>
      </c>
      <c r="E445" s="19" t="s">
        <v>435</v>
      </c>
      <c r="F445" s="19" t="s">
        <v>35</v>
      </c>
      <c r="G445" s="19" t="s">
        <v>23</v>
      </c>
      <c r="H445" s="20">
        <v>1090.896835</v>
      </c>
      <c r="I445" s="26">
        <v>754.57804999999996</v>
      </c>
      <c r="J445" s="21">
        <f>I445/D445</f>
        <v>7.0843351214294081E-2</v>
      </c>
      <c r="K445" s="21">
        <f>I445/H445</f>
        <v>0.69170431684312295</v>
      </c>
    </row>
    <row r="446" spans="1:11" x14ac:dyDescent="0.2">
      <c r="A446" s="19">
        <f t="shared" si="6"/>
        <v>444</v>
      </c>
      <c r="B446" s="22" t="s">
        <v>808</v>
      </c>
      <c r="C446" s="20">
        <v>10651.299805000001</v>
      </c>
      <c r="D446" s="20">
        <v>10651.360178000001</v>
      </c>
      <c r="E446" s="19" t="s">
        <v>435</v>
      </c>
      <c r="F446" s="19" t="s">
        <v>35</v>
      </c>
      <c r="G446" s="19" t="s">
        <v>23</v>
      </c>
      <c r="H446" s="20">
        <v>1090.896835</v>
      </c>
      <c r="I446" s="26">
        <v>754.57804999999996</v>
      </c>
      <c r="J446" s="21">
        <f>I446/D446</f>
        <v>7.0843351214294081E-2</v>
      </c>
      <c r="K446" s="21">
        <f>I446/H446</f>
        <v>0.69170431684312295</v>
      </c>
    </row>
    <row r="447" spans="1:11" x14ac:dyDescent="0.2">
      <c r="A447" s="19">
        <f t="shared" si="6"/>
        <v>445</v>
      </c>
      <c r="B447" s="22" t="s">
        <v>851</v>
      </c>
      <c r="C447" s="20">
        <v>1494.400024</v>
      </c>
      <c r="D447" s="20">
        <v>1494.410218</v>
      </c>
      <c r="E447" s="19" t="s">
        <v>499</v>
      </c>
      <c r="F447" s="19" t="s">
        <v>18</v>
      </c>
      <c r="G447" s="19" t="s">
        <v>306</v>
      </c>
      <c r="H447" s="20">
        <v>5695.3627390000001</v>
      </c>
      <c r="I447" s="26">
        <v>1381.0995330000001</v>
      </c>
      <c r="J447" s="21">
        <f>I447/D447</f>
        <v>0.92417698725879571</v>
      </c>
      <c r="K447" s="21">
        <f>I447/H447</f>
        <v>0.2424954469612054</v>
      </c>
    </row>
    <row r="448" spans="1:11" ht="25" x14ac:dyDescent="0.2">
      <c r="A448" s="19">
        <f t="shared" si="6"/>
        <v>446</v>
      </c>
      <c r="B448" s="22" t="s">
        <v>800</v>
      </c>
      <c r="C448" s="20">
        <v>4183.9501950000003</v>
      </c>
      <c r="D448" s="20">
        <v>4182.2842520000004</v>
      </c>
      <c r="E448" s="19">
        <v>502052</v>
      </c>
      <c r="F448" s="19" t="s">
        <v>18</v>
      </c>
      <c r="G448" s="19" t="s">
        <v>256</v>
      </c>
      <c r="H448" s="20">
        <v>6.1282009999999998</v>
      </c>
      <c r="I448" s="26">
        <v>6.1281990000000004</v>
      </c>
      <c r="J448" s="21">
        <f>I448/D448</f>
        <v>1.4652755840470308E-3</v>
      </c>
      <c r="K448" s="21">
        <f>I448/H448</f>
        <v>0.99999967363994757</v>
      </c>
    </row>
    <row r="449" spans="1:11" x14ac:dyDescent="0.2">
      <c r="A449" s="19">
        <f t="shared" si="6"/>
        <v>447</v>
      </c>
      <c r="B449" s="22" t="s">
        <v>832</v>
      </c>
      <c r="C449" s="20">
        <v>2622.1499020000001</v>
      </c>
      <c r="D449" s="20">
        <v>2622.1258659999999</v>
      </c>
      <c r="E449" s="19" t="s">
        <v>94</v>
      </c>
      <c r="F449" s="19" t="s">
        <v>18</v>
      </c>
      <c r="G449" s="19" t="s">
        <v>95</v>
      </c>
      <c r="H449" s="20">
        <v>252.86907400000001</v>
      </c>
      <c r="I449" s="26">
        <v>2.3146450000000001</v>
      </c>
      <c r="J449" s="21">
        <f>I449/D449</f>
        <v>8.8273603872835609E-4</v>
      </c>
      <c r="K449" s="21">
        <f>I449/H449</f>
        <v>9.1535313646144006E-3</v>
      </c>
    </row>
    <row r="450" spans="1:11" x14ac:dyDescent="0.2">
      <c r="A450" s="19">
        <f t="shared" si="6"/>
        <v>448</v>
      </c>
      <c r="B450" s="22" t="s">
        <v>832</v>
      </c>
      <c r="C450" s="20">
        <v>2622.1499020000001</v>
      </c>
      <c r="D450" s="20">
        <v>2622.1258659999999</v>
      </c>
      <c r="E450" s="19" t="s">
        <v>451</v>
      </c>
      <c r="F450" s="19" t="s">
        <v>18</v>
      </c>
      <c r="G450" s="19" t="s">
        <v>68</v>
      </c>
      <c r="H450" s="20">
        <v>482.10160100000002</v>
      </c>
      <c r="I450" s="26">
        <v>216.75468000000001</v>
      </c>
      <c r="J450" s="21">
        <f>I450/D450</f>
        <v>8.2663720613326205E-2</v>
      </c>
      <c r="K450" s="21">
        <f>I450/H450</f>
        <v>0.44960373404775317</v>
      </c>
    </row>
    <row r="451" spans="1:11" x14ac:dyDescent="0.2">
      <c r="A451" s="19">
        <f t="shared" si="6"/>
        <v>449</v>
      </c>
      <c r="B451" s="22" t="s">
        <v>832</v>
      </c>
      <c r="C451" s="20">
        <v>2622.1499020000001</v>
      </c>
      <c r="D451" s="20">
        <v>2622.1258659999999</v>
      </c>
      <c r="E451" s="19" t="s">
        <v>104</v>
      </c>
      <c r="F451" s="19" t="s">
        <v>18</v>
      </c>
      <c r="G451" s="19" t="s">
        <v>105</v>
      </c>
      <c r="H451" s="20">
        <v>795.17006900000001</v>
      </c>
      <c r="I451" s="26">
        <v>548.25271599999996</v>
      </c>
      <c r="J451" s="21">
        <f>I451/D451</f>
        <v>0.20908710871166089</v>
      </c>
      <c r="K451" s="21">
        <f>I451/H451</f>
        <v>0.68947856235267824</v>
      </c>
    </row>
    <row r="452" spans="1:11" x14ac:dyDescent="0.2">
      <c r="A452" s="19">
        <f t="shared" si="6"/>
        <v>450</v>
      </c>
      <c r="B452" s="22" t="s">
        <v>825</v>
      </c>
      <c r="C452" s="20">
        <v>1405.1999510000001</v>
      </c>
      <c r="D452" s="20">
        <v>1405.2061080000001</v>
      </c>
      <c r="E452" s="19" t="s">
        <v>650</v>
      </c>
      <c r="F452" s="19" t="s">
        <v>18</v>
      </c>
      <c r="G452" s="19" t="s">
        <v>105</v>
      </c>
      <c r="H452" s="20">
        <v>13.788808</v>
      </c>
      <c r="I452" s="26">
        <v>13.788805</v>
      </c>
      <c r="J452" s="21">
        <f>I452/D452</f>
        <v>9.8126566070975262E-3</v>
      </c>
      <c r="K452" s="21">
        <f>I452/H452</f>
        <v>0.99999978243224508</v>
      </c>
    </row>
    <row r="453" spans="1:11" ht="37" x14ac:dyDescent="0.2">
      <c r="A453" s="19">
        <f t="shared" ref="A453:A516" si="7">+A452+1</f>
        <v>451</v>
      </c>
      <c r="B453" s="22" t="s">
        <v>831</v>
      </c>
      <c r="C453" s="20">
        <v>11574</v>
      </c>
      <c r="D453" s="20">
        <v>11573.45089</v>
      </c>
      <c r="E453" s="19" t="s">
        <v>485</v>
      </c>
      <c r="F453" s="19" t="s">
        <v>18</v>
      </c>
      <c r="G453" s="19" t="s">
        <v>23</v>
      </c>
      <c r="H453" s="20">
        <v>3484.2556749999999</v>
      </c>
      <c r="I453" s="26">
        <v>1448.596389</v>
      </c>
      <c r="J453" s="21">
        <f>I453/D453</f>
        <v>0.12516546730687342</v>
      </c>
      <c r="K453" s="21">
        <f>I453/H453</f>
        <v>0.41575490552942851</v>
      </c>
    </row>
    <row r="454" spans="1:11" ht="37" x14ac:dyDescent="0.2">
      <c r="A454" s="19">
        <f t="shared" si="7"/>
        <v>452</v>
      </c>
      <c r="B454" s="22" t="s">
        <v>831</v>
      </c>
      <c r="C454" s="20">
        <v>11574</v>
      </c>
      <c r="D454" s="20">
        <v>11573.45089</v>
      </c>
      <c r="E454" s="19" t="s">
        <v>485</v>
      </c>
      <c r="F454" s="19" t="s">
        <v>18</v>
      </c>
      <c r="G454" s="19" t="s">
        <v>23</v>
      </c>
      <c r="H454" s="20">
        <v>3484.2556749999999</v>
      </c>
      <c r="I454" s="26">
        <v>1448.596389</v>
      </c>
      <c r="J454" s="21">
        <f>I454/D454</f>
        <v>0.12516546730687342</v>
      </c>
      <c r="K454" s="21">
        <f>I454/H454</f>
        <v>0.41575490552942851</v>
      </c>
    </row>
    <row r="455" spans="1:11" ht="37" x14ac:dyDescent="0.2">
      <c r="A455" s="19">
        <f t="shared" si="7"/>
        <v>453</v>
      </c>
      <c r="B455" s="22" t="s">
        <v>831</v>
      </c>
      <c r="C455" s="20">
        <v>11574</v>
      </c>
      <c r="D455" s="20">
        <v>11573.45089</v>
      </c>
      <c r="E455" s="19" t="s">
        <v>549</v>
      </c>
      <c r="F455" s="19" t="s">
        <v>18</v>
      </c>
      <c r="G455" s="19" t="s">
        <v>23</v>
      </c>
      <c r="H455" s="20">
        <v>546.73775599999999</v>
      </c>
      <c r="I455" s="26">
        <v>408.43395400000003</v>
      </c>
      <c r="J455" s="21">
        <f>I455/D455</f>
        <v>3.5290593780711157E-2</v>
      </c>
      <c r="K455" s="21">
        <f>I455/H455</f>
        <v>0.7470381357749144</v>
      </c>
    </row>
    <row r="456" spans="1:11" ht="37" x14ac:dyDescent="0.2">
      <c r="A456" s="19">
        <f t="shared" si="7"/>
        <v>454</v>
      </c>
      <c r="B456" s="22" t="s">
        <v>831</v>
      </c>
      <c r="C456" s="20">
        <v>11574</v>
      </c>
      <c r="D456" s="20">
        <v>11573.45089</v>
      </c>
      <c r="E456" s="19" t="s">
        <v>549</v>
      </c>
      <c r="F456" s="19" t="s">
        <v>18</v>
      </c>
      <c r="G456" s="19" t="s">
        <v>23</v>
      </c>
      <c r="H456" s="20">
        <v>546.73775599999999</v>
      </c>
      <c r="I456" s="26">
        <v>408.43395400000003</v>
      </c>
      <c r="J456" s="21">
        <f>I456/D456</f>
        <v>3.5290593780711157E-2</v>
      </c>
      <c r="K456" s="21">
        <f>I456/H456</f>
        <v>0.7470381357749144</v>
      </c>
    </row>
    <row r="457" spans="1:11" ht="37" x14ac:dyDescent="0.2">
      <c r="A457" s="19">
        <f t="shared" si="7"/>
        <v>455</v>
      </c>
      <c r="B457" s="22" t="s">
        <v>831</v>
      </c>
      <c r="C457" s="20">
        <v>11574</v>
      </c>
      <c r="D457" s="20">
        <v>11573.45089</v>
      </c>
      <c r="E457" s="19" t="s">
        <v>558</v>
      </c>
      <c r="F457" s="19" t="s">
        <v>18</v>
      </c>
      <c r="G457" s="19" t="s">
        <v>23</v>
      </c>
      <c r="H457" s="20">
        <v>549.203172</v>
      </c>
      <c r="I457" s="26">
        <v>414.37744900000001</v>
      </c>
      <c r="J457" s="21">
        <f>I457/D457</f>
        <v>3.5804139399601323E-2</v>
      </c>
      <c r="K457" s="21">
        <f>I457/H457</f>
        <v>0.75450665641821901</v>
      </c>
    </row>
    <row r="458" spans="1:11" ht="37" x14ac:dyDescent="0.2">
      <c r="A458" s="19">
        <f t="shared" si="7"/>
        <v>456</v>
      </c>
      <c r="B458" s="22" t="s">
        <v>831</v>
      </c>
      <c r="C458" s="20">
        <v>11574</v>
      </c>
      <c r="D458" s="20">
        <v>11573.45089</v>
      </c>
      <c r="E458" s="19" t="s">
        <v>558</v>
      </c>
      <c r="F458" s="19" t="s">
        <v>18</v>
      </c>
      <c r="G458" s="19" t="s">
        <v>23</v>
      </c>
      <c r="H458" s="20">
        <v>549.203172</v>
      </c>
      <c r="I458" s="26">
        <v>414.37744900000001</v>
      </c>
      <c r="J458" s="21">
        <f>I458/D458</f>
        <v>3.5804139399601323E-2</v>
      </c>
      <c r="K458" s="21">
        <f>I458/H458</f>
        <v>0.75450665641821901</v>
      </c>
    </row>
    <row r="459" spans="1:11" ht="37" x14ac:dyDescent="0.2">
      <c r="A459" s="19">
        <f t="shared" si="7"/>
        <v>457</v>
      </c>
      <c r="B459" s="22" t="s">
        <v>831</v>
      </c>
      <c r="C459" s="20">
        <v>11574</v>
      </c>
      <c r="D459" s="20">
        <v>11573.45089</v>
      </c>
      <c r="E459" s="19" t="s">
        <v>489</v>
      </c>
      <c r="F459" s="19" t="s">
        <v>18</v>
      </c>
      <c r="G459" s="19" t="s">
        <v>56</v>
      </c>
      <c r="H459" s="20">
        <v>164.638294</v>
      </c>
      <c r="I459" s="26">
        <v>129.89928699999999</v>
      </c>
      <c r="J459" s="21">
        <f>I459/D459</f>
        <v>1.1223902726561791E-2</v>
      </c>
      <c r="K459" s="21">
        <f>I459/H459</f>
        <v>0.78899801403432901</v>
      </c>
    </row>
    <row r="460" spans="1:11" ht="37" x14ac:dyDescent="0.2">
      <c r="A460" s="19">
        <f t="shared" si="7"/>
        <v>458</v>
      </c>
      <c r="B460" s="22" t="s">
        <v>831</v>
      </c>
      <c r="C460" s="20">
        <v>11574</v>
      </c>
      <c r="D460" s="20">
        <v>11573.45089</v>
      </c>
      <c r="E460" s="19" t="s">
        <v>489</v>
      </c>
      <c r="F460" s="19" t="s">
        <v>18</v>
      </c>
      <c r="G460" s="19" t="s">
        <v>56</v>
      </c>
      <c r="H460" s="20">
        <v>164.638294</v>
      </c>
      <c r="I460" s="26">
        <v>129.89928699999999</v>
      </c>
      <c r="J460" s="21">
        <f>I460/D460</f>
        <v>1.1223902726561791E-2</v>
      </c>
      <c r="K460" s="21">
        <f>I460/H460</f>
        <v>0.78899801403432901</v>
      </c>
    </row>
    <row r="461" spans="1:11" s="37" customFormat="1" ht="37" x14ac:dyDescent="0.2">
      <c r="A461" s="33">
        <f t="shared" si="7"/>
        <v>459</v>
      </c>
      <c r="B461" s="34" t="s">
        <v>177</v>
      </c>
      <c r="C461" s="35">
        <v>28183.099609000001</v>
      </c>
      <c r="D461" s="35">
        <v>28183.118408999999</v>
      </c>
      <c r="E461" s="33">
        <v>1793</v>
      </c>
      <c r="F461" s="33" t="s">
        <v>18</v>
      </c>
      <c r="G461" s="33" t="s">
        <v>56</v>
      </c>
      <c r="H461" s="35">
        <v>129.82229799999999</v>
      </c>
      <c r="I461" s="50">
        <v>129.82246799999999</v>
      </c>
      <c r="J461" s="36">
        <f>I461/D461</f>
        <v>4.606391177725119E-3</v>
      </c>
      <c r="K461" s="36">
        <f>I461/H461</f>
        <v>1.0000013094822893</v>
      </c>
    </row>
    <row r="462" spans="1:11" s="37" customFormat="1" ht="37" x14ac:dyDescent="0.2">
      <c r="A462" s="33">
        <f t="shared" si="7"/>
        <v>460</v>
      </c>
      <c r="B462" s="34" t="s">
        <v>177</v>
      </c>
      <c r="C462" s="35">
        <v>28183.099609000001</v>
      </c>
      <c r="D462" s="35">
        <v>28183.118408999999</v>
      </c>
      <c r="E462" s="33">
        <v>1793</v>
      </c>
      <c r="F462" s="33" t="s">
        <v>18</v>
      </c>
      <c r="G462" s="33" t="s">
        <v>56</v>
      </c>
      <c r="H462" s="35">
        <v>129.82229799999999</v>
      </c>
      <c r="I462" s="50">
        <v>129.82246799999999</v>
      </c>
      <c r="J462" s="36">
        <f>I462/D462</f>
        <v>4.606391177725119E-3</v>
      </c>
      <c r="K462" s="36">
        <f>I462/H462</f>
        <v>1.0000013094822893</v>
      </c>
    </row>
    <row r="463" spans="1:11" s="37" customFormat="1" ht="37" x14ac:dyDescent="0.2">
      <c r="A463" s="33">
        <f t="shared" si="7"/>
        <v>461</v>
      </c>
      <c r="B463" s="34" t="s">
        <v>177</v>
      </c>
      <c r="C463" s="35">
        <v>28183.099609000001</v>
      </c>
      <c r="D463" s="35">
        <v>28183.118408999999</v>
      </c>
      <c r="E463" s="33">
        <v>1793</v>
      </c>
      <c r="F463" s="33" t="s">
        <v>18</v>
      </c>
      <c r="G463" s="33" t="s">
        <v>56</v>
      </c>
      <c r="H463" s="35">
        <v>129.82229799999999</v>
      </c>
      <c r="I463" s="50">
        <v>129.82246799999999</v>
      </c>
      <c r="J463" s="36">
        <f>I463/D463</f>
        <v>4.606391177725119E-3</v>
      </c>
      <c r="K463" s="36">
        <f>I463/H463</f>
        <v>1.0000013094822893</v>
      </c>
    </row>
    <row r="464" spans="1:11" s="37" customFormat="1" ht="37" x14ac:dyDescent="0.2">
      <c r="A464" s="33">
        <f t="shared" si="7"/>
        <v>462</v>
      </c>
      <c r="B464" s="34" t="s">
        <v>177</v>
      </c>
      <c r="C464" s="35">
        <v>28183.099609000001</v>
      </c>
      <c r="D464" s="35">
        <v>28183.118408999999</v>
      </c>
      <c r="E464" s="33">
        <v>14237</v>
      </c>
      <c r="F464" s="33" t="s">
        <v>18</v>
      </c>
      <c r="G464" s="33" t="s">
        <v>56</v>
      </c>
      <c r="H464" s="35">
        <v>85.040653000000006</v>
      </c>
      <c r="I464" s="50">
        <v>85.006814000000006</v>
      </c>
      <c r="J464" s="36">
        <f>I464/D464</f>
        <v>3.0162316591926153E-3</v>
      </c>
      <c r="K464" s="36">
        <f>I464/H464</f>
        <v>0.99960208442896126</v>
      </c>
    </row>
    <row r="465" spans="1:11" s="37" customFormat="1" ht="37" x14ac:dyDescent="0.2">
      <c r="A465" s="33">
        <f t="shared" si="7"/>
        <v>463</v>
      </c>
      <c r="B465" s="34" t="s">
        <v>177</v>
      </c>
      <c r="C465" s="35">
        <v>28183.099609000001</v>
      </c>
      <c r="D465" s="35">
        <v>28183.118408999999</v>
      </c>
      <c r="E465" s="33">
        <v>14244</v>
      </c>
      <c r="F465" s="33" t="s">
        <v>18</v>
      </c>
      <c r="G465" s="33" t="s">
        <v>56</v>
      </c>
      <c r="H465" s="35">
        <v>32.234479</v>
      </c>
      <c r="I465" s="50">
        <v>32.234476000000001</v>
      </c>
      <c r="J465" s="36">
        <f>I465/D465</f>
        <v>1.1437512177398454E-3</v>
      </c>
      <c r="K465" s="36">
        <f>I465/H465</f>
        <v>0.99999990693195318</v>
      </c>
    </row>
    <row r="466" spans="1:11" s="37" customFormat="1" ht="37" x14ac:dyDescent="0.2">
      <c r="A466" s="33">
        <f t="shared" si="7"/>
        <v>464</v>
      </c>
      <c r="B466" s="34" t="s">
        <v>177</v>
      </c>
      <c r="C466" s="35">
        <v>28183.099609000001</v>
      </c>
      <c r="D466" s="35">
        <v>28183.118408999999</v>
      </c>
      <c r="E466" s="33">
        <v>14244</v>
      </c>
      <c r="F466" s="33" t="s">
        <v>18</v>
      </c>
      <c r="G466" s="33" t="s">
        <v>56</v>
      </c>
      <c r="H466" s="35">
        <v>32.234479</v>
      </c>
      <c r="I466" s="50">
        <v>32.234476000000001</v>
      </c>
      <c r="J466" s="36">
        <f>I466/D466</f>
        <v>1.1437512177398454E-3</v>
      </c>
      <c r="K466" s="36">
        <f>I466/H466</f>
        <v>0.99999990693195318</v>
      </c>
    </row>
    <row r="467" spans="1:11" s="37" customFormat="1" ht="37" x14ac:dyDescent="0.2">
      <c r="A467" s="33">
        <f t="shared" si="7"/>
        <v>465</v>
      </c>
      <c r="B467" s="34" t="s">
        <v>177</v>
      </c>
      <c r="C467" s="35">
        <v>28183.099609000001</v>
      </c>
      <c r="D467" s="35">
        <v>28183.118408999999</v>
      </c>
      <c r="E467" s="33">
        <v>18254</v>
      </c>
      <c r="F467" s="33" t="s">
        <v>18</v>
      </c>
      <c r="G467" s="33" t="s">
        <v>95</v>
      </c>
      <c r="H467" s="35">
        <v>188.74201600000001</v>
      </c>
      <c r="I467" s="50">
        <v>9.8660049999999995</v>
      </c>
      <c r="J467" s="36">
        <f>I467/D467</f>
        <v>3.5006789727177204E-4</v>
      </c>
      <c r="K467" s="36">
        <f>I467/H467</f>
        <v>5.2272436254998986E-2</v>
      </c>
    </row>
    <row r="468" spans="1:11" s="37" customFormat="1" ht="37" x14ac:dyDescent="0.2">
      <c r="A468" s="33">
        <f t="shared" si="7"/>
        <v>466</v>
      </c>
      <c r="B468" s="34" t="s">
        <v>177</v>
      </c>
      <c r="C468" s="35">
        <v>28183.099609000001</v>
      </c>
      <c r="D468" s="35">
        <v>28183.118408999999</v>
      </c>
      <c r="E468" s="33">
        <v>18430</v>
      </c>
      <c r="F468" s="33" t="s">
        <v>18</v>
      </c>
      <c r="G468" s="33" t="s">
        <v>181</v>
      </c>
      <c r="H468" s="35">
        <v>104.511307</v>
      </c>
      <c r="I468" s="50">
        <v>15.599707</v>
      </c>
      <c r="J468" s="36">
        <f>I468/D468</f>
        <v>5.5351245286676257E-4</v>
      </c>
      <c r="K468" s="36">
        <f>I468/H468</f>
        <v>0.14926334238648456</v>
      </c>
    </row>
    <row r="469" spans="1:11" s="37" customFormat="1" ht="37" x14ac:dyDescent="0.2">
      <c r="A469" s="33">
        <f t="shared" si="7"/>
        <v>467</v>
      </c>
      <c r="B469" s="34" t="s">
        <v>177</v>
      </c>
      <c r="C469" s="35">
        <v>28183.099609000001</v>
      </c>
      <c r="D469" s="35">
        <v>28183.118408999999</v>
      </c>
      <c r="E469" s="33">
        <v>19311</v>
      </c>
      <c r="F469" s="33" t="s">
        <v>18</v>
      </c>
      <c r="G469" s="33" t="s">
        <v>247</v>
      </c>
      <c r="H469" s="35">
        <v>8.1281960000000009</v>
      </c>
      <c r="I469" s="50">
        <v>8.1281859999999995</v>
      </c>
      <c r="J469" s="36">
        <f>I469/D469</f>
        <v>2.8840619700211542E-4</v>
      </c>
      <c r="K469" s="36">
        <f>I469/H469</f>
        <v>0.99999876971470647</v>
      </c>
    </row>
    <row r="470" spans="1:11" s="37" customFormat="1" ht="37" x14ac:dyDescent="0.2">
      <c r="A470" s="33">
        <f t="shared" si="7"/>
        <v>468</v>
      </c>
      <c r="B470" s="34" t="s">
        <v>177</v>
      </c>
      <c r="C470" s="35">
        <v>28183.099609000001</v>
      </c>
      <c r="D470" s="35">
        <v>28183.118408999999</v>
      </c>
      <c r="E470" s="33">
        <v>19311</v>
      </c>
      <c r="F470" s="33" t="s">
        <v>18</v>
      </c>
      <c r="G470" s="33" t="s">
        <v>247</v>
      </c>
      <c r="H470" s="35">
        <v>8.1281960000000009</v>
      </c>
      <c r="I470" s="50">
        <v>8.1281859999999995</v>
      </c>
      <c r="J470" s="36">
        <f>I470/D470</f>
        <v>2.8840619700211542E-4</v>
      </c>
      <c r="K470" s="36">
        <f>I470/H470</f>
        <v>0.99999876971470647</v>
      </c>
    </row>
    <row r="471" spans="1:11" s="37" customFormat="1" ht="37" x14ac:dyDescent="0.2">
      <c r="A471" s="33">
        <f t="shared" si="7"/>
        <v>469</v>
      </c>
      <c r="B471" s="34" t="s">
        <v>177</v>
      </c>
      <c r="C471" s="35">
        <v>28183.099609000001</v>
      </c>
      <c r="D471" s="35">
        <v>28183.118408999999</v>
      </c>
      <c r="E471" s="33" t="s">
        <v>748</v>
      </c>
      <c r="F471" s="33" t="s">
        <v>18</v>
      </c>
      <c r="G471" s="33" t="s">
        <v>56</v>
      </c>
      <c r="H471" s="35">
        <v>268.94332200000002</v>
      </c>
      <c r="I471" s="50">
        <v>268.94378499999999</v>
      </c>
      <c r="J471" s="36">
        <f>I471/D471</f>
        <v>9.5427262908605419E-3</v>
      </c>
      <c r="K471" s="36">
        <f>I471/H471</f>
        <v>1.00000172155232</v>
      </c>
    </row>
    <row r="472" spans="1:11" s="37" customFormat="1" ht="37" x14ac:dyDescent="0.2">
      <c r="A472" s="33">
        <f t="shared" si="7"/>
        <v>470</v>
      </c>
      <c r="B472" s="34" t="s">
        <v>177</v>
      </c>
      <c r="C472" s="35">
        <v>28183.099609000001</v>
      </c>
      <c r="D472" s="35">
        <v>28183.118408999999</v>
      </c>
      <c r="E472" s="33" t="s">
        <v>748</v>
      </c>
      <c r="F472" s="33" t="s">
        <v>18</v>
      </c>
      <c r="G472" s="33" t="s">
        <v>56</v>
      </c>
      <c r="H472" s="35">
        <v>268.94332200000002</v>
      </c>
      <c r="I472" s="50">
        <v>268.94378499999999</v>
      </c>
      <c r="J472" s="36">
        <f>I472/D472</f>
        <v>9.5427262908605419E-3</v>
      </c>
      <c r="K472" s="36">
        <f>I472/H472</f>
        <v>1.00000172155232</v>
      </c>
    </row>
    <row r="473" spans="1:11" s="37" customFormat="1" ht="37" x14ac:dyDescent="0.2">
      <c r="A473" s="33">
        <f t="shared" si="7"/>
        <v>471</v>
      </c>
      <c r="B473" s="34" t="s">
        <v>177</v>
      </c>
      <c r="C473" s="35">
        <v>28183.099609000001</v>
      </c>
      <c r="D473" s="35">
        <v>28183.118408999999</v>
      </c>
      <c r="E473" s="33" t="s">
        <v>693</v>
      </c>
      <c r="F473" s="33" t="s">
        <v>18</v>
      </c>
      <c r="G473" s="33" t="s">
        <v>56</v>
      </c>
      <c r="H473" s="35">
        <v>91.621080000000006</v>
      </c>
      <c r="I473" s="50">
        <v>58.095533000000003</v>
      </c>
      <c r="J473" s="36">
        <f>I473/D473</f>
        <v>2.0613592916477181E-3</v>
      </c>
      <c r="K473" s="36">
        <f>I473/H473</f>
        <v>0.63408478703809212</v>
      </c>
    </row>
    <row r="474" spans="1:11" s="37" customFormat="1" ht="37" x14ac:dyDescent="0.2">
      <c r="A474" s="33">
        <f t="shared" si="7"/>
        <v>472</v>
      </c>
      <c r="B474" s="34" t="s">
        <v>177</v>
      </c>
      <c r="C474" s="35">
        <v>28183.099609000001</v>
      </c>
      <c r="D474" s="35">
        <v>28183.118408999999</v>
      </c>
      <c r="E474" s="33" t="s">
        <v>693</v>
      </c>
      <c r="F474" s="33" t="s">
        <v>18</v>
      </c>
      <c r="G474" s="33" t="s">
        <v>56</v>
      </c>
      <c r="H474" s="35">
        <v>91.621080000000006</v>
      </c>
      <c r="I474" s="50">
        <v>58.095533000000003</v>
      </c>
      <c r="J474" s="36">
        <f>I474/D474</f>
        <v>2.0613592916477181E-3</v>
      </c>
      <c r="K474" s="36">
        <f>I474/H474</f>
        <v>0.63408478703809212</v>
      </c>
    </row>
    <row r="475" spans="1:11" s="37" customFormat="1" ht="37" x14ac:dyDescent="0.2">
      <c r="A475" s="33">
        <f t="shared" si="7"/>
        <v>473</v>
      </c>
      <c r="B475" s="34" t="s">
        <v>177</v>
      </c>
      <c r="C475" s="35">
        <v>28183.099609000001</v>
      </c>
      <c r="D475" s="35">
        <v>28183.118408999999</v>
      </c>
      <c r="E475" s="33" t="s">
        <v>740</v>
      </c>
      <c r="F475" s="33" t="s">
        <v>18</v>
      </c>
      <c r="G475" s="33" t="s">
        <v>56</v>
      </c>
      <c r="H475" s="35">
        <v>47.946956999999998</v>
      </c>
      <c r="I475" s="50">
        <v>47.946846000000001</v>
      </c>
      <c r="J475" s="36">
        <f>I475/D475</f>
        <v>1.701261205526804E-3</v>
      </c>
      <c r="K475" s="36">
        <f>I475/H475</f>
        <v>0.99999768494171593</v>
      </c>
    </row>
    <row r="476" spans="1:11" s="37" customFormat="1" ht="37" x14ac:dyDescent="0.2">
      <c r="A476" s="33">
        <f t="shared" si="7"/>
        <v>474</v>
      </c>
      <c r="B476" s="34" t="s">
        <v>177</v>
      </c>
      <c r="C476" s="35">
        <v>28183.099609000001</v>
      </c>
      <c r="D476" s="35">
        <v>28183.118408999999</v>
      </c>
      <c r="E476" s="33" t="s">
        <v>740</v>
      </c>
      <c r="F476" s="33" t="s">
        <v>18</v>
      </c>
      <c r="G476" s="33" t="s">
        <v>56</v>
      </c>
      <c r="H476" s="35">
        <v>47.946956999999998</v>
      </c>
      <c r="I476" s="50">
        <v>47.946846000000001</v>
      </c>
      <c r="J476" s="36">
        <f>I476/D476</f>
        <v>1.701261205526804E-3</v>
      </c>
      <c r="K476" s="36">
        <f>I476/H476</f>
        <v>0.99999768494171593</v>
      </c>
    </row>
    <row r="477" spans="1:11" s="37" customFormat="1" ht="37" x14ac:dyDescent="0.2">
      <c r="A477" s="33">
        <f t="shared" si="7"/>
        <v>475</v>
      </c>
      <c r="B477" s="34" t="s">
        <v>177</v>
      </c>
      <c r="C477" s="35">
        <v>28183.099609000001</v>
      </c>
      <c r="D477" s="35">
        <v>28183.118408999999</v>
      </c>
      <c r="E477" s="33" t="s">
        <v>734</v>
      </c>
      <c r="F477" s="33" t="s">
        <v>18</v>
      </c>
      <c r="G477" s="33" t="s">
        <v>56</v>
      </c>
      <c r="H477" s="35">
        <v>64.336304999999996</v>
      </c>
      <c r="I477" s="50">
        <v>64.336291000000003</v>
      </c>
      <c r="J477" s="36">
        <f>I477/D477</f>
        <v>2.2827953268455504E-3</v>
      </c>
      <c r="K477" s="36">
        <f>I477/H477</f>
        <v>0.99999978239347143</v>
      </c>
    </row>
    <row r="478" spans="1:11" s="37" customFormat="1" ht="37" x14ac:dyDescent="0.2">
      <c r="A478" s="33">
        <f t="shared" si="7"/>
        <v>476</v>
      </c>
      <c r="B478" s="34" t="s">
        <v>177</v>
      </c>
      <c r="C478" s="35">
        <v>28183.099609000001</v>
      </c>
      <c r="D478" s="35">
        <v>28183.118408999999</v>
      </c>
      <c r="E478" s="33" t="s">
        <v>734</v>
      </c>
      <c r="F478" s="33" t="s">
        <v>18</v>
      </c>
      <c r="G478" s="33" t="s">
        <v>56</v>
      </c>
      <c r="H478" s="35">
        <v>64.336304999999996</v>
      </c>
      <c r="I478" s="50">
        <v>64.336291000000003</v>
      </c>
      <c r="J478" s="36">
        <f>I478/D478</f>
        <v>2.2827953268455504E-3</v>
      </c>
      <c r="K478" s="36">
        <f>I478/H478</f>
        <v>0.99999978239347143</v>
      </c>
    </row>
    <row r="479" spans="1:11" s="37" customFormat="1" ht="37" x14ac:dyDescent="0.2">
      <c r="A479" s="33">
        <f t="shared" si="7"/>
        <v>477</v>
      </c>
      <c r="B479" s="34" t="s">
        <v>177</v>
      </c>
      <c r="C479" s="35">
        <v>28183.099609000001</v>
      </c>
      <c r="D479" s="35">
        <v>28183.118408999999</v>
      </c>
      <c r="E479" s="33" t="s">
        <v>643</v>
      </c>
      <c r="F479" s="33" t="s">
        <v>18</v>
      </c>
      <c r="G479" s="33" t="s">
        <v>56</v>
      </c>
      <c r="H479" s="35">
        <v>310.01221500000003</v>
      </c>
      <c r="I479" s="50">
        <v>310.01220499999999</v>
      </c>
      <c r="J479" s="36">
        <f>I479/D479</f>
        <v>1.0999925576049834E-2</v>
      </c>
      <c r="K479" s="36">
        <f>I479/H479</f>
        <v>0.99999996774320643</v>
      </c>
    </row>
    <row r="480" spans="1:11" s="37" customFormat="1" ht="37" x14ac:dyDescent="0.2">
      <c r="A480" s="33">
        <f t="shared" si="7"/>
        <v>478</v>
      </c>
      <c r="B480" s="34" t="s">
        <v>177</v>
      </c>
      <c r="C480" s="35">
        <v>28183.099609000001</v>
      </c>
      <c r="D480" s="35">
        <v>28183.118408999999</v>
      </c>
      <c r="E480" s="33" t="s">
        <v>742</v>
      </c>
      <c r="F480" s="33" t="s">
        <v>18</v>
      </c>
      <c r="G480" s="33" t="s">
        <v>56</v>
      </c>
      <c r="H480" s="35">
        <v>180.25171399999999</v>
      </c>
      <c r="I480" s="50">
        <v>117.771445</v>
      </c>
      <c r="J480" s="36">
        <f>I480/D480</f>
        <v>4.1787939606566342E-3</v>
      </c>
      <c r="K480" s="36">
        <f>I480/H480</f>
        <v>0.65337212271945444</v>
      </c>
    </row>
    <row r="481" spans="1:11" s="37" customFormat="1" ht="37" x14ac:dyDescent="0.2">
      <c r="A481" s="33">
        <f t="shared" si="7"/>
        <v>479</v>
      </c>
      <c r="B481" s="34" t="s">
        <v>177</v>
      </c>
      <c r="C481" s="35">
        <v>28183.099609000001</v>
      </c>
      <c r="D481" s="35">
        <v>28183.118408999999</v>
      </c>
      <c r="E481" s="33" t="s">
        <v>688</v>
      </c>
      <c r="F481" s="33" t="s">
        <v>18</v>
      </c>
      <c r="G481" s="33" t="s">
        <v>56</v>
      </c>
      <c r="H481" s="35">
        <v>13.510804</v>
      </c>
      <c r="I481" s="50">
        <v>13.510816</v>
      </c>
      <c r="J481" s="36">
        <f>I481/D481</f>
        <v>4.7939393377013434E-4</v>
      </c>
      <c r="K481" s="36">
        <f>I481/H481</f>
        <v>1.0000008881780833</v>
      </c>
    </row>
    <row r="482" spans="1:11" s="37" customFormat="1" ht="37" x14ac:dyDescent="0.2">
      <c r="A482" s="33">
        <f t="shared" si="7"/>
        <v>480</v>
      </c>
      <c r="B482" s="34" t="s">
        <v>177</v>
      </c>
      <c r="C482" s="35">
        <v>28183.099609000001</v>
      </c>
      <c r="D482" s="35">
        <v>28183.118408999999</v>
      </c>
      <c r="E482" s="33" t="s">
        <v>178</v>
      </c>
      <c r="F482" s="33" t="s">
        <v>18</v>
      </c>
      <c r="G482" s="33" t="s">
        <v>56</v>
      </c>
      <c r="H482" s="35">
        <v>368.95411300000001</v>
      </c>
      <c r="I482" s="50">
        <v>229.47786400000001</v>
      </c>
      <c r="J482" s="36">
        <f>I482/D482</f>
        <v>8.1423872500467707E-3</v>
      </c>
      <c r="K482" s="36">
        <f>I482/H482</f>
        <v>0.62196857526290816</v>
      </c>
    </row>
    <row r="483" spans="1:11" s="37" customFormat="1" ht="37" x14ac:dyDescent="0.2">
      <c r="A483" s="33">
        <f t="shared" si="7"/>
        <v>481</v>
      </c>
      <c r="B483" s="34" t="s">
        <v>177</v>
      </c>
      <c r="C483" s="35">
        <v>28183.099609000001</v>
      </c>
      <c r="D483" s="35">
        <v>28183.118408999999</v>
      </c>
      <c r="E483" s="33" t="s">
        <v>699</v>
      </c>
      <c r="F483" s="33" t="s">
        <v>18</v>
      </c>
      <c r="G483" s="33" t="s">
        <v>56</v>
      </c>
      <c r="H483" s="35">
        <v>10.924143000000001</v>
      </c>
      <c r="I483" s="50">
        <v>10.924144999999999</v>
      </c>
      <c r="J483" s="36">
        <f>I483/D483</f>
        <v>3.8761306827251175E-4</v>
      </c>
      <c r="K483" s="36">
        <f>I483/H483</f>
        <v>1.000000183080723</v>
      </c>
    </row>
    <row r="484" spans="1:11" s="37" customFormat="1" ht="37" x14ac:dyDescent="0.2">
      <c r="A484" s="33">
        <f t="shared" si="7"/>
        <v>482</v>
      </c>
      <c r="B484" s="34" t="s">
        <v>177</v>
      </c>
      <c r="C484" s="35">
        <v>28183.099609000001</v>
      </c>
      <c r="D484" s="35">
        <v>28183.118408999999</v>
      </c>
      <c r="E484" s="33" t="s">
        <v>699</v>
      </c>
      <c r="F484" s="33" t="s">
        <v>18</v>
      </c>
      <c r="G484" s="33" t="s">
        <v>56</v>
      </c>
      <c r="H484" s="35">
        <v>10.924143000000001</v>
      </c>
      <c r="I484" s="50">
        <v>10.924144999999999</v>
      </c>
      <c r="J484" s="36">
        <f>I484/D484</f>
        <v>3.8761306827251175E-4</v>
      </c>
      <c r="K484" s="36">
        <f>I484/H484</f>
        <v>1.000000183080723</v>
      </c>
    </row>
    <row r="485" spans="1:11" s="37" customFormat="1" ht="37" x14ac:dyDescent="0.2">
      <c r="A485" s="33">
        <f t="shared" si="7"/>
        <v>483</v>
      </c>
      <c r="B485" s="34" t="s">
        <v>177</v>
      </c>
      <c r="C485" s="35">
        <v>28183.099609000001</v>
      </c>
      <c r="D485" s="35">
        <v>28183.118408999999</v>
      </c>
      <c r="E485" s="33" t="s">
        <v>687</v>
      </c>
      <c r="F485" s="33" t="s">
        <v>18</v>
      </c>
      <c r="G485" s="33" t="s">
        <v>23</v>
      </c>
      <c r="H485" s="35">
        <v>177.748164</v>
      </c>
      <c r="I485" s="50">
        <v>141.63269700000001</v>
      </c>
      <c r="J485" s="36">
        <f>I485/D485</f>
        <v>5.0254444857589292E-3</v>
      </c>
      <c r="K485" s="36">
        <f>I485/H485</f>
        <v>0.79681665235090704</v>
      </c>
    </row>
    <row r="486" spans="1:11" s="37" customFormat="1" ht="37" x14ac:dyDescent="0.2">
      <c r="A486" s="33">
        <f t="shared" si="7"/>
        <v>484</v>
      </c>
      <c r="B486" s="34" t="s">
        <v>177</v>
      </c>
      <c r="C486" s="35">
        <v>28183.099609000001</v>
      </c>
      <c r="D486" s="35">
        <v>28183.118408999999</v>
      </c>
      <c r="E486" s="33" t="s">
        <v>686</v>
      </c>
      <c r="F486" s="33" t="s">
        <v>18</v>
      </c>
      <c r="G486" s="33" t="s">
        <v>56</v>
      </c>
      <c r="H486" s="35">
        <v>20.004625999999998</v>
      </c>
      <c r="I486" s="50">
        <v>0.51493999999999995</v>
      </c>
      <c r="J486" s="36">
        <f>I486/D486</f>
        <v>1.8271221535071824E-5</v>
      </c>
      <c r="K486" s="36">
        <f>I486/H486</f>
        <v>2.5741046096037987E-2</v>
      </c>
    </row>
    <row r="487" spans="1:11" s="37" customFormat="1" ht="37" x14ac:dyDescent="0.2">
      <c r="A487" s="33">
        <f t="shared" si="7"/>
        <v>485</v>
      </c>
      <c r="B487" s="34" t="s">
        <v>177</v>
      </c>
      <c r="C487" s="35">
        <v>28183.099609000001</v>
      </c>
      <c r="D487" s="35">
        <v>28183.118408999999</v>
      </c>
      <c r="E487" s="33" t="s">
        <v>686</v>
      </c>
      <c r="F487" s="33" t="s">
        <v>18</v>
      </c>
      <c r="G487" s="33" t="s">
        <v>56</v>
      </c>
      <c r="H487" s="35">
        <v>20.004625999999998</v>
      </c>
      <c r="I487" s="50">
        <v>0.51493999999999995</v>
      </c>
      <c r="J487" s="36">
        <f>I487/D487</f>
        <v>1.8271221535071824E-5</v>
      </c>
      <c r="K487" s="36">
        <f>I487/H487</f>
        <v>2.5741046096037987E-2</v>
      </c>
    </row>
    <row r="488" spans="1:11" s="37" customFormat="1" ht="37" x14ac:dyDescent="0.2">
      <c r="A488" s="33">
        <f t="shared" si="7"/>
        <v>486</v>
      </c>
      <c r="B488" s="34" t="s">
        <v>177</v>
      </c>
      <c r="C488" s="35">
        <v>28183.099609000001</v>
      </c>
      <c r="D488" s="35">
        <v>28183.118408999999</v>
      </c>
      <c r="E488" s="33" t="s">
        <v>671</v>
      </c>
      <c r="F488" s="33" t="s">
        <v>18</v>
      </c>
      <c r="G488" s="33" t="s">
        <v>244</v>
      </c>
      <c r="H488" s="35">
        <v>452.64768500000002</v>
      </c>
      <c r="I488" s="50">
        <v>196.057559</v>
      </c>
      <c r="J488" s="36">
        <f>I488/D488</f>
        <v>6.9565601703390975E-3</v>
      </c>
      <c r="K488" s="36">
        <f>I488/H488</f>
        <v>0.43313500874305805</v>
      </c>
    </row>
    <row r="489" spans="1:11" s="37" customFormat="1" ht="37" x14ac:dyDescent="0.2">
      <c r="A489" s="33">
        <f t="shared" si="7"/>
        <v>487</v>
      </c>
      <c r="B489" s="34" t="s">
        <v>177</v>
      </c>
      <c r="C489" s="35">
        <v>28183.099609000001</v>
      </c>
      <c r="D489" s="35">
        <v>28183.118408999999</v>
      </c>
      <c r="E489" s="33" t="s">
        <v>671</v>
      </c>
      <c r="F489" s="33" t="s">
        <v>18</v>
      </c>
      <c r="G489" s="33" t="s">
        <v>244</v>
      </c>
      <c r="H489" s="35">
        <v>452.64768500000002</v>
      </c>
      <c r="I489" s="50">
        <v>196.057559</v>
      </c>
      <c r="J489" s="36">
        <f>I489/D489</f>
        <v>6.9565601703390975E-3</v>
      </c>
      <c r="K489" s="36">
        <f>I489/H489</f>
        <v>0.43313500874305805</v>
      </c>
    </row>
    <row r="490" spans="1:11" s="37" customFormat="1" ht="37" x14ac:dyDescent="0.2">
      <c r="A490" s="33">
        <f t="shared" si="7"/>
        <v>488</v>
      </c>
      <c r="B490" s="34" t="s">
        <v>177</v>
      </c>
      <c r="C490" s="35">
        <v>28183.099609000001</v>
      </c>
      <c r="D490" s="35">
        <v>28183.118408999999</v>
      </c>
      <c r="E490" s="33" t="s">
        <v>671</v>
      </c>
      <c r="F490" s="33" t="s">
        <v>18</v>
      </c>
      <c r="G490" s="33" t="s">
        <v>244</v>
      </c>
      <c r="H490" s="35">
        <v>452.64768500000002</v>
      </c>
      <c r="I490" s="50">
        <v>196.057559</v>
      </c>
      <c r="J490" s="36">
        <f>I490/D490</f>
        <v>6.9565601703390975E-3</v>
      </c>
      <c r="K490" s="36">
        <f>I490/H490</f>
        <v>0.43313500874305805</v>
      </c>
    </row>
    <row r="491" spans="1:11" s="37" customFormat="1" ht="37" x14ac:dyDescent="0.2">
      <c r="A491" s="33">
        <f t="shared" si="7"/>
        <v>489</v>
      </c>
      <c r="B491" s="34" t="s">
        <v>177</v>
      </c>
      <c r="C491" s="35">
        <v>28183.099609000001</v>
      </c>
      <c r="D491" s="35">
        <v>28183.118408999999</v>
      </c>
      <c r="E491" s="33" t="s">
        <v>671</v>
      </c>
      <c r="F491" s="33" t="s">
        <v>18</v>
      </c>
      <c r="G491" s="33" t="s">
        <v>244</v>
      </c>
      <c r="H491" s="35">
        <v>452.64768500000002</v>
      </c>
      <c r="I491" s="50">
        <v>196.057559</v>
      </c>
      <c r="J491" s="36">
        <f>I491/D491</f>
        <v>6.9565601703390975E-3</v>
      </c>
      <c r="K491" s="36">
        <f>I491/H491</f>
        <v>0.43313500874305805</v>
      </c>
    </row>
    <row r="492" spans="1:11" s="37" customFormat="1" ht="37" x14ac:dyDescent="0.2">
      <c r="A492" s="33">
        <f t="shared" si="7"/>
        <v>490</v>
      </c>
      <c r="B492" s="34" t="s">
        <v>177</v>
      </c>
      <c r="C492" s="35">
        <v>28183.099609000001</v>
      </c>
      <c r="D492" s="35">
        <v>28183.118408999999</v>
      </c>
      <c r="E492" s="33" t="s">
        <v>666</v>
      </c>
      <c r="F492" s="33" t="s">
        <v>18</v>
      </c>
      <c r="G492" s="33" t="s">
        <v>224</v>
      </c>
      <c r="H492" s="35">
        <v>252.131899</v>
      </c>
      <c r="I492" s="50">
        <v>161.13441599999999</v>
      </c>
      <c r="J492" s="36">
        <f>I492/D492</f>
        <v>5.7174090411706647E-3</v>
      </c>
      <c r="K492" s="36">
        <f>I492/H492</f>
        <v>0.63908778159006363</v>
      </c>
    </row>
    <row r="493" spans="1:11" s="37" customFormat="1" ht="37" x14ac:dyDescent="0.2">
      <c r="A493" s="33">
        <f t="shared" si="7"/>
        <v>491</v>
      </c>
      <c r="B493" s="34" t="s">
        <v>177</v>
      </c>
      <c r="C493" s="35">
        <v>28183.099609000001</v>
      </c>
      <c r="D493" s="35">
        <v>28183.118408999999</v>
      </c>
      <c r="E493" s="33" t="s">
        <v>666</v>
      </c>
      <c r="F493" s="33" t="s">
        <v>18</v>
      </c>
      <c r="G493" s="33" t="s">
        <v>224</v>
      </c>
      <c r="H493" s="35">
        <v>252.131899</v>
      </c>
      <c r="I493" s="50">
        <v>161.13441599999999</v>
      </c>
      <c r="J493" s="36">
        <f>I493/D493</f>
        <v>5.7174090411706647E-3</v>
      </c>
      <c r="K493" s="36">
        <f>I493/H493</f>
        <v>0.63908778159006363</v>
      </c>
    </row>
    <row r="494" spans="1:11" s="37" customFormat="1" ht="37" x14ac:dyDescent="0.2">
      <c r="A494" s="33">
        <f t="shared" si="7"/>
        <v>492</v>
      </c>
      <c r="B494" s="34" t="s">
        <v>177</v>
      </c>
      <c r="C494" s="35">
        <v>28183.099609000001</v>
      </c>
      <c r="D494" s="35">
        <v>28183.118408999999</v>
      </c>
      <c r="E494" s="33" t="s">
        <v>666</v>
      </c>
      <c r="F494" s="33" t="s">
        <v>18</v>
      </c>
      <c r="G494" s="33" t="s">
        <v>224</v>
      </c>
      <c r="H494" s="35">
        <v>252.131899</v>
      </c>
      <c r="I494" s="50">
        <v>161.13441599999999</v>
      </c>
      <c r="J494" s="36">
        <f>I494/D494</f>
        <v>5.7174090411706647E-3</v>
      </c>
      <c r="K494" s="36">
        <f>I494/H494</f>
        <v>0.63908778159006363</v>
      </c>
    </row>
    <row r="495" spans="1:11" s="37" customFormat="1" ht="37" x14ac:dyDescent="0.2">
      <c r="A495" s="33">
        <f t="shared" si="7"/>
        <v>493</v>
      </c>
      <c r="B495" s="34" t="s">
        <v>177</v>
      </c>
      <c r="C495" s="35">
        <v>28183.099609000001</v>
      </c>
      <c r="D495" s="35">
        <v>28183.118408999999</v>
      </c>
      <c r="E495" s="33" t="s">
        <v>583</v>
      </c>
      <c r="F495" s="33" t="s">
        <v>18</v>
      </c>
      <c r="G495" s="33" t="s">
        <v>56</v>
      </c>
      <c r="H495" s="35">
        <v>30.42408</v>
      </c>
      <c r="I495" s="50">
        <v>30.424074999999998</v>
      </c>
      <c r="J495" s="36">
        <f>I495/D495</f>
        <v>1.0795141459677639E-3</v>
      </c>
      <c r="K495" s="36">
        <f>I495/H495</f>
        <v>0.99999983565649309</v>
      </c>
    </row>
    <row r="496" spans="1:11" s="37" customFormat="1" ht="37" x14ac:dyDescent="0.2">
      <c r="A496" s="33">
        <f t="shared" si="7"/>
        <v>494</v>
      </c>
      <c r="B496" s="34" t="s">
        <v>177</v>
      </c>
      <c r="C496" s="35">
        <v>28183.099609000001</v>
      </c>
      <c r="D496" s="35">
        <v>28183.118408999999</v>
      </c>
      <c r="E496" s="33" t="s">
        <v>190</v>
      </c>
      <c r="F496" s="33" t="s">
        <v>18</v>
      </c>
      <c r="G496" s="33" t="s">
        <v>23</v>
      </c>
      <c r="H496" s="35">
        <v>644.18294200000003</v>
      </c>
      <c r="I496" s="50">
        <v>539.87506800000006</v>
      </c>
      <c r="J496" s="36">
        <f>I496/D496</f>
        <v>1.9155973450673804E-2</v>
      </c>
      <c r="K496" s="36">
        <f>I496/H496</f>
        <v>0.83807724917993875</v>
      </c>
    </row>
    <row r="497" spans="1:11" s="37" customFormat="1" ht="37" x14ac:dyDescent="0.2">
      <c r="A497" s="33">
        <f t="shared" si="7"/>
        <v>495</v>
      </c>
      <c r="B497" s="34" t="s">
        <v>177</v>
      </c>
      <c r="C497" s="35">
        <v>28183.099609000001</v>
      </c>
      <c r="D497" s="35">
        <v>28183.118408999999</v>
      </c>
      <c r="E497" s="33" t="s">
        <v>478</v>
      </c>
      <c r="F497" s="33" t="s">
        <v>18</v>
      </c>
      <c r="G497" s="33" t="s">
        <v>56</v>
      </c>
      <c r="H497" s="35">
        <v>189.06269700000001</v>
      </c>
      <c r="I497" s="50">
        <v>189.06269399999999</v>
      </c>
      <c r="J497" s="36">
        <f>I497/D497</f>
        <v>6.7083667341661067E-3</v>
      </c>
      <c r="K497" s="36">
        <f>I497/H497</f>
        <v>0.99999998413224778</v>
      </c>
    </row>
    <row r="498" spans="1:11" s="37" customFormat="1" ht="37" x14ac:dyDescent="0.2">
      <c r="A498" s="33">
        <f t="shared" si="7"/>
        <v>496</v>
      </c>
      <c r="B498" s="34" t="s">
        <v>177</v>
      </c>
      <c r="C498" s="35">
        <v>28183.099609000001</v>
      </c>
      <c r="D498" s="35">
        <v>28183.118408999999</v>
      </c>
      <c r="E498" s="33" t="s">
        <v>599</v>
      </c>
      <c r="F498" s="33" t="s">
        <v>18</v>
      </c>
      <c r="G498" s="33" t="s">
        <v>56</v>
      </c>
      <c r="H498" s="35">
        <v>17.609607</v>
      </c>
      <c r="I498" s="50">
        <v>17.609593</v>
      </c>
      <c r="J498" s="36">
        <f>I498/D498</f>
        <v>6.2482769807249402E-4</v>
      </c>
      <c r="K498" s="36">
        <f>I498/H498</f>
        <v>0.9999992049794183</v>
      </c>
    </row>
    <row r="499" spans="1:11" s="37" customFormat="1" ht="37" x14ac:dyDescent="0.2">
      <c r="A499" s="33">
        <f t="shared" si="7"/>
        <v>497</v>
      </c>
      <c r="B499" s="34" t="s">
        <v>177</v>
      </c>
      <c r="C499" s="35">
        <v>28183.099609000001</v>
      </c>
      <c r="D499" s="35">
        <v>28183.118408999999</v>
      </c>
      <c r="E499" s="33" t="s">
        <v>599</v>
      </c>
      <c r="F499" s="33" t="s">
        <v>18</v>
      </c>
      <c r="G499" s="33" t="s">
        <v>56</v>
      </c>
      <c r="H499" s="35">
        <v>17.609607</v>
      </c>
      <c r="I499" s="50">
        <v>17.609593</v>
      </c>
      <c r="J499" s="36">
        <f>I499/D499</f>
        <v>6.2482769807249402E-4</v>
      </c>
      <c r="K499" s="36">
        <f>I499/H499</f>
        <v>0.9999992049794183</v>
      </c>
    </row>
    <row r="500" spans="1:11" s="37" customFormat="1" ht="37" x14ac:dyDescent="0.2">
      <c r="A500" s="33">
        <f t="shared" si="7"/>
        <v>498</v>
      </c>
      <c r="B500" s="34" t="s">
        <v>177</v>
      </c>
      <c r="C500" s="35">
        <v>28183.099609000001</v>
      </c>
      <c r="D500" s="35">
        <v>28183.118408999999</v>
      </c>
      <c r="E500" s="33" t="s">
        <v>582</v>
      </c>
      <c r="F500" s="33" t="s">
        <v>18</v>
      </c>
      <c r="G500" s="33" t="s">
        <v>56</v>
      </c>
      <c r="H500" s="35">
        <v>20.104652999999999</v>
      </c>
      <c r="I500" s="50">
        <v>19.991783999999999</v>
      </c>
      <c r="J500" s="36">
        <f>I500/D500</f>
        <v>7.0935315637803305E-4</v>
      </c>
      <c r="K500" s="36">
        <f>I500/H500</f>
        <v>0.99438592648179502</v>
      </c>
    </row>
    <row r="501" spans="1:11" s="37" customFormat="1" ht="37" x14ac:dyDescent="0.2">
      <c r="A501" s="33">
        <f t="shared" si="7"/>
        <v>499</v>
      </c>
      <c r="B501" s="34" t="s">
        <v>177</v>
      </c>
      <c r="C501" s="35">
        <v>28183.099609000001</v>
      </c>
      <c r="D501" s="35">
        <v>28183.118408999999</v>
      </c>
      <c r="E501" s="33" t="s">
        <v>582</v>
      </c>
      <c r="F501" s="33" t="s">
        <v>18</v>
      </c>
      <c r="G501" s="33" t="s">
        <v>56</v>
      </c>
      <c r="H501" s="35">
        <v>20.104652999999999</v>
      </c>
      <c r="I501" s="50">
        <v>19.991783999999999</v>
      </c>
      <c r="J501" s="36">
        <f>I501/D501</f>
        <v>7.0935315637803305E-4</v>
      </c>
      <c r="K501" s="36">
        <f>I501/H501</f>
        <v>0.99438592648179502</v>
      </c>
    </row>
    <row r="502" spans="1:11" s="37" customFormat="1" ht="37" x14ac:dyDescent="0.2">
      <c r="A502" s="33">
        <f t="shared" si="7"/>
        <v>500</v>
      </c>
      <c r="B502" s="34" t="s">
        <v>177</v>
      </c>
      <c r="C502" s="35">
        <v>28183.099609000001</v>
      </c>
      <c r="D502" s="35">
        <v>28183.118408999999</v>
      </c>
      <c r="E502" s="33" t="s">
        <v>700</v>
      </c>
      <c r="F502" s="33" t="s">
        <v>18</v>
      </c>
      <c r="G502" s="33" t="s">
        <v>23</v>
      </c>
      <c r="H502" s="35">
        <v>20.004712000000001</v>
      </c>
      <c r="I502" s="50">
        <v>0.51502199999999998</v>
      </c>
      <c r="J502" s="36">
        <f>I502/D502</f>
        <v>1.8274131078253315E-5</v>
      </c>
      <c r="K502" s="36">
        <f>I502/H502</f>
        <v>2.5745034469878893E-2</v>
      </c>
    </row>
    <row r="503" spans="1:11" s="37" customFormat="1" ht="37" x14ac:dyDescent="0.2">
      <c r="A503" s="33">
        <f t="shared" si="7"/>
        <v>501</v>
      </c>
      <c r="B503" s="34" t="s">
        <v>177</v>
      </c>
      <c r="C503" s="35">
        <v>28183.099609000001</v>
      </c>
      <c r="D503" s="35">
        <v>28183.118408999999</v>
      </c>
      <c r="E503" s="33" t="s">
        <v>700</v>
      </c>
      <c r="F503" s="33" t="s">
        <v>18</v>
      </c>
      <c r="G503" s="33" t="s">
        <v>23</v>
      </c>
      <c r="H503" s="35">
        <v>20.004712000000001</v>
      </c>
      <c r="I503" s="50">
        <v>0.51502199999999998</v>
      </c>
      <c r="J503" s="36">
        <f>I503/D503</f>
        <v>1.8274131078253315E-5</v>
      </c>
      <c r="K503" s="36">
        <f>I503/H503</f>
        <v>2.5745034469878893E-2</v>
      </c>
    </row>
    <row r="504" spans="1:11" s="37" customFormat="1" ht="37" x14ac:dyDescent="0.2">
      <c r="A504" s="33">
        <f t="shared" si="7"/>
        <v>502</v>
      </c>
      <c r="B504" s="34" t="s">
        <v>177</v>
      </c>
      <c r="C504" s="35">
        <v>28183.099609000001</v>
      </c>
      <c r="D504" s="35">
        <v>28183.118408999999</v>
      </c>
      <c r="E504" s="33" t="s">
        <v>698</v>
      </c>
      <c r="F504" s="33" t="s">
        <v>18</v>
      </c>
      <c r="G504" s="33" t="s">
        <v>56</v>
      </c>
      <c r="H504" s="35">
        <v>21.766528999999998</v>
      </c>
      <c r="I504" s="50">
        <v>21.766541</v>
      </c>
      <c r="J504" s="36">
        <f>I504/D504</f>
        <v>7.7232549940424878E-4</v>
      </c>
      <c r="K504" s="36">
        <f>I504/H504</f>
        <v>1.0000005513051715</v>
      </c>
    </row>
    <row r="505" spans="1:11" s="37" customFormat="1" ht="37" x14ac:dyDescent="0.2">
      <c r="A505" s="33">
        <f t="shared" si="7"/>
        <v>503</v>
      </c>
      <c r="B505" s="34" t="s">
        <v>177</v>
      </c>
      <c r="C505" s="35">
        <v>28183.099609000001</v>
      </c>
      <c r="D505" s="35">
        <v>28183.118408999999</v>
      </c>
      <c r="E505" s="33" t="s">
        <v>698</v>
      </c>
      <c r="F505" s="33" t="s">
        <v>18</v>
      </c>
      <c r="G505" s="33" t="s">
        <v>56</v>
      </c>
      <c r="H505" s="35">
        <v>21.766528999999998</v>
      </c>
      <c r="I505" s="50">
        <v>21.766541</v>
      </c>
      <c r="J505" s="36">
        <f>I505/D505</f>
        <v>7.7232549940424878E-4</v>
      </c>
      <c r="K505" s="36">
        <f>I505/H505</f>
        <v>1.0000005513051715</v>
      </c>
    </row>
    <row r="506" spans="1:11" s="37" customFormat="1" ht="37" x14ac:dyDescent="0.2">
      <c r="A506" s="33">
        <f t="shared" si="7"/>
        <v>504</v>
      </c>
      <c r="B506" s="34" t="s">
        <v>177</v>
      </c>
      <c r="C506" s="35">
        <v>28183.099609000001</v>
      </c>
      <c r="D506" s="35">
        <v>28183.118408999999</v>
      </c>
      <c r="E506" s="33" t="s">
        <v>447</v>
      </c>
      <c r="F506" s="33" t="s">
        <v>18</v>
      </c>
      <c r="G506" s="33" t="s">
        <v>19</v>
      </c>
      <c r="H506" s="35">
        <v>359.54036300000001</v>
      </c>
      <c r="I506" s="50">
        <v>359.54002800000001</v>
      </c>
      <c r="J506" s="36">
        <f>I506/D506</f>
        <v>1.2757283377313721E-2</v>
      </c>
      <c r="K506" s="36">
        <f>I506/H506</f>
        <v>0.99999906825482066</v>
      </c>
    </row>
    <row r="507" spans="1:11" s="37" customFormat="1" ht="37" x14ac:dyDescent="0.2">
      <c r="A507" s="33">
        <f t="shared" si="7"/>
        <v>505</v>
      </c>
      <c r="B507" s="34" t="s">
        <v>177</v>
      </c>
      <c r="C507" s="35">
        <v>28183.099609000001</v>
      </c>
      <c r="D507" s="35">
        <v>28183.118408999999</v>
      </c>
      <c r="E507" s="33" t="s">
        <v>447</v>
      </c>
      <c r="F507" s="33" t="s">
        <v>18</v>
      </c>
      <c r="G507" s="33" t="s">
        <v>19</v>
      </c>
      <c r="H507" s="35">
        <v>359.54036300000001</v>
      </c>
      <c r="I507" s="50">
        <v>359.54002800000001</v>
      </c>
      <c r="J507" s="36">
        <f>I507/D507</f>
        <v>1.2757283377313721E-2</v>
      </c>
      <c r="K507" s="36">
        <f>I507/H507</f>
        <v>0.99999906825482066</v>
      </c>
    </row>
    <row r="508" spans="1:11" s="37" customFormat="1" ht="37" x14ac:dyDescent="0.2">
      <c r="A508" s="33">
        <f t="shared" si="7"/>
        <v>506</v>
      </c>
      <c r="B508" s="34" t="s">
        <v>177</v>
      </c>
      <c r="C508" s="35">
        <v>28183.099609000001</v>
      </c>
      <c r="D508" s="35">
        <v>28183.118408999999</v>
      </c>
      <c r="E508" s="33" t="s">
        <v>401</v>
      </c>
      <c r="F508" s="33" t="s">
        <v>18</v>
      </c>
      <c r="G508" s="33" t="s">
        <v>23</v>
      </c>
      <c r="H508" s="35">
        <v>37.677737</v>
      </c>
      <c r="I508" s="50">
        <v>37.677714000000002</v>
      </c>
      <c r="J508" s="36">
        <f>I508/D508</f>
        <v>1.3368894617413237E-3</v>
      </c>
      <c r="K508" s="36">
        <f>I508/H508</f>
        <v>0.99999938955994094</v>
      </c>
    </row>
    <row r="509" spans="1:11" ht="25" x14ac:dyDescent="0.2">
      <c r="A509" s="19">
        <f t="shared" si="7"/>
        <v>507</v>
      </c>
      <c r="B509" s="22" t="s">
        <v>843</v>
      </c>
      <c r="C509" s="20">
        <v>3760</v>
      </c>
      <c r="D509" s="20">
        <v>1917.6186399999999</v>
      </c>
      <c r="E509" s="19" t="s">
        <v>206</v>
      </c>
      <c r="F509" s="19" t="s">
        <v>18</v>
      </c>
      <c r="G509" s="19" t="s">
        <v>102</v>
      </c>
      <c r="H509" s="20">
        <v>95.759336000000005</v>
      </c>
      <c r="I509" s="26">
        <v>0.29200500000000001</v>
      </c>
      <c r="J509" s="21">
        <f>I509/D509</f>
        <v>1.5227480266879342E-4</v>
      </c>
      <c r="K509" s="21">
        <f>I509/H509</f>
        <v>3.0493632495530252E-3</v>
      </c>
    </row>
    <row r="510" spans="1:11" ht="25" x14ac:dyDescent="0.2">
      <c r="A510" s="19">
        <f t="shared" si="7"/>
        <v>508</v>
      </c>
      <c r="B510" s="22" t="s">
        <v>843</v>
      </c>
      <c r="C510" s="20">
        <v>3760</v>
      </c>
      <c r="D510" s="20">
        <v>1917.6186399999999</v>
      </c>
      <c r="E510" s="19" t="s">
        <v>218</v>
      </c>
      <c r="F510" s="19" t="s">
        <v>18</v>
      </c>
      <c r="G510" s="19" t="s">
        <v>219</v>
      </c>
      <c r="H510" s="20">
        <v>461.08048000000002</v>
      </c>
      <c r="I510" s="26">
        <v>45.101322000000003</v>
      </c>
      <c r="J510" s="21">
        <f>I510/D510</f>
        <v>2.3519442843964015E-2</v>
      </c>
      <c r="K510" s="21">
        <f>I510/H510</f>
        <v>9.7816593753871348E-2</v>
      </c>
    </row>
    <row r="511" spans="1:11" s="37" customFormat="1" ht="25" x14ac:dyDescent="0.2">
      <c r="A511" s="33">
        <f t="shared" si="7"/>
        <v>509</v>
      </c>
      <c r="B511" s="34" t="s">
        <v>842</v>
      </c>
      <c r="C511" s="35">
        <v>40646.898437999997</v>
      </c>
      <c r="D511" s="35">
        <v>40646.964367</v>
      </c>
      <c r="E511" s="33" t="s">
        <v>524</v>
      </c>
      <c r="F511" s="33" t="s">
        <v>18</v>
      </c>
      <c r="G511" s="33" t="s">
        <v>15</v>
      </c>
      <c r="H511" s="35">
        <v>1993.241814</v>
      </c>
      <c r="I511" s="50">
        <v>375.69000499999999</v>
      </c>
      <c r="J511" s="36">
        <f>I511/D511</f>
        <v>9.2427567679570916E-3</v>
      </c>
      <c r="K511" s="36">
        <f>I511/H511</f>
        <v>0.18848190037016752</v>
      </c>
    </row>
    <row r="512" spans="1:11" ht="37" x14ac:dyDescent="0.2">
      <c r="A512" s="19">
        <f t="shared" si="7"/>
        <v>510</v>
      </c>
      <c r="B512" s="22" t="s">
        <v>826</v>
      </c>
      <c r="C512" s="20">
        <v>25103</v>
      </c>
      <c r="D512" s="20">
        <v>25103.873004000001</v>
      </c>
      <c r="E512" s="19" t="s">
        <v>467</v>
      </c>
      <c r="F512" s="19" t="s">
        <v>18</v>
      </c>
      <c r="G512" s="19" t="s">
        <v>19</v>
      </c>
      <c r="H512" s="20">
        <v>303.59382399999998</v>
      </c>
      <c r="I512" s="26">
        <v>69.108806000000001</v>
      </c>
      <c r="J512" s="21">
        <f>I512/D512</f>
        <v>2.752914101700098E-3</v>
      </c>
      <c r="K512" s="21">
        <f>I512/H512</f>
        <v>0.22763574399985162</v>
      </c>
    </row>
    <row r="513" spans="1:11" ht="37" x14ac:dyDescent="0.2">
      <c r="A513" s="19">
        <f t="shared" si="7"/>
        <v>511</v>
      </c>
      <c r="B513" s="22" t="s">
        <v>826</v>
      </c>
      <c r="C513" s="20">
        <v>25103</v>
      </c>
      <c r="D513" s="20">
        <v>25103.873004000001</v>
      </c>
      <c r="E513" s="19" t="s">
        <v>600</v>
      </c>
      <c r="F513" s="19" t="s">
        <v>18</v>
      </c>
      <c r="G513" s="19" t="s">
        <v>19</v>
      </c>
      <c r="H513" s="20">
        <v>137.882777</v>
      </c>
      <c r="I513" s="26">
        <v>84.72148</v>
      </c>
      <c r="J513" s="21">
        <f>I513/D513</f>
        <v>3.3748370216221475E-3</v>
      </c>
      <c r="K513" s="21">
        <f>I513/H513</f>
        <v>0.61444570412155242</v>
      </c>
    </row>
    <row r="514" spans="1:11" ht="37" x14ac:dyDescent="0.2">
      <c r="A514" s="19">
        <f t="shared" si="7"/>
        <v>512</v>
      </c>
      <c r="B514" s="22" t="s">
        <v>826</v>
      </c>
      <c r="C514" s="20">
        <v>25103</v>
      </c>
      <c r="D514" s="20">
        <v>25103.873004000001</v>
      </c>
      <c r="E514" s="19" t="s">
        <v>419</v>
      </c>
      <c r="F514" s="19" t="s">
        <v>18</v>
      </c>
      <c r="G514" s="19" t="s">
        <v>23</v>
      </c>
      <c r="H514" s="20">
        <v>909.56940299999997</v>
      </c>
      <c r="I514" s="26">
        <v>131.13776999999999</v>
      </c>
      <c r="J514" s="21">
        <f>I514/D514</f>
        <v>5.2238063018843648E-3</v>
      </c>
      <c r="K514" s="21">
        <f>I514/H514</f>
        <v>0.14417566110675339</v>
      </c>
    </row>
    <row r="515" spans="1:11" ht="37" x14ac:dyDescent="0.2">
      <c r="A515" s="19">
        <f t="shared" si="7"/>
        <v>513</v>
      </c>
      <c r="B515" s="22" t="s">
        <v>826</v>
      </c>
      <c r="C515" s="20">
        <v>25103</v>
      </c>
      <c r="D515" s="20">
        <v>25103.873004000001</v>
      </c>
      <c r="E515" s="19" t="s">
        <v>471</v>
      </c>
      <c r="F515" s="19" t="s">
        <v>18</v>
      </c>
      <c r="G515" s="19" t="s">
        <v>19</v>
      </c>
      <c r="H515" s="20">
        <v>388.66959400000002</v>
      </c>
      <c r="I515" s="26">
        <v>2.5088689999999998</v>
      </c>
      <c r="J515" s="21">
        <f>I515/D515</f>
        <v>9.9939519276577026E-5</v>
      </c>
      <c r="K515" s="21">
        <f>I515/H515</f>
        <v>6.4550174202718819E-3</v>
      </c>
    </row>
    <row r="516" spans="1:11" s="37" customFormat="1" x14ac:dyDescent="0.2">
      <c r="A516" s="33">
        <f t="shared" si="7"/>
        <v>514</v>
      </c>
      <c r="B516" s="34" t="s">
        <v>813</v>
      </c>
      <c r="C516" s="35">
        <v>6640</v>
      </c>
      <c r="D516" s="35">
        <v>6638.8374480000002</v>
      </c>
      <c r="E516" s="33" t="s">
        <v>691</v>
      </c>
      <c r="F516" s="33" t="s">
        <v>18</v>
      </c>
      <c r="G516" s="33" t="s">
        <v>56</v>
      </c>
      <c r="H516" s="35">
        <v>54.866802</v>
      </c>
      <c r="I516" s="50">
        <v>4.5951649999999997</v>
      </c>
      <c r="J516" s="36">
        <f>I516/D516</f>
        <v>6.9216410794699118E-4</v>
      </c>
      <c r="K516" s="36">
        <f>I516/H516</f>
        <v>8.3751281877154055E-2</v>
      </c>
    </row>
    <row r="517" spans="1:11" s="37" customFormat="1" x14ac:dyDescent="0.2">
      <c r="A517" s="33">
        <f t="shared" ref="A517:A580" si="8">+A516+1</f>
        <v>515</v>
      </c>
      <c r="B517" s="34" t="s">
        <v>813</v>
      </c>
      <c r="C517" s="35">
        <v>6640</v>
      </c>
      <c r="D517" s="35">
        <v>6638.8374480000002</v>
      </c>
      <c r="E517" s="33" t="s">
        <v>603</v>
      </c>
      <c r="F517" s="33" t="s">
        <v>18</v>
      </c>
      <c r="G517" s="33" t="s">
        <v>23</v>
      </c>
      <c r="H517" s="35">
        <v>93.990887999999998</v>
      </c>
      <c r="I517" s="50">
        <v>67.177048999999997</v>
      </c>
      <c r="J517" s="36">
        <f>I517/D517</f>
        <v>1.0118797082497868E-2</v>
      </c>
      <c r="K517" s="36">
        <f>I517/H517</f>
        <v>0.71471873954419918</v>
      </c>
    </row>
    <row r="518" spans="1:11" s="37" customFormat="1" x14ac:dyDescent="0.2">
      <c r="A518" s="33">
        <f t="shared" si="8"/>
        <v>516</v>
      </c>
      <c r="B518" s="34" t="s">
        <v>813</v>
      </c>
      <c r="C518" s="35">
        <v>6640</v>
      </c>
      <c r="D518" s="35">
        <v>6638.8374480000002</v>
      </c>
      <c r="E518" s="33" t="s">
        <v>603</v>
      </c>
      <c r="F518" s="33" t="s">
        <v>18</v>
      </c>
      <c r="G518" s="33" t="s">
        <v>23</v>
      </c>
      <c r="H518" s="35">
        <v>93.990887999999998</v>
      </c>
      <c r="I518" s="50">
        <v>67.177048999999997</v>
      </c>
      <c r="J518" s="36">
        <f>I518/D518</f>
        <v>1.0118797082497868E-2</v>
      </c>
      <c r="K518" s="36">
        <f>I518/H518</f>
        <v>0.71471873954419918</v>
      </c>
    </row>
    <row r="519" spans="1:11" s="37" customFormat="1" x14ac:dyDescent="0.2">
      <c r="A519" s="33">
        <f t="shared" si="8"/>
        <v>517</v>
      </c>
      <c r="B519" s="34" t="s">
        <v>813</v>
      </c>
      <c r="C519" s="35">
        <v>6640</v>
      </c>
      <c r="D519" s="35">
        <v>6638.8374480000002</v>
      </c>
      <c r="E519" s="33" t="s">
        <v>603</v>
      </c>
      <c r="F519" s="33" t="s">
        <v>18</v>
      </c>
      <c r="G519" s="33" t="s">
        <v>23</v>
      </c>
      <c r="H519" s="35">
        <v>93.990887999999998</v>
      </c>
      <c r="I519" s="50">
        <v>67.177048999999997</v>
      </c>
      <c r="J519" s="36">
        <f>I519/D519</f>
        <v>1.0118797082497868E-2</v>
      </c>
      <c r="K519" s="36">
        <f>I519/H519</f>
        <v>0.71471873954419918</v>
      </c>
    </row>
    <row r="520" spans="1:11" s="37" customFormat="1" x14ac:dyDescent="0.2">
      <c r="A520" s="33">
        <f t="shared" si="8"/>
        <v>518</v>
      </c>
      <c r="B520" s="34" t="s">
        <v>813</v>
      </c>
      <c r="C520" s="35">
        <v>6640</v>
      </c>
      <c r="D520" s="35">
        <v>6638.8374480000002</v>
      </c>
      <c r="E520" s="33" t="s">
        <v>84</v>
      </c>
      <c r="F520" s="33" t="s">
        <v>18</v>
      </c>
      <c r="G520" s="33" t="s">
        <v>19</v>
      </c>
      <c r="H520" s="35">
        <v>2450.3211240000001</v>
      </c>
      <c r="I520" s="50">
        <v>914.35049500000002</v>
      </c>
      <c r="J520" s="36">
        <f>I520/D520</f>
        <v>0.13772750156361413</v>
      </c>
      <c r="K520" s="36">
        <f>I520/H520</f>
        <v>0.3731553738178523</v>
      </c>
    </row>
    <row r="521" spans="1:11" s="37" customFormat="1" x14ac:dyDescent="0.2">
      <c r="A521" s="33">
        <f t="shared" si="8"/>
        <v>519</v>
      </c>
      <c r="B521" s="34" t="s">
        <v>813</v>
      </c>
      <c r="C521" s="35">
        <v>6640</v>
      </c>
      <c r="D521" s="35">
        <v>6638.8374480000002</v>
      </c>
      <c r="E521" s="33" t="s">
        <v>540</v>
      </c>
      <c r="F521" s="33" t="s">
        <v>18</v>
      </c>
      <c r="G521" s="33" t="s">
        <v>23</v>
      </c>
      <c r="H521" s="35">
        <v>12.510429</v>
      </c>
      <c r="I521" s="50">
        <v>12.510420999999999</v>
      </c>
      <c r="J521" s="36">
        <f>I521/D521</f>
        <v>1.884429480009163E-3</v>
      </c>
      <c r="K521" s="36">
        <f>I521/H521</f>
        <v>0.99999936053351957</v>
      </c>
    </row>
    <row r="522" spans="1:11" s="37" customFormat="1" x14ac:dyDescent="0.2">
      <c r="A522" s="33">
        <f t="shared" si="8"/>
        <v>520</v>
      </c>
      <c r="B522" s="34" t="s">
        <v>813</v>
      </c>
      <c r="C522" s="35">
        <v>6640</v>
      </c>
      <c r="D522" s="35">
        <v>6638.8374480000002</v>
      </c>
      <c r="E522" s="33" t="s">
        <v>540</v>
      </c>
      <c r="F522" s="33" t="s">
        <v>18</v>
      </c>
      <c r="G522" s="33" t="s">
        <v>23</v>
      </c>
      <c r="H522" s="35">
        <v>12.510429</v>
      </c>
      <c r="I522" s="50">
        <v>12.510420999999999</v>
      </c>
      <c r="J522" s="36">
        <f>I522/D522</f>
        <v>1.884429480009163E-3</v>
      </c>
      <c r="K522" s="36">
        <f>I522/H522</f>
        <v>0.99999936053351957</v>
      </c>
    </row>
    <row r="523" spans="1:11" s="37" customFormat="1" x14ac:dyDescent="0.2">
      <c r="A523" s="33">
        <f t="shared" si="8"/>
        <v>521</v>
      </c>
      <c r="B523" s="34" t="s">
        <v>813</v>
      </c>
      <c r="C523" s="35">
        <v>6640</v>
      </c>
      <c r="D523" s="35">
        <v>6638.8374480000002</v>
      </c>
      <c r="E523" s="33" t="s">
        <v>540</v>
      </c>
      <c r="F523" s="33" t="s">
        <v>18</v>
      </c>
      <c r="G523" s="33" t="s">
        <v>23</v>
      </c>
      <c r="H523" s="35">
        <v>12.510429</v>
      </c>
      <c r="I523" s="50">
        <v>12.510420999999999</v>
      </c>
      <c r="J523" s="36">
        <f>I523/D523</f>
        <v>1.884429480009163E-3</v>
      </c>
      <c r="K523" s="36">
        <f>I523/H523</f>
        <v>0.99999936053351957</v>
      </c>
    </row>
    <row r="524" spans="1:11" s="37" customFormat="1" x14ac:dyDescent="0.2">
      <c r="A524" s="33">
        <f t="shared" si="8"/>
        <v>522</v>
      </c>
      <c r="B524" s="34" t="s">
        <v>813</v>
      </c>
      <c r="C524" s="35">
        <v>6640</v>
      </c>
      <c r="D524" s="35">
        <v>6638.8374480000002</v>
      </c>
      <c r="E524" s="33" t="s">
        <v>561</v>
      </c>
      <c r="F524" s="33" t="s">
        <v>18</v>
      </c>
      <c r="G524" s="33" t="s">
        <v>23</v>
      </c>
      <c r="H524" s="35">
        <v>124.801846</v>
      </c>
      <c r="I524" s="50">
        <v>124.80296300000001</v>
      </c>
      <c r="J524" s="36">
        <f>I524/D524</f>
        <v>1.8798918331340956E-2</v>
      </c>
      <c r="K524" s="36">
        <f>I524/H524</f>
        <v>1.0000089501881246</v>
      </c>
    </row>
    <row r="525" spans="1:11" s="37" customFormat="1" x14ac:dyDescent="0.2">
      <c r="A525" s="33">
        <f t="shared" si="8"/>
        <v>523</v>
      </c>
      <c r="B525" s="34" t="s">
        <v>813</v>
      </c>
      <c r="C525" s="35">
        <v>6640</v>
      </c>
      <c r="D525" s="35">
        <v>6638.8374480000002</v>
      </c>
      <c r="E525" s="33" t="s">
        <v>561</v>
      </c>
      <c r="F525" s="33" t="s">
        <v>18</v>
      </c>
      <c r="G525" s="33" t="s">
        <v>23</v>
      </c>
      <c r="H525" s="35">
        <v>124.801846</v>
      </c>
      <c r="I525" s="50">
        <v>124.80296300000001</v>
      </c>
      <c r="J525" s="36">
        <f>I525/D525</f>
        <v>1.8798918331340956E-2</v>
      </c>
      <c r="K525" s="36">
        <f>I525/H525</f>
        <v>1.0000089501881246</v>
      </c>
    </row>
    <row r="526" spans="1:11" s="37" customFormat="1" x14ac:dyDescent="0.2">
      <c r="A526" s="33">
        <f t="shared" si="8"/>
        <v>524</v>
      </c>
      <c r="B526" s="34" t="s">
        <v>813</v>
      </c>
      <c r="C526" s="35">
        <v>6640</v>
      </c>
      <c r="D526" s="35">
        <v>6638.8374480000002</v>
      </c>
      <c r="E526" s="33" t="s">
        <v>86</v>
      </c>
      <c r="F526" s="33" t="s">
        <v>18</v>
      </c>
      <c r="G526" s="33" t="s">
        <v>19</v>
      </c>
      <c r="H526" s="35">
        <v>3040.8262140000002</v>
      </c>
      <c r="I526" s="50">
        <v>2384.3050619999999</v>
      </c>
      <c r="J526" s="36">
        <f>I526/D526</f>
        <v>0.35914496787661065</v>
      </c>
      <c r="K526" s="36">
        <f>I526/H526</f>
        <v>0.78409777284299609</v>
      </c>
    </row>
    <row r="527" spans="1:11" s="37" customFormat="1" x14ac:dyDescent="0.2">
      <c r="A527" s="33">
        <f t="shared" si="8"/>
        <v>525</v>
      </c>
      <c r="B527" s="34" t="s">
        <v>813</v>
      </c>
      <c r="C527" s="35">
        <v>6640</v>
      </c>
      <c r="D527" s="35">
        <v>6638.8374480000002</v>
      </c>
      <c r="E527" s="33" t="s">
        <v>86</v>
      </c>
      <c r="F527" s="33" t="s">
        <v>18</v>
      </c>
      <c r="G527" s="33" t="s">
        <v>19</v>
      </c>
      <c r="H527" s="35">
        <v>3040.8262140000002</v>
      </c>
      <c r="I527" s="50">
        <v>2384.3050619999999</v>
      </c>
      <c r="J527" s="36">
        <f>I527/D527</f>
        <v>0.35914496787661065</v>
      </c>
      <c r="K527" s="36">
        <f>I527/H527</f>
        <v>0.78409777284299609</v>
      </c>
    </row>
    <row r="528" spans="1:11" s="37" customFormat="1" x14ac:dyDescent="0.2">
      <c r="A528" s="33">
        <f t="shared" si="8"/>
        <v>526</v>
      </c>
      <c r="B528" s="34" t="s">
        <v>813</v>
      </c>
      <c r="C528" s="35">
        <v>6640</v>
      </c>
      <c r="D528" s="35">
        <v>6638.8374480000002</v>
      </c>
      <c r="E528" s="33" t="s">
        <v>86</v>
      </c>
      <c r="F528" s="33" t="s">
        <v>18</v>
      </c>
      <c r="G528" s="33" t="s">
        <v>19</v>
      </c>
      <c r="H528" s="35">
        <v>3040.8262140000002</v>
      </c>
      <c r="I528" s="50">
        <v>2384.3050619999999</v>
      </c>
      <c r="J528" s="36">
        <f>I528/D528</f>
        <v>0.35914496787661065</v>
      </c>
      <c r="K528" s="36">
        <f>I528/H528</f>
        <v>0.78409777284299609</v>
      </c>
    </row>
    <row r="529" spans="1:11" s="37" customFormat="1" x14ac:dyDescent="0.2">
      <c r="A529" s="33">
        <f t="shared" si="8"/>
        <v>527</v>
      </c>
      <c r="B529" s="34" t="s">
        <v>813</v>
      </c>
      <c r="C529" s="35">
        <v>6640</v>
      </c>
      <c r="D529" s="35">
        <v>6638.8374480000002</v>
      </c>
      <c r="E529" s="33" t="s">
        <v>86</v>
      </c>
      <c r="F529" s="33" t="s">
        <v>18</v>
      </c>
      <c r="G529" s="33" t="s">
        <v>19</v>
      </c>
      <c r="H529" s="35">
        <v>3040.8262140000002</v>
      </c>
      <c r="I529" s="50">
        <v>2384.3050619999999</v>
      </c>
      <c r="J529" s="36">
        <f>I529/D529</f>
        <v>0.35914496787661065</v>
      </c>
      <c r="K529" s="36">
        <f>I529/H529</f>
        <v>0.78409777284299609</v>
      </c>
    </row>
    <row r="530" spans="1:11" s="37" customFormat="1" x14ac:dyDescent="0.2">
      <c r="A530" s="33">
        <f t="shared" si="8"/>
        <v>528</v>
      </c>
      <c r="B530" s="34" t="s">
        <v>813</v>
      </c>
      <c r="C530" s="35">
        <v>6640</v>
      </c>
      <c r="D530" s="35">
        <v>6638.8374480000002</v>
      </c>
      <c r="E530" s="33" t="s">
        <v>86</v>
      </c>
      <c r="F530" s="33" t="s">
        <v>18</v>
      </c>
      <c r="G530" s="33" t="s">
        <v>19</v>
      </c>
      <c r="H530" s="35">
        <v>3040.8262140000002</v>
      </c>
      <c r="I530" s="50">
        <v>2384.3050619999999</v>
      </c>
      <c r="J530" s="36">
        <f>I530/D530</f>
        <v>0.35914496787661065</v>
      </c>
      <c r="K530" s="36">
        <f>I530/H530</f>
        <v>0.78409777284299609</v>
      </c>
    </row>
    <row r="531" spans="1:11" s="37" customFormat="1" x14ac:dyDescent="0.2">
      <c r="A531" s="33">
        <f t="shared" si="8"/>
        <v>529</v>
      </c>
      <c r="B531" s="34" t="s">
        <v>813</v>
      </c>
      <c r="C531" s="35">
        <v>6640</v>
      </c>
      <c r="D531" s="35">
        <v>6638.8374480000002</v>
      </c>
      <c r="E531" s="33" t="s">
        <v>528</v>
      </c>
      <c r="F531" s="33" t="s">
        <v>18</v>
      </c>
      <c r="G531" s="33" t="s">
        <v>23</v>
      </c>
      <c r="H531" s="35">
        <v>25.293437000000001</v>
      </c>
      <c r="I531" s="50">
        <v>25.293424000000002</v>
      </c>
      <c r="J531" s="36">
        <f>I531/D531</f>
        <v>3.80991765472731E-3</v>
      </c>
      <c r="K531" s="36">
        <f>I531/H531</f>
        <v>0.99999948603268118</v>
      </c>
    </row>
    <row r="532" spans="1:11" s="37" customFormat="1" x14ac:dyDescent="0.2">
      <c r="A532" s="33">
        <f t="shared" si="8"/>
        <v>530</v>
      </c>
      <c r="B532" s="34" t="s">
        <v>813</v>
      </c>
      <c r="C532" s="35">
        <v>6640</v>
      </c>
      <c r="D532" s="35">
        <v>6638.8374480000002</v>
      </c>
      <c r="E532" s="33" t="s">
        <v>528</v>
      </c>
      <c r="F532" s="33" t="s">
        <v>18</v>
      </c>
      <c r="G532" s="33" t="s">
        <v>23</v>
      </c>
      <c r="H532" s="35">
        <v>25.293437000000001</v>
      </c>
      <c r="I532" s="50">
        <v>25.293424000000002</v>
      </c>
      <c r="J532" s="36">
        <f>I532/D532</f>
        <v>3.80991765472731E-3</v>
      </c>
      <c r="K532" s="36">
        <f>I532/H532</f>
        <v>0.99999948603268118</v>
      </c>
    </row>
    <row r="533" spans="1:11" s="37" customFormat="1" x14ac:dyDescent="0.2">
      <c r="A533" s="33">
        <f t="shared" si="8"/>
        <v>531</v>
      </c>
      <c r="B533" s="34" t="s">
        <v>813</v>
      </c>
      <c r="C533" s="35">
        <v>6640</v>
      </c>
      <c r="D533" s="35">
        <v>6638.8374480000002</v>
      </c>
      <c r="E533" s="33" t="s">
        <v>450</v>
      </c>
      <c r="F533" s="33" t="s">
        <v>18</v>
      </c>
      <c r="G533" s="33" t="s">
        <v>23</v>
      </c>
      <c r="H533" s="35">
        <v>41.326847000000001</v>
      </c>
      <c r="I533" s="50">
        <v>41.326855000000002</v>
      </c>
      <c r="J533" s="36">
        <f>I533/D533</f>
        <v>6.225013840706407E-3</v>
      </c>
      <c r="K533" s="36">
        <f>I533/H533</f>
        <v>1.000000193578765</v>
      </c>
    </row>
    <row r="534" spans="1:11" s="37" customFormat="1" x14ac:dyDescent="0.2">
      <c r="A534" s="33">
        <f t="shared" si="8"/>
        <v>532</v>
      </c>
      <c r="B534" s="34" t="s">
        <v>813</v>
      </c>
      <c r="C534" s="35">
        <v>6640</v>
      </c>
      <c r="D534" s="35">
        <v>6638.8374480000002</v>
      </c>
      <c r="E534" s="33" t="s">
        <v>337</v>
      </c>
      <c r="F534" s="33" t="s">
        <v>14</v>
      </c>
      <c r="G534" s="33" t="s">
        <v>105</v>
      </c>
      <c r="H534" s="35">
        <v>29.799036999999998</v>
      </c>
      <c r="I534" s="50">
        <v>3.249047</v>
      </c>
      <c r="J534" s="36">
        <f>I534/D534</f>
        <v>4.8939999291273506E-4</v>
      </c>
      <c r="K534" s="36">
        <f>I534/H534</f>
        <v>0.10903194623369877</v>
      </c>
    </row>
    <row r="535" spans="1:11" ht="25" x14ac:dyDescent="0.2">
      <c r="A535" s="19">
        <f t="shared" si="8"/>
        <v>533</v>
      </c>
      <c r="B535" s="22" t="s">
        <v>834</v>
      </c>
      <c r="C535" s="20">
        <v>125669</v>
      </c>
      <c r="D535" s="20">
        <v>126933.798272</v>
      </c>
      <c r="E535" s="19" t="s">
        <v>534</v>
      </c>
      <c r="F535" s="19" t="s">
        <v>18</v>
      </c>
      <c r="G535" s="19" t="s">
        <v>19</v>
      </c>
      <c r="H535" s="20">
        <v>692.24277800000004</v>
      </c>
      <c r="I535" s="26">
        <v>412.38317599999999</v>
      </c>
      <c r="J535" s="21">
        <f>I535/D535</f>
        <v>3.2488051379060208E-3</v>
      </c>
      <c r="K535" s="21">
        <f>I535/H535</f>
        <v>0.59572044534930479</v>
      </c>
    </row>
    <row r="536" spans="1:11" s="37" customFormat="1" ht="25" x14ac:dyDescent="0.2">
      <c r="A536" s="33">
        <f t="shared" si="8"/>
        <v>534</v>
      </c>
      <c r="B536" s="34" t="s">
        <v>788</v>
      </c>
      <c r="C536" s="35">
        <v>4202.0097660000001</v>
      </c>
      <c r="D536" s="35">
        <v>4210.6023439999999</v>
      </c>
      <c r="E536" s="33">
        <v>6460</v>
      </c>
      <c r="F536" s="33" t="s">
        <v>18</v>
      </c>
      <c r="G536" s="33" t="s">
        <v>23</v>
      </c>
      <c r="H536" s="35">
        <v>169.05239900000001</v>
      </c>
      <c r="I536" s="50">
        <v>169.052695</v>
      </c>
      <c r="J536" s="36">
        <f>I536/D536</f>
        <v>4.0149290098813475E-2</v>
      </c>
      <c r="K536" s="36">
        <f>I536/H536</f>
        <v>1.0000017509364063</v>
      </c>
    </row>
    <row r="537" spans="1:11" s="37" customFormat="1" ht="25" x14ac:dyDescent="0.2">
      <c r="A537" s="33">
        <f t="shared" si="8"/>
        <v>535</v>
      </c>
      <c r="B537" s="34" t="s">
        <v>788</v>
      </c>
      <c r="C537" s="35">
        <v>4202.0097660000001</v>
      </c>
      <c r="D537" s="35">
        <v>4210.6023439999999</v>
      </c>
      <c r="E537" s="33" t="s">
        <v>701</v>
      </c>
      <c r="F537" s="33" t="s">
        <v>18</v>
      </c>
      <c r="G537" s="33" t="s">
        <v>56</v>
      </c>
      <c r="H537" s="35">
        <v>286.83862900000003</v>
      </c>
      <c r="I537" s="50">
        <v>286.838797</v>
      </c>
      <c r="J537" s="36">
        <f>I537/D537</f>
        <v>6.8122984211210991E-2</v>
      </c>
      <c r="K537" s="36">
        <f>I537/H537</f>
        <v>1.0000005856951715</v>
      </c>
    </row>
    <row r="538" spans="1:11" s="37" customFormat="1" ht="25" x14ac:dyDescent="0.2">
      <c r="A538" s="33">
        <f t="shared" si="8"/>
        <v>536</v>
      </c>
      <c r="B538" s="34" t="s">
        <v>788</v>
      </c>
      <c r="C538" s="35">
        <v>4202.0097660000001</v>
      </c>
      <c r="D538" s="35">
        <v>4210.6023439999999</v>
      </c>
      <c r="E538" s="33" t="s">
        <v>609</v>
      </c>
      <c r="F538" s="33" t="s">
        <v>18</v>
      </c>
      <c r="G538" s="33" t="s">
        <v>56</v>
      </c>
      <c r="H538" s="35">
        <v>739.09683099999995</v>
      </c>
      <c r="I538" s="50">
        <v>142.702889</v>
      </c>
      <c r="J538" s="36">
        <f>I538/D538</f>
        <v>3.3891324172026824E-2</v>
      </c>
      <c r="K538" s="36">
        <f>I538/H538</f>
        <v>0.19307739258863094</v>
      </c>
    </row>
    <row r="539" spans="1:11" x14ac:dyDescent="0.2">
      <c r="A539" s="19">
        <f t="shared" si="8"/>
        <v>537</v>
      </c>
      <c r="B539" s="22" t="s">
        <v>835</v>
      </c>
      <c r="C539" s="20">
        <v>10840</v>
      </c>
      <c r="D539" s="20">
        <v>10840.015085000001</v>
      </c>
      <c r="E539" s="19" t="s">
        <v>560</v>
      </c>
      <c r="F539" s="19" t="s">
        <v>18</v>
      </c>
      <c r="G539" s="19" t="s">
        <v>105</v>
      </c>
      <c r="H539" s="20">
        <v>46.961556999999999</v>
      </c>
      <c r="I539" s="26">
        <v>0.12961</v>
      </c>
      <c r="J539" s="21">
        <f>I539/D539</f>
        <v>1.195662542751895E-5</v>
      </c>
      <c r="K539" s="21">
        <f>I539/H539</f>
        <v>2.7599170104176912E-3</v>
      </c>
    </row>
    <row r="540" spans="1:11" x14ac:dyDescent="0.2">
      <c r="A540" s="19">
        <f t="shared" si="8"/>
        <v>538</v>
      </c>
      <c r="B540" s="22" t="s">
        <v>835</v>
      </c>
      <c r="C540" s="20">
        <v>10840</v>
      </c>
      <c r="D540" s="20">
        <v>10840.015085000001</v>
      </c>
      <c r="E540" s="19" t="s">
        <v>449</v>
      </c>
      <c r="F540" s="19" t="s">
        <v>18</v>
      </c>
      <c r="G540" s="19" t="s">
        <v>105</v>
      </c>
      <c r="H540" s="20">
        <v>18.770986000000001</v>
      </c>
      <c r="I540" s="26">
        <v>0.11783399999999999</v>
      </c>
      <c r="J540" s="21">
        <f>I540/D540</f>
        <v>1.0870280075814118E-5</v>
      </c>
      <c r="K540" s="21">
        <f>I540/H540</f>
        <v>6.2774539387542025E-3</v>
      </c>
    </row>
    <row r="541" spans="1:11" x14ac:dyDescent="0.2">
      <c r="A541" s="19">
        <f t="shared" si="8"/>
        <v>539</v>
      </c>
      <c r="B541" s="22" t="s">
        <v>835</v>
      </c>
      <c r="C541" s="20">
        <v>10840</v>
      </c>
      <c r="D541" s="20">
        <v>10840.015085000001</v>
      </c>
      <c r="E541" s="19" t="s">
        <v>356</v>
      </c>
      <c r="F541" s="19" t="s">
        <v>35</v>
      </c>
      <c r="G541" s="19" t="s">
        <v>19</v>
      </c>
      <c r="H541" s="20">
        <v>13.565245000000001</v>
      </c>
      <c r="I541" s="26">
        <v>4.0492E-2</v>
      </c>
      <c r="J541" s="21">
        <f>I541/D541</f>
        <v>3.7354191560149475E-6</v>
      </c>
      <c r="K541" s="21">
        <f>I541/H541</f>
        <v>2.9849811042852521E-3</v>
      </c>
    </row>
    <row r="542" spans="1:11" x14ac:dyDescent="0.2">
      <c r="A542" s="19">
        <f t="shared" si="8"/>
        <v>540</v>
      </c>
      <c r="B542" s="22" t="s">
        <v>835</v>
      </c>
      <c r="C542" s="20">
        <v>10840</v>
      </c>
      <c r="D542" s="20">
        <v>10840.015085000001</v>
      </c>
      <c r="E542" s="19" t="s">
        <v>434</v>
      </c>
      <c r="F542" s="19" t="s">
        <v>18</v>
      </c>
      <c r="G542" s="19" t="s">
        <v>19</v>
      </c>
      <c r="H542" s="20">
        <v>335.402377</v>
      </c>
      <c r="I542" s="26">
        <v>276.02834899999999</v>
      </c>
      <c r="J542" s="21">
        <f>I542/D542</f>
        <v>2.5463834398344841E-2</v>
      </c>
      <c r="K542" s="21">
        <f>I542/H542</f>
        <v>0.82297672267242161</v>
      </c>
    </row>
    <row r="543" spans="1:11" x14ac:dyDescent="0.2">
      <c r="A543" s="19">
        <f t="shared" si="8"/>
        <v>541</v>
      </c>
      <c r="B543" s="22" t="s">
        <v>835</v>
      </c>
      <c r="C543" s="20">
        <v>10840</v>
      </c>
      <c r="D543" s="20">
        <v>10840.015085000001</v>
      </c>
      <c r="E543" s="19" t="s">
        <v>314</v>
      </c>
      <c r="F543" s="19" t="s">
        <v>14</v>
      </c>
      <c r="G543" s="19" t="s">
        <v>105</v>
      </c>
      <c r="H543" s="20">
        <v>1.720059</v>
      </c>
      <c r="I543" s="26">
        <v>1.7200580000000001</v>
      </c>
      <c r="J543" s="21">
        <f>I543/D543</f>
        <v>1.5867671645403435E-4</v>
      </c>
      <c r="K543" s="21">
        <f>I543/H543</f>
        <v>0.99999941862459374</v>
      </c>
    </row>
    <row r="544" spans="1:11" s="37" customFormat="1" x14ac:dyDescent="0.2">
      <c r="A544" s="33">
        <f t="shared" si="8"/>
        <v>542</v>
      </c>
      <c r="B544" s="34" t="s">
        <v>822</v>
      </c>
      <c r="C544" s="35">
        <v>8354</v>
      </c>
      <c r="D544" s="35">
        <v>8354.3578789999992</v>
      </c>
      <c r="E544" s="33" t="s">
        <v>765</v>
      </c>
      <c r="F544" s="33" t="s">
        <v>18</v>
      </c>
      <c r="G544" s="33" t="s">
        <v>290</v>
      </c>
      <c r="H544" s="35">
        <v>489.814303</v>
      </c>
      <c r="I544" s="50">
        <v>6.7383369999999996</v>
      </c>
      <c r="J544" s="36">
        <f>I544/D544</f>
        <v>8.0656551916908855E-4</v>
      </c>
      <c r="K544" s="36">
        <f>I544/H544</f>
        <v>1.3756921671599287E-2</v>
      </c>
    </row>
    <row r="545" spans="1:11" x14ac:dyDescent="0.2">
      <c r="A545" s="19">
        <f t="shared" si="8"/>
        <v>543</v>
      </c>
      <c r="B545" s="22" t="s">
        <v>817</v>
      </c>
      <c r="C545" s="20">
        <v>1184.969971</v>
      </c>
      <c r="D545" s="20">
        <v>1184.968539</v>
      </c>
      <c r="E545" s="19" t="s">
        <v>413</v>
      </c>
      <c r="F545" s="19" t="s">
        <v>18</v>
      </c>
      <c r="G545" s="19" t="s">
        <v>26</v>
      </c>
      <c r="H545" s="20">
        <v>26.401520999999999</v>
      </c>
      <c r="I545" s="26">
        <v>2.5583100000000001</v>
      </c>
      <c r="J545" s="21">
        <f>I545/D545</f>
        <v>2.1589687116579221E-3</v>
      </c>
      <c r="K545" s="21">
        <f>I545/H545</f>
        <v>9.6900099051111493E-2</v>
      </c>
    </row>
    <row r="546" spans="1:11" x14ac:dyDescent="0.2">
      <c r="A546" s="19">
        <f t="shared" si="8"/>
        <v>544</v>
      </c>
      <c r="B546" s="22" t="s">
        <v>817</v>
      </c>
      <c r="C546" s="20">
        <v>1184.969971</v>
      </c>
      <c r="D546" s="20">
        <v>1184.968539</v>
      </c>
      <c r="E546" s="19" t="s">
        <v>602</v>
      </c>
      <c r="F546" s="19" t="s">
        <v>18</v>
      </c>
      <c r="G546" s="19" t="s">
        <v>15</v>
      </c>
      <c r="H546" s="20">
        <v>1308.760325</v>
      </c>
      <c r="I546" s="26">
        <v>514.57481700000005</v>
      </c>
      <c r="J546" s="21">
        <f>I546/D546</f>
        <v>0.43425188101133211</v>
      </c>
      <c r="K546" s="21">
        <f>I546/H546</f>
        <v>0.39317727407422753</v>
      </c>
    </row>
    <row r="547" spans="1:11" x14ac:dyDescent="0.2">
      <c r="A547" s="19">
        <f t="shared" si="8"/>
        <v>545</v>
      </c>
      <c r="B547" s="22" t="s">
        <v>817</v>
      </c>
      <c r="C547" s="20">
        <v>1184.969971</v>
      </c>
      <c r="D547" s="20">
        <v>1184.968539</v>
      </c>
      <c r="E547" s="19" t="s">
        <v>618</v>
      </c>
      <c r="F547" s="19" t="s">
        <v>18</v>
      </c>
      <c r="G547" s="19" t="s">
        <v>15</v>
      </c>
      <c r="H547" s="20">
        <v>17.991247999999999</v>
      </c>
      <c r="I547" s="26">
        <v>11.802344</v>
      </c>
      <c r="J547" s="21">
        <f>I547/D547</f>
        <v>9.960048399225898E-3</v>
      </c>
      <c r="K547" s="21">
        <f>I547/H547</f>
        <v>0.65600474186115387</v>
      </c>
    </row>
    <row r="548" spans="1:11" s="37" customFormat="1" ht="37" x14ac:dyDescent="0.2">
      <c r="A548" s="33">
        <f t="shared" si="8"/>
        <v>546</v>
      </c>
      <c r="B548" s="34" t="s">
        <v>789</v>
      </c>
      <c r="C548" s="35">
        <v>10422</v>
      </c>
      <c r="D548" s="35">
        <v>10621.651661</v>
      </c>
      <c r="E548" s="33">
        <v>7372</v>
      </c>
      <c r="F548" s="33" t="s">
        <v>18</v>
      </c>
      <c r="G548" s="33" t="s">
        <v>244</v>
      </c>
      <c r="H548" s="35">
        <v>499.03765099999998</v>
      </c>
      <c r="I548" s="50">
        <v>0.96955199999999997</v>
      </c>
      <c r="J548" s="36">
        <f>I548/D548</f>
        <v>9.1280718945053346E-5</v>
      </c>
      <c r="K548" s="36">
        <f>I548/H548</f>
        <v>1.9428433867808503E-3</v>
      </c>
    </row>
    <row r="549" spans="1:11" s="37" customFormat="1" ht="37" x14ac:dyDescent="0.2">
      <c r="A549" s="33">
        <f t="shared" si="8"/>
        <v>547</v>
      </c>
      <c r="B549" s="34" t="s">
        <v>789</v>
      </c>
      <c r="C549" s="35">
        <v>10422</v>
      </c>
      <c r="D549" s="35">
        <v>10621.651661</v>
      </c>
      <c r="E549" s="33">
        <v>7373</v>
      </c>
      <c r="F549" s="33" t="s">
        <v>18</v>
      </c>
      <c r="G549" s="33" t="s">
        <v>277</v>
      </c>
      <c r="H549" s="35">
        <v>495.84211499999998</v>
      </c>
      <c r="I549" s="50">
        <v>22.820867</v>
      </c>
      <c r="J549" s="36">
        <f>I549/D549</f>
        <v>2.1485233867904381E-3</v>
      </c>
      <c r="K549" s="36">
        <f>I549/H549</f>
        <v>4.6024462847412628E-2</v>
      </c>
    </row>
    <row r="550" spans="1:11" s="37" customFormat="1" ht="37" x14ac:dyDescent="0.2">
      <c r="A550" s="33">
        <f t="shared" si="8"/>
        <v>548</v>
      </c>
      <c r="B550" s="34" t="s">
        <v>789</v>
      </c>
      <c r="C550" s="35">
        <v>10422</v>
      </c>
      <c r="D550" s="35">
        <v>10621.651661</v>
      </c>
      <c r="E550" s="33">
        <v>14065</v>
      </c>
      <c r="F550" s="33" t="s">
        <v>18</v>
      </c>
      <c r="G550" s="33" t="s">
        <v>105</v>
      </c>
      <c r="H550" s="35">
        <v>736.68603700000006</v>
      </c>
      <c r="I550" s="50">
        <v>84.973934999999997</v>
      </c>
      <c r="J550" s="36">
        <f>I550/D550</f>
        <v>8.00006794724804E-3</v>
      </c>
      <c r="K550" s="36">
        <f>I550/H550</f>
        <v>0.11534620005292701</v>
      </c>
    </row>
    <row r="551" spans="1:11" s="37" customFormat="1" ht="37" x14ac:dyDescent="0.2">
      <c r="A551" s="33">
        <f t="shared" si="8"/>
        <v>549</v>
      </c>
      <c r="B551" s="34" t="s">
        <v>789</v>
      </c>
      <c r="C551" s="35">
        <v>10422</v>
      </c>
      <c r="D551" s="35">
        <v>10621.651661</v>
      </c>
      <c r="E551" s="33">
        <v>14065</v>
      </c>
      <c r="F551" s="33" t="s">
        <v>18</v>
      </c>
      <c r="G551" s="33" t="s">
        <v>105</v>
      </c>
      <c r="H551" s="35">
        <v>736.68603700000006</v>
      </c>
      <c r="I551" s="50">
        <v>84.973934999999997</v>
      </c>
      <c r="J551" s="36">
        <f>I551/D551</f>
        <v>8.00006794724804E-3</v>
      </c>
      <c r="K551" s="36">
        <f>I551/H551</f>
        <v>0.11534620005292701</v>
      </c>
    </row>
    <row r="552" spans="1:11" s="37" customFormat="1" ht="37" x14ac:dyDescent="0.2">
      <c r="A552" s="33">
        <f t="shared" si="8"/>
        <v>550</v>
      </c>
      <c r="B552" s="34" t="s">
        <v>789</v>
      </c>
      <c r="C552" s="35">
        <v>10422</v>
      </c>
      <c r="D552" s="35">
        <v>10621.651661</v>
      </c>
      <c r="E552" s="33" t="s">
        <v>384</v>
      </c>
      <c r="F552" s="33" t="s">
        <v>18</v>
      </c>
      <c r="G552" s="33" t="s">
        <v>188</v>
      </c>
      <c r="H552" s="35">
        <v>127.035568</v>
      </c>
      <c r="I552" s="50">
        <v>79.198147000000006</v>
      </c>
      <c r="J552" s="36">
        <f>I552/D552</f>
        <v>7.4562930067454038E-3</v>
      </c>
      <c r="K552" s="36">
        <f>I552/H552</f>
        <v>0.62343285622181033</v>
      </c>
    </row>
    <row r="553" spans="1:11" s="37" customFormat="1" ht="37" x14ac:dyDescent="0.2">
      <c r="A553" s="33">
        <f t="shared" si="8"/>
        <v>551</v>
      </c>
      <c r="B553" s="34" t="s">
        <v>789</v>
      </c>
      <c r="C553" s="35">
        <v>10422</v>
      </c>
      <c r="D553" s="35">
        <v>10621.651661</v>
      </c>
      <c r="E553" s="33" t="s">
        <v>559</v>
      </c>
      <c r="F553" s="33" t="s">
        <v>18</v>
      </c>
      <c r="G553" s="33" t="s">
        <v>188</v>
      </c>
      <c r="H553" s="35">
        <v>224.38359199999999</v>
      </c>
      <c r="I553" s="50">
        <v>171.731559</v>
      </c>
      <c r="J553" s="36">
        <f>I553/D553</f>
        <v>1.6168065427202304E-2</v>
      </c>
      <c r="K553" s="36">
        <f>I553/H553</f>
        <v>0.76534811422396698</v>
      </c>
    </row>
    <row r="554" spans="1:11" s="37" customFormat="1" ht="37" x14ac:dyDescent="0.2">
      <c r="A554" s="33">
        <f t="shared" si="8"/>
        <v>552</v>
      </c>
      <c r="B554" s="34" t="s">
        <v>789</v>
      </c>
      <c r="C554" s="35">
        <v>10422</v>
      </c>
      <c r="D554" s="35">
        <v>10621.651661</v>
      </c>
      <c r="E554" s="33" t="s">
        <v>559</v>
      </c>
      <c r="F554" s="33" t="s">
        <v>18</v>
      </c>
      <c r="G554" s="33" t="s">
        <v>188</v>
      </c>
      <c r="H554" s="35">
        <v>224.38359199999999</v>
      </c>
      <c r="I554" s="50">
        <v>171.731559</v>
      </c>
      <c r="J554" s="36">
        <f>I554/D554</f>
        <v>1.6168065427202304E-2</v>
      </c>
      <c r="K554" s="36">
        <f>I554/H554</f>
        <v>0.76534811422396698</v>
      </c>
    </row>
    <row r="555" spans="1:11" s="37" customFormat="1" ht="37" x14ac:dyDescent="0.2">
      <c r="A555" s="33">
        <f t="shared" si="8"/>
        <v>553</v>
      </c>
      <c r="B555" s="34" t="s">
        <v>789</v>
      </c>
      <c r="C555" s="35">
        <v>10422</v>
      </c>
      <c r="D555" s="35">
        <v>10621.651661</v>
      </c>
      <c r="E555" s="33" t="s">
        <v>459</v>
      </c>
      <c r="F555" s="33" t="s">
        <v>18</v>
      </c>
      <c r="G555" s="33" t="s">
        <v>19</v>
      </c>
      <c r="H555" s="35">
        <v>822.981314</v>
      </c>
      <c r="I555" s="50">
        <v>340.70964900000001</v>
      </c>
      <c r="J555" s="36">
        <f>I555/D555</f>
        <v>3.2076899137165181E-2</v>
      </c>
      <c r="K555" s="36">
        <f>I555/H555</f>
        <v>0.41399439234412561</v>
      </c>
    </row>
    <row r="556" spans="1:11" s="37" customFormat="1" ht="37" x14ac:dyDescent="0.2">
      <c r="A556" s="33">
        <f t="shared" si="8"/>
        <v>554</v>
      </c>
      <c r="B556" s="34" t="s">
        <v>789</v>
      </c>
      <c r="C556" s="35">
        <v>10422</v>
      </c>
      <c r="D556" s="35">
        <v>10621.651661</v>
      </c>
      <c r="E556" s="33" t="s">
        <v>465</v>
      </c>
      <c r="F556" s="33" t="s">
        <v>18</v>
      </c>
      <c r="G556" s="33" t="s">
        <v>105</v>
      </c>
      <c r="H556" s="35">
        <v>53.953465000000001</v>
      </c>
      <c r="I556" s="50">
        <v>53.802717000000001</v>
      </c>
      <c r="J556" s="36">
        <f>I556/D556</f>
        <v>5.065381422509823E-3</v>
      </c>
      <c r="K556" s="36">
        <f>I556/H556</f>
        <v>0.99720596258275529</v>
      </c>
    </row>
    <row r="557" spans="1:11" s="37" customFormat="1" ht="37" x14ac:dyDescent="0.2">
      <c r="A557" s="33">
        <f t="shared" si="8"/>
        <v>555</v>
      </c>
      <c r="B557" s="34" t="s">
        <v>789</v>
      </c>
      <c r="C557" s="35">
        <v>10422</v>
      </c>
      <c r="D557" s="35">
        <v>10621.651661</v>
      </c>
      <c r="E557" s="33" t="s">
        <v>481</v>
      </c>
      <c r="F557" s="33" t="s">
        <v>18</v>
      </c>
      <c r="G557" s="33" t="s">
        <v>260</v>
      </c>
      <c r="H557" s="35">
        <v>465.85482300000001</v>
      </c>
      <c r="I557" s="50">
        <v>170.29973200000001</v>
      </c>
      <c r="J557" s="36">
        <f>I557/D557</f>
        <v>1.6033262757551847E-2</v>
      </c>
      <c r="K557" s="36">
        <f>I557/H557</f>
        <v>0.36556395596230629</v>
      </c>
    </row>
    <row r="558" spans="1:11" x14ac:dyDescent="0.2">
      <c r="A558" s="19">
        <f t="shared" si="8"/>
        <v>556</v>
      </c>
      <c r="B558" s="22" t="s">
        <v>823</v>
      </c>
      <c r="C558" s="20">
        <v>41594</v>
      </c>
      <c r="D558" s="20">
        <v>41594.082604000003</v>
      </c>
      <c r="E558" s="19" t="s">
        <v>546</v>
      </c>
      <c r="F558" s="19" t="s">
        <v>18</v>
      </c>
      <c r="G558" s="19" t="s">
        <v>23</v>
      </c>
      <c r="H558" s="20">
        <v>4980.812895</v>
      </c>
      <c r="I558" s="26">
        <v>4602.9475949999996</v>
      </c>
      <c r="J558" s="21">
        <f>I558/D558</f>
        <v>0.11066352006901446</v>
      </c>
      <c r="K558" s="21">
        <f>I558/H558</f>
        <v>0.92413581719174365</v>
      </c>
    </row>
    <row r="559" spans="1:11" x14ac:dyDescent="0.2">
      <c r="A559" s="19">
        <f t="shared" si="8"/>
        <v>557</v>
      </c>
      <c r="B559" s="22" t="s">
        <v>823</v>
      </c>
      <c r="C559" s="20">
        <v>41594</v>
      </c>
      <c r="D559" s="20">
        <v>41594.082604000003</v>
      </c>
      <c r="E559" s="19" t="s">
        <v>654</v>
      </c>
      <c r="F559" s="19" t="s">
        <v>18</v>
      </c>
      <c r="G559" s="19" t="s">
        <v>19</v>
      </c>
      <c r="H559" s="20">
        <v>124.270921</v>
      </c>
      <c r="I559" s="26">
        <v>94.508347000000001</v>
      </c>
      <c r="J559" s="21">
        <f>I559/D559</f>
        <v>2.272158467822809E-3</v>
      </c>
      <c r="K559" s="21">
        <f>I559/H559</f>
        <v>0.76050250725992441</v>
      </c>
    </row>
    <row r="560" spans="1:11" x14ac:dyDescent="0.2">
      <c r="A560" s="19">
        <f t="shared" si="8"/>
        <v>558</v>
      </c>
      <c r="B560" s="22" t="s">
        <v>823</v>
      </c>
      <c r="C560" s="20">
        <v>41594</v>
      </c>
      <c r="D560" s="20">
        <v>41594.082604000003</v>
      </c>
      <c r="E560" s="19" t="s">
        <v>764</v>
      </c>
      <c r="F560" s="19" t="s">
        <v>14</v>
      </c>
      <c r="G560" s="19" t="s">
        <v>160</v>
      </c>
      <c r="H560" s="20">
        <v>281.93034399999999</v>
      </c>
      <c r="I560" s="26">
        <v>281.93033800000001</v>
      </c>
      <c r="J560" s="21">
        <f>I560/D560</f>
        <v>6.7781357431089834E-3</v>
      </c>
      <c r="K560" s="21">
        <f>I560/H560</f>
        <v>0.9999999787181475</v>
      </c>
    </row>
    <row r="561" spans="1:11" x14ac:dyDescent="0.2">
      <c r="A561" s="19">
        <f t="shared" si="8"/>
        <v>559</v>
      </c>
      <c r="B561" s="22" t="s">
        <v>823</v>
      </c>
      <c r="C561" s="20">
        <v>41594</v>
      </c>
      <c r="D561" s="20">
        <v>41594.082604000003</v>
      </c>
      <c r="E561" s="19" t="s">
        <v>36</v>
      </c>
      <c r="F561" s="19" t="s">
        <v>14</v>
      </c>
      <c r="G561" s="19" t="s">
        <v>19</v>
      </c>
      <c r="H561" s="20">
        <v>459.92452500000002</v>
      </c>
      <c r="I561" s="26">
        <v>448.96148399999998</v>
      </c>
      <c r="J561" s="21">
        <f>I561/D561</f>
        <v>1.0793878741704101E-2</v>
      </c>
      <c r="K561" s="21">
        <f>I561/H561</f>
        <v>0.9761633911564076</v>
      </c>
    </row>
    <row r="562" spans="1:11" s="37" customFormat="1" ht="25" x14ac:dyDescent="0.2">
      <c r="A562" s="33">
        <f t="shared" si="8"/>
        <v>560</v>
      </c>
      <c r="B562" s="34" t="s">
        <v>846</v>
      </c>
      <c r="C562" s="35">
        <v>39792</v>
      </c>
      <c r="D562" s="35">
        <v>39791.778998000002</v>
      </c>
      <c r="E562" s="33" t="s">
        <v>444</v>
      </c>
      <c r="F562" s="33" t="s">
        <v>14</v>
      </c>
      <c r="G562" s="33" t="s">
        <v>19</v>
      </c>
      <c r="H562" s="35">
        <v>151.10800800000001</v>
      </c>
      <c r="I562" s="50">
        <v>130.85290499999999</v>
      </c>
      <c r="J562" s="36">
        <f>I562/D562</f>
        <v>3.2884406853630962E-3</v>
      </c>
      <c r="K562" s="36">
        <f>I562/H562</f>
        <v>0.86595612457547577</v>
      </c>
    </row>
    <row r="563" spans="1:11" s="37" customFormat="1" ht="25" x14ac:dyDescent="0.2">
      <c r="A563" s="33">
        <f t="shared" si="8"/>
        <v>561</v>
      </c>
      <c r="B563" s="34" t="s">
        <v>846</v>
      </c>
      <c r="C563" s="35">
        <v>39792</v>
      </c>
      <c r="D563" s="35">
        <v>39791.778998000002</v>
      </c>
      <c r="E563" s="33" t="s">
        <v>407</v>
      </c>
      <c r="F563" s="33" t="s">
        <v>14</v>
      </c>
      <c r="G563" s="33" t="s">
        <v>19</v>
      </c>
      <c r="H563" s="35">
        <v>1147.7139500000001</v>
      </c>
      <c r="I563" s="50">
        <v>1130.866168</v>
      </c>
      <c r="J563" s="36">
        <f>I563/D563</f>
        <v>2.8419593103812705E-2</v>
      </c>
      <c r="K563" s="36">
        <f>I563/H563</f>
        <v>0.98532057399842521</v>
      </c>
    </row>
    <row r="564" spans="1:11" ht="25" x14ac:dyDescent="0.2">
      <c r="A564" s="19">
        <f t="shared" si="8"/>
        <v>562</v>
      </c>
      <c r="B564" s="22" t="s">
        <v>786</v>
      </c>
      <c r="C564" s="20">
        <v>419225</v>
      </c>
      <c r="D564" s="20">
        <v>418951.692629</v>
      </c>
      <c r="E564" s="19">
        <v>2492</v>
      </c>
      <c r="F564" s="19" t="s">
        <v>18</v>
      </c>
      <c r="G564" s="19" t="s">
        <v>281</v>
      </c>
      <c r="H564" s="20">
        <v>643.93802500000004</v>
      </c>
      <c r="I564" s="26">
        <v>5.6611479999999998</v>
      </c>
      <c r="J564" s="21">
        <f>I564/D564</f>
        <v>1.3512650980057486E-5</v>
      </c>
      <c r="K564" s="21">
        <f>I564/H564</f>
        <v>8.791448524879392E-3</v>
      </c>
    </row>
    <row r="565" spans="1:11" ht="25" x14ac:dyDescent="0.2">
      <c r="A565" s="19">
        <f t="shared" si="8"/>
        <v>563</v>
      </c>
      <c r="B565" s="22" t="s">
        <v>786</v>
      </c>
      <c r="C565" s="20">
        <v>419225</v>
      </c>
      <c r="D565" s="20">
        <v>418951.692629</v>
      </c>
      <c r="E565" s="19">
        <v>2833</v>
      </c>
      <c r="F565" s="19" t="s">
        <v>18</v>
      </c>
      <c r="G565" s="19" t="s">
        <v>281</v>
      </c>
      <c r="H565" s="20">
        <v>631.38304900000003</v>
      </c>
      <c r="I565" s="26">
        <v>549.40769899999998</v>
      </c>
      <c r="J565" s="21">
        <f>I565/D565</f>
        <v>1.3113867509458291E-3</v>
      </c>
      <c r="K565" s="21">
        <f>I565/H565</f>
        <v>0.87016542472935465</v>
      </c>
    </row>
    <row r="566" spans="1:11" ht="25" x14ac:dyDescent="0.2">
      <c r="A566" s="19">
        <f t="shared" si="8"/>
        <v>564</v>
      </c>
      <c r="B566" s="22" t="s">
        <v>786</v>
      </c>
      <c r="C566" s="20">
        <v>419225</v>
      </c>
      <c r="D566" s="20">
        <v>418951.692629</v>
      </c>
      <c r="E566" s="19" t="s">
        <v>751</v>
      </c>
      <c r="F566" s="19" t="s">
        <v>18</v>
      </c>
      <c r="G566" s="19" t="s">
        <v>281</v>
      </c>
      <c r="H566" s="20">
        <v>101.596802</v>
      </c>
      <c r="I566" s="26">
        <v>0.17901500000000001</v>
      </c>
      <c r="J566" s="21">
        <f>I566/D566</f>
        <v>4.272927002076242E-7</v>
      </c>
      <c r="K566" s="21">
        <f>I566/H566</f>
        <v>1.7620141232398241E-3</v>
      </c>
    </row>
    <row r="567" spans="1:11" ht="25" x14ac:dyDescent="0.2">
      <c r="A567" s="19">
        <f t="shared" si="8"/>
        <v>565</v>
      </c>
      <c r="B567" s="22" t="s">
        <v>786</v>
      </c>
      <c r="C567" s="20">
        <v>419225</v>
      </c>
      <c r="D567" s="20">
        <v>418951.692629</v>
      </c>
      <c r="E567" s="19" t="s">
        <v>746</v>
      </c>
      <c r="F567" s="19" t="s">
        <v>18</v>
      </c>
      <c r="G567" s="19" t="s">
        <v>56</v>
      </c>
      <c r="H567" s="20">
        <v>606.80108199999995</v>
      </c>
      <c r="I567" s="26">
        <v>606.80183799999998</v>
      </c>
      <c r="J567" s="21">
        <f>I567/D567</f>
        <v>1.4483813973687641E-3</v>
      </c>
      <c r="K567" s="21">
        <f>I567/H567</f>
        <v>1.0000012458778049</v>
      </c>
    </row>
    <row r="568" spans="1:11" ht="25" x14ac:dyDescent="0.2">
      <c r="A568" s="19">
        <f t="shared" si="8"/>
        <v>566</v>
      </c>
      <c r="B568" s="22" t="s">
        <v>786</v>
      </c>
      <c r="C568" s="20">
        <v>419225</v>
      </c>
      <c r="D568" s="20">
        <v>418951.692629</v>
      </c>
      <c r="E568" s="19" t="s">
        <v>746</v>
      </c>
      <c r="F568" s="19" t="s">
        <v>18</v>
      </c>
      <c r="G568" s="19" t="s">
        <v>56</v>
      </c>
      <c r="H568" s="20">
        <v>606.80108199999995</v>
      </c>
      <c r="I568" s="26">
        <v>606.80183799999998</v>
      </c>
      <c r="J568" s="21">
        <f>I568/D568</f>
        <v>1.4483813973687641E-3</v>
      </c>
      <c r="K568" s="21">
        <f>I568/H568</f>
        <v>1.0000012458778049</v>
      </c>
    </row>
    <row r="569" spans="1:11" ht="25" x14ac:dyDescent="0.2">
      <c r="A569" s="19">
        <f t="shared" si="8"/>
        <v>567</v>
      </c>
      <c r="B569" s="22" t="s">
        <v>786</v>
      </c>
      <c r="C569" s="20">
        <v>419225</v>
      </c>
      <c r="D569" s="20">
        <v>418951.692629</v>
      </c>
      <c r="E569" s="19" t="s">
        <v>746</v>
      </c>
      <c r="F569" s="19" t="s">
        <v>18</v>
      </c>
      <c r="G569" s="19" t="s">
        <v>56</v>
      </c>
      <c r="H569" s="20">
        <v>606.80108199999995</v>
      </c>
      <c r="I569" s="26">
        <v>606.80183799999998</v>
      </c>
      <c r="J569" s="21">
        <f>I569/D569</f>
        <v>1.4483813973687641E-3</v>
      </c>
      <c r="K569" s="21">
        <f>I569/H569</f>
        <v>1.0000012458778049</v>
      </c>
    </row>
    <row r="570" spans="1:11" ht="25" x14ac:dyDescent="0.2">
      <c r="A570" s="19">
        <f t="shared" si="8"/>
        <v>568</v>
      </c>
      <c r="B570" s="22" t="s">
        <v>786</v>
      </c>
      <c r="C570" s="20">
        <v>419225</v>
      </c>
      <c r="D570" s="20">
        <v>418951.692629</v>
      </c>
      <c r="E570" s="19" t="s">
        <v>746</v>
      </c>
      <c r="F570" s="19" t="s">
        <v>18</v>
      </c>
      <c r="G570" s="19" t="s">
        <v>56</v>
      </c>
      <c r="H570" s="20">
        <v>606.80108199999995</v>
      </c>
      <c r="I570" s="26">
        <v>606.80183799999998</v>
      </c>
      <c r="J570" s="21">
        <f>I570/D570</f>
        <v>1.4483813973687641E-3</v>
      </c>
      <c r="K570" s="21">
        <f>I570/H570</f>
        <v>1.0000012458778049</v>
      </c>
    </row>
    <row r="571" spans="1:11" ht="25" x14ac:dyDescent="0.2">
      <c r="A571" s="19">
        <f t="shared" si="8"/>
        <v>569</v>
      </c>
      <c r="B571" s="22" t="s">
        <v>786</v>
      </c>
      <c r="C571" s="20">
        <v>419225</v>
      </c>
      <c r="D571" s="20">
        <v>418951.692629</v>
      </c>
      <c r="E571" s="19" t="s">
        <v>746</v>
      </c>
      <c r="F571" s="19" t="s">
        <v>18</v>
      </c>
      <c r="G571" s="19" t="s">
        <v>56</v>
      </c>
      <c r="H571" s="20">
        <v>606.80108199999995</v>
      </c>
      <c r="I571" s="26">
        <v>606.80183799999998</v>
      </c>
      <c r="J571" s="21">
        <f>I571/D571</f>
        <v>1.4483813973687641E-3</v>
      </c>
      <c r="K571" s="21">
        <f>I571/H571</f>
        <v>1.0000012458778049</v>
      </c>
    </row>
    <row r="572" spans="1:11" ht="25" x14ac:dyDescent="0.2">
      <c r="A572" s="19">
        <f t="shared" si="8"/>
        <v>570</v>
      </c>
      <c r="B572" s="22" t="s">
        <v>786</v>
      </c>
      <c r="C572" s="20">
        <v>419225</v>
      </c>
      <c r="D572" s="20">
        <v>418951.692629</v>
      </c>
      <c r="E572" s="19" t="s">
        <v>746</v>
      </c>
      <c r="F572" s="19" t="s">
        <v>18</v>
      </c>
      <c r="G572" s="19" t="s">
        <v>56</v>
      </c>
      <c r="H572" s="20">
        <v>606.80108199999995</v>
      </c>
      <c r="I572" s="26">
        <v>606.80183799999998</v>
      </c>
      <c r="J572" s="21">
        <f>I572/D572</f>
        <v>1.4483813973687641E-3</v>
      </c>
      <c r="K572" s="21">
        <f>I572/H572</f>
        <v>1.0000012458778049</v>
      </c>
    </row>
    <row r="573" spans="1:11" ht="25" x14ac:dyDescent="0.2">
      <c r="A573" s="19">
        <f t="shared" si="8"/>
        <v>571</v>
      </c>
      <c r="B573" s="22" t="s">
        <v>786</v>
      </c>
      <c r="C573" s="20">
        <v>419225</v>
      </c>
      <c r="D573" s="20">
        <v>418951.692629</v>
      </c>
      <c r="E573" s="19" t="s">
        <v>723</v>
      </c>
      <c r="F573" s="19" t="s">
        <v>18</v>
      </c>
      <c r="G573" s="19" t="s">
        <v>281</v>
      </c>
      <c r="H573" s="20">
        <v>247.90835200000001</v>
      </c>
      <c r="I573" s="26">
        <v>208.366061</v>
      </c>
      <c r="J573" s="21">
        <f>I573/D573</f>
        <v>4.9735104229431349E-4</v>
      </c>
      <c r="K573" s="21">
        <f>I573/H573</f>
        <v>0.84049633390326439</v>
      </c>
    </row>
    <row r="574" spans="1:11" ht="25" x14ac:dyDescent="0.2">
      <c r="A574" s="19">
        <f t="shared" si="8"/>
        <v>572</v>
      </c>
      <c r="B574" s="22" t="s">
        <v>786</v>
      </c>
      <c r="C574" s="20">
        <v>419225</v>
      </c>
      <c r="D574" s="20">
        <v>418951.692629</v>
      </c>
      <c r="E574" s="19" t="s">
        <v>739</v>
      </c>
      <c r="F574" s="19" t="s">
        <v>35</v>
      </c>
      <c r="G574" s="19" t="s">
        <v>56</v>
      </c>
      <c r="H574" s="20">
        <v>807.22657200000003</v>
      </c>
      <c r="I574" s="26">
        <v>807.22335199999998</v>
      </c>
      <c r="J574" s="21">
        <f>I574/D574</f>
        <v>1.9267695206922853E-3</v>
      </c>
      <c r="K574" s="21">
        <f>I574/H574</f>
        <v>0.99999601103319469</v>
      </c>
    </row>
    <row r="575" spans="1:11" ht="25" x14ac:dyDescent="0.2">
      <c r="A575" s="19">
        <f t="shared" si="8"/>
        <v>573</v>
      </c>
      <c r="B575" s="22" t="s">
        <v>786</v>
      </c>
      <c r="C575" s="20">
        <v>419225</v>
      </c>
      <c r="D575" s="20">
        <v>418951.692629</v>
      </c>
      <c r="E575" s="19" t="s">
        <v>739</v>
      </c>
      <c r="F575" s="19" t="s">
        <v>35</v>
      </c>
      <c r="G575" s="19" t="s">
        <v>56</v>
      </c>
      <c r="H575" s="20">
        <v>807.22657200000003</v>
      </c>
      <c r="I575" s="26">
        <v>807.22335199999998</v>
      </c>
      <c r="J575" s="21">
        <f>I575/D575</f>
        <v>1.9267695206922853E-3</v>
      </c>
      <c r="K575" s="21">
        <f>I575/H575</f>
        <v>0.99999601103319469</v>
      </c>
    </row>
    <row r="576" spans="1:11" ht="25" x14ac:dyDescent="0.2">
      <c r="A576" s="19">
        <f t="shared" si="8"/>
        <v>574</v>
      </c>
      <c r="B576" s="22" t="s">
        <v>786</v>
      </c>
      <c r="C576" s="20">
        <v>419225</v>
      </c>
      <c r="D576" s="20">
        <v>418951.692629</v>
      </c>
      <c r="E576" s="19" t="s">
        <v>739</v>
      </c>
      <c r="F576" s="19" t="s">
        <v>35</v>
      </c>
      <c r="G576" s="19" t="s">
        <v>56</v>
      </c>
      <c r="H576" s="20">
        <v>807.22657200000003</v>
      </c>
      <c r="I576" s="26">
        <v>807.22335199999998</v>
      </c>
      <c r="J576" s="21">
        <f>I576/D576</f>
        <v>1.9267695206922853E-3</v>
      </c>
      <c r="K576" s="21">
        <f>I576/H576</f>
        <v>0.99999601103319469</v>
      </c>
    </row>
    <row r="577" spans="1:11" ht="25" x14ac:dyDescent="0.2">
      <c r="A577" s="19">
        <f t="shared" si="8"/>
        <v>575</v>
      </c>
      <c r="B577" s="22" t="s">
        <v>786</v>
      </c>
      <c r="C577" s="20">
        <v>419225</v>
      </c>
      <c r="D577" s="20">
        <v>418951.692629</v>
      </c>
      <c r="E577" s="19" t="s">
        <v>739</v>
      </c>
      <c r="F577" s="19" t="s">
        <v>35</v>
      </c>
      <c r="G577" s="19" t="s">
        <v>56</v>
      </c>
      <c r="H577" s="20">
        <v>807.22657200000003</v>
      </c>
      <c r="I577" s="26">
        <v>807.22335199999998</v>
      </c>
      <c r="J577" s="21">
        <f>I577/D577</f>
        <v>1.9267695206922853E-3</v>
      </c>
      <c r="K577" s="21">
        <f>I577/H577</f>
        <v>0.99999601103319469</v>
      </c>
    </row>
    <row r="578" spans="1:11" ht="25" x14ac:dyDescent="0.2">
      <c r="A578" s="19">
        <f t="shared" si="8"/>
        <v>576</v>
      </c>
      <c r="B578" s="22" t="s">
        <v>786</v>
      </c>
      <c r="C578" s="20">
        <v>419225</v>
      </c>
      <c r="D578" s="20">
        <v>418951.692629</v>
      </c>
      <c r="E578" s="19" t="s">
        <v>762</v>
      </c>
      <c r="F578" s="19" t="s">
        <v>18</v>
      </c>
      <c r="G578" s="19" t="s">
        <v>281</v>
      </c>
      <c r="H578" s="20">
        <v>253.12013099999999</v>
      </c>
      <c r="I578" s="26">
        <v>0.31778000000000001</v>
      </c>
      <c r="J578" s="21">
        <f>I578/D578</f>
        <v>7.5851227144082238E-7</v>
      </c>
      <c r="K578" s="21">
        <f>I578/H578</f>
        <v>1.2554513097972442E-3</v>
      </c>
    </row>
    <row r="579" spans="1:11" ht="25" x14ac:dyDescent="0.2">
      <c r="A579" s="19">
        <f t="shared" si="8"/>
        <v>577</v>
      </c>
      <c r="B579" s="22" t="s">
        <v>786</v>
      </c>
      <c r="C579" s="20">
        <v>419225</v>
      </c>
      <c r="D579" s="20">
        <v>418951.692629</v>
      </c>
      <c r="E579" s="19" t="s">
        <v>743</v>
      </c>
      <c r="F579" s="19" t="s">
        <v>18</v>
      </c>
      <c r="G579" s="19" t="s">
        <v>56</v>
      </c>
      <c r="H579" s="20">
        <v>3303.1024849999999</v>
      </c>
      <c r="I579" s="26">
        <v>3303.1188619999998</v>
      </c>
      <c r="J579" s="21">
        <f>I579/D579</f>
        <v>7.8842475638952851E-3</v>
      </c>
      <c r="K579" s="21">
        <f>I579/H579</f>
        <v>1.000004958065962</v>
      </c>
    </row>
    <row r="580" spans="1:11" ht="25" x14ac:dyDescent="0.2">
      <c r="A580" s="19">
        <f t="shared" si="8"/>
        <v>578</v>
      </c>
      <c r="B580" s="22" t="s">
        <v>786</v>
      </c>
      <c r="C580" s="20">
        <v>419225</v>
      </c>
      <c r="D580" s="20">
        <v>418951.692629</v>
      </c>
      <c r="E580" s="19" t="s">
        <v>743</v>
      </c>
      <c r="F580" s="19" t="s">
        <v>18</v>
      </c>
      <c r="G580" s="19" t="s">
        <v>56</v>
      </c>
      <c r="H580" s="20">
        <v>3303.1024849999999</v>
      </c>
      <c r="I580" s="26">
        <v>3303.1188619999998</v>
      </c>
      <c r="J580" s="21">
        <f>I580/D580</f>
        <v>7.8842475638952851E-3</v>
      </c>
      <c r="K580" s="21">
        <f>I580/H580</f>
        <v>1.000004958065962</v>
      </c>
    </row>
    <row r="581" spans="1:11" ht="25" x14ac:dyDescent="0.2">
      <c r="A581" s="19">
        <f t="shared" ref="A581:A644" si="9">+A580+1</f>
        <v>579</v>
      </c>
      <c r="B581" s="22" t="s">
        <v>786</v>
      </c>
      <c r="C581" s="20">
        <v>419225</v>
      </c>
      <c r="D581" s="20">
        <v>418951.692629</v>
      </c>
      <c r="E581" s="19" t="s">
        <v>743</v>
      </c>
      <c r="F581" s="19" t="s">
        <v>18</v>
      </c>
      <c r="G581" s="19" t="s">
        <v>56</v>
      </c>
      <c r="H581" s="20">
        <v>3303.1024849999999</v>
      </c>
      <c r="I581" s="26">
        <v>3303.1188619999998</v>
      </c>
      <c r="J581" s="21">
        <f>I581/D581</f>
        <v>7.8842475638952851E-3</v>
      </c>
      <c r="K581" s="21">
        <f>I581/H581</f>
        <v>1.000004958065962</v>
      </c>
    </row>
    <row r="582" spans="1:11" ht="25" x14ac:dyDescent="0.2">
      <c r="A582" s="19">
        <f t="shared" si="9"/>
        <v>580</v>
      </c>
      <c r="B582" s="22" t="s">
        <v>786</v>
      </c>
      <c r="C582" s="20">
        <v>419225</v>
      </c>
      <c r="D582" s="20">
        <v>418951.692629</v>
      </c>
      <c r="E582" s="19" t="s">
        <v>743</v>
      </c>
      <c r="F582" s="19" t="s">
        <v>18</v>
      </c>
      <c r="G582" s="19" t="s">
        <v>56</v>
      </c>
      <c r="H582" s="20">
        <v>3303.1024849999999</v>
      </c>
      <c r="I582" s="26">
        <v>3303.1188619999998</v>
      </c>
      <c r="J582" s="21">
        <f>I582/D582</f>
        <v>7.8842475638952851E-3</v>
      </c>
      <c r="K582" s="21">
        <f>I582/H582</f>
        <v>1.000004958065962</v>
      </c>
    </row>
    <row r="583" spans="1:11" ht="25" x14ac:dyDescent="0.2">
      <c r="A583" s="19">
        <f t="shared" si="9"/>
        <v>581</v>
      </c>
      <c r="B583" s="22" t="s">
        <v>786</v>
      </c>
      <c r="C583" s="20">
        <v>419225</v>
      </c>
      <c r="D583" s="20">
        <v>418951.692629</v>
      </c>
      <c r="E583" s="19" t="s">
        <v>743</v>
      </c>
      <c r="F583" s="19" t="s">
        <v>18</v>
      </c>
      <c r="G583" s="19" t="s">
        <v>56</v>
      </c>
      <c r="H583" s="20">
        <v>3303.1024849999999</v>
      </c>
      <c r="I583" s="26">
        <v>3303.1188619999998</v>
      </c>
      <c r="J583" s="21">
        <f>I583/D583</f>
        <v>7.8842475638952851E-3</v>
      </c>
      <c r="K583" s="21">
        <f>I583/H583</f>
        <v>1.000004958065962</v>
      </c>
    </row>
    <row r="584" spans="1:11" ht="25" x14ac:dyDescent="0.2">
      <c r="A584" s="19">
        <f t="shared" si="9"/>
        <v>582</v>
      </c>
      <c r="B584" s="22" t="s">
        <v>786</v>
      </c>
      <c r="C584" s="20">
        <v>419225</v>
      </c>
      <c r="D584" s="20">
        <v>418951.692629</v>
      </c>
      <c r="E584" s="19" t="s">
        <v>617</v>
      </c>
      <c r="F584" s="19" t="s">
        <v>18</v>
      </c>
      <c r="G584" s="19" t="s">
        <v>292</v>
      </c>
      <c r="H584" s="20">
        <v>341.32793800000002</v>
      </c>
      <c r="I584" s="26">
        <v>0.48733500000000002</v>
      </c>
      <c r="J584" s="21">
        <f>I584/D584</f>
        <v>1.1632248027019107E-6</v>
      </c>
      <c r="K584" s="21">
        <f>I584/H584</f>
        <v>1.4277618259305805E-3</v>
      </c>
    </row>
    <row r="585" spans="1:11" ht="25" x14ac:dyDescent="0.2">
      <c r="A585" s="19">
        <f t="shared" si="9"/>
        <v>583</v>
      </c>
      <c r="B585" s="22" t="s">
        <v>786</v>
      </c>
      <c r="C585" s="20">
        <v>419225</v>
      </c>
      <c r="D585" s="20">
        <v>418951.692629</v>
      </c>
      <c r="E585" s="19" t="s">
        <v>697</v>
      </c>
      <c r="F585" s="19" t="s">
        <v>18</v>
      </c>
      <c r="G585" s="19" t="s">
        <v>68</v>
      </c>
      <c r="H585" s="20">
        <v>44.642229999999998</v>
      </c>
      <c r="I585" s="26">
        <v>42.842939000000001</v>
      </c>
      <c r="J585" s="21">
        <f>I585/D585</f>
        <v>1.0226224109789979E-4</v>
      </c>
      <c r="K585" s="21">
        <f>I585/H585</f>
        <v>0.9596953153997908</v>
      </c>
    </row>
    <row r="586" spans="1:11" ht="25" x14ac:dyDescent="0.2">
      <c r="A586" s="19">
        <f t="shared" si="9"/>
        <v>584</v>
      </c>
      <c r="B586" s="22" t="s">
        <v>786</v>
      </c>
      <c r="C586" s="20">
        <v>419225</v>
      </c>
      <c r="D586" s="20">
        <v>418951.692629</v>
      </c>
      <c r="E586" s="19" t="s">
        <v>667</v>
      </c>
      <c r="F586" s="19" t="s">
        <v>18</v>
      </c>
      <c r="G586" s="19" t="s">
        <v>95</v>
      </c>
      <c r="H586" s="20">
        <v>189.16092599999999</v>
      </c>
      <c r="I586" s="26">
        <v>49.92662</v>
      </c>
      <c r="J586" s="21">
        <f>I586/D586</f>
        <v>1.1917035037309707E-4</v>
      </c>
      <c r="K586" s="21">
        <f>I586/H586</f>
        <v>0.26393727846310078</v>
      </c>
    </row>
    <row r="587" spans="1:11" ht="25" x14ac:dyDescent="0.2">
      <c r="A587" s="19">
        <f t="shared" si="9"/>
        <v>585</v>
      </c>
      <c r="B587" s="22" t="s">
        <v>786</v>
      </c>
      <c r="C587" s="20">
        <v>419225</v>
      </c>
      <c r="D587" s="20">
        <v>418951.692629</v>
      </c>
      <c r="E587" s="19" t="s">
        <v>527</v>
      </c>
      <c r="F587" s="19" t="s">
        <v>18</v>
      </c>
      <c r="G587" s="19" t="s">
        <v>68</v>
      </c>
      <c r="H587" s="20">
        <v>58.841794</v>
      </c>
      <c r="I587" s="26">
        <v>48.011755000000001</v>
      </c>
      <c r="J587" s="21">
        <f>I587/D587</f>
        <v>1.1459973988580232E-4</v>
      </c>
      <c r="K587" s="21">
        <f>I587/H587</f>
        <v>0.81594648524822344</v>
      </c>
    </row>
    <row r="588" spans="1:11" ht="25" x14ac:dyDescent="0.2">
      <c r="A588" s="19">
        <f t="shared" si="9"/>
        <v>586</v>
      </c>
      <c r="B588" s="22" t="s">
        <v>786</v>
      </c>
      <c r="C588" s="20">
        <v>419225</v>
      </c>
      <c r="D588" s="20">
        <v>418951.692629</v>
      </c>
      <c r="E588" s="19" t="s">
        <v>508</v>
      </c>
      <c r="F588" s="19" t="s">
        <v>18</v>
      </c>
      <c r="G588" s="19" t="s">
        <v>95</v>
      </c>
      <c r="H588" s="20">
        <v>17.304373999999999</v>
      </c>
      <c r="I588" s="26">
        <v>17.304365000000001</v>
      </c>
      <c r="J588" s="21">
        <f>I588/D588</f>
        <v>4.1303962496038349E-5</v>
      </c>
      <c r="K588" s="21">
        <f>I588/H588</f>
        <v>0.99999947990028426</v>
      </c>
    </row>
    <row r="589" spans="1:11" ht="25" x14ac:dyDescent="0.2">
      <c r="A589" s="19">
        <f t="shared" si="9"/>
        <v>587</v>
      </c>
      <c r="B589" s="22" t="s">
        <v>786</v>
      </c>
      <c r="C589" s="20">
        <v>419225</v>
      </c>
      <c r="D589" s="20">
        <v>418951.692629</v>
      </c>
      <c r="E589" s="19" t="s">
        <v>533</v>
      </c>
      <c r="F589" s="19" t="s">
        <v>18</v>
      </c>
      <c r="G589" s="19" t="s">
        <v>95</v>
      </c>
      <c r="H589" s="20">
        <v>3.7149380000000001</v>
      </c>
      <c r="I589" s="26">
        <v>3.7149380000000001</v>
      </c>
      <c r="J589" s="21">
        <f>I589/D589</f>
        <v>8.8672227976645033E-6</v>
      </c>
      <c r="K589" s="21">
        <f>I589/H589</f>
        <v>1</v>
      </c>
    </row>
    <row r="590" spans="1:11" ht="25" x14ac:dyDescent="0.2">
      <c r="A590" s="19">
        <f t="shared" si="9"/>
        <v>588</v>
      </c>
      <c r="B590" s="22" t="s">
        <v>786</v>
      </c>
      <c r="C590" s="20">
        <v>419225</v>
      </c>
      <c r="D590" s="20">
        <v>418951.692629</v>
      </c>
      <c r="E590" s="19" t="s">
        <v>612</v>
      </c>
      <c r="F590" s="19" t="s">
        <v>18</v>
      </c>
      <c r="G590" s="19" t="s">
        <v>23</v>
      </c>
      <c r="H590" s="20">
        <v>899.51493800000003</v>
      </c>
      <c r="I590" s="26">
        <v>899.51494000000002</v>
      </c>
      <c r="J590" s="21">
        <f>I590/D590</f>
        <v>2.1470612383861633E-3</v>
      </c>
      <c r="K590" s="21">
        <f>I590/H590</f>
        <v>1.0000000022234206</v>
      </c>
    </row>
    <row r="591" spans="1:11" ht="25" x14ac:dyDescent="0.2">
      <c r="A591" s="19">
        <f t="shared" si="9"/>
        <v>589</v>
      </c>
      <c r="B591" s="22" t="s">
        <v>786</v>
      </c>
      <c r="C591" s="20">
        <v>419225</v>
      </c>
      <c r="D591" s="20">
        <v>418951.692629</v>
      </c>
      <c r="E591" s="19" t="s">
        <v>612</v>
      </c>
      <c r="F591" s="19" t="s">
        <v>18</v>
      </c>
      <c r="G591" s="19" t="s">
        <v>23</v>
      </c>
      <c r="H591" s="20">
        <v>899.51493800000003</v>
      </c>
      <c r="I591" s="26">
        <v>899.51494000000002</v>
      </c>
      <c r="J591" s="21">
        <f>I591/D591</f>
        <v>2.1470612383861633E-3</v>
      </c>
      <c r="K591" s="21">
        <f>I591/H591</f>
        <v>1.0000000022234206</v>
      </c>
    </row>
    <row r="592" spans="1:11" ht="25" x14ac:dyDescent="0.2">
      <c r="A592" s="19">
        <f t="shared" si="9"/>
        <v>590</v>
      </c>
      <c r="B592" s="22" t="s">
        <v>786</v>
      </c>
      <c r="C592" s="20">
        <v>419225</v>
      </c>
      <c r="D592" s="20">
        <v>418951.692629</v>
      </c>
      <c r="E592" s="19" t="s">
        <v>633</v>
      </c>
      <c r="F592" s="19" t="s">
        <v>18</v>
      </c>
      <c r="G592" s="19" t="s">
        <v>23</v>
      </c>
      <c r="H592" s="20">
        <v>1381.9331689999999</v>
      </c>
      <c r="I592" s="26">
        <v>1381.932652</v>
      </c>
      <c r="J592" s="21">
        <f>I592/D592</f>
        <v>3.2985489170078651E-3</v>
      </c>
      <c r="K592" s="21">
        <f>I592/H592</f>
        <v>0.99999962588639479</v>
      </c>
    </row>
    <row r="593" spans="1:11" ht="25" x14ac:dyDescent="0.2">
      <c r="A593" s="19">
        <f t="shared" si="9"/>
        <v>591</v>
      </c>
      <c r="B593" s="22" t="s">
        <v>786</v>
      </c>
      <c r="C593" s="20">
        <v>419225</v>
      </c>
      <c r="D593" s="20">
        <v>418951.692629</v>
      </c>
      <c r="E593" s="19" t="s">
        <v>623</v>
      </c>
      <c r="F593" s="19" t="s">
        <v>18</v>
      </c>
      <c r="G593" s="19" t="s">
        <v>56</v>
      </c>
      <c r="H593" s="20">
        <v>1840.3884459999999</v>
      </c>
      <c r="I593" s="26">
        <v>1840.388494</v>
      </c>
      <c r="J593" s="21">
        <f>I593/D593</f>
        <v>4.3928417676301033E-3</v>
      </c>
      <c r="K593" s="21">
        <f>I593/H593</f>
        <v>1.0000000260814506</v>
      </c>
    </row>
    <row r="594" spans="1:11" ht="25" x14ac:dyDescent="0.2">
      <c r="A594" s="19">
        <f t="shared" si="9"/>
        <v>592</v>
      </c>
      <c r="B594" s="22" t="s">
        <v>786</v>
      </c>
      <c r="C594" s="20">
        <v>419225</v>
      </c>
      <c r="D594" s="20">
        <v>418951.692629</v>
      </c>
      <c r="E594" s="19" t="s">
        <v>624</v>
      </c>
      <c r="F594" s="19" t="s">
        <v>18</v>
      </c>
      <c r="G594" s="19" t="s">
        <v>19</v>
      </c>
      <c r="H594" s="20">
        <v>62.291334999999997</v>
      </c>
      <c r="I594" s="26">
        <v>62.329867999999998</v>
      </c>
      <c r="J594" s="21">
        <f>I594/D594</f>
        <v>1.4877578751112914E-4</v>
      </c>
      <c r="K594" s="21">
        <f>I594/H594</f>
        <v>1.0006185932602023</v>
      </c>
    </row>
    <row r="595" spans="1:11" ht="25" x14ac:dyDescent="0.2">
      <c r="A595" s="19">
        <f t="shared" si="9"/>
        <v>593</v>
      </c>
      <c r="B595" s="22" t="s">
        <v>786</v>
      </c>
      <c r="C595" s="20">
        <v>419225</v>
      </c>
      <c r="D595" s="20">
        <v>418951.692629</v>
      </c>
      <c r="E595" s="19" t="s">
        <v>624</v>
      </c>
      <c r="F595" s="19" t="s">
        <v>18</v>
      </c>
      <c r="G595" s="19" t="s">
        <v>19</v>
      </c>
      <c r="H595" s="20">
        <v>62.291334999999997</v>
      </c>
      <c r="I595" s="26">
        <v>62.329867999999998</v>
      </c>
      <c r="J595" s="21">
        <f>I595/D595</f>
        <v>1.4877578751112914E-4</v>
      </c>
      <c r="K595" s="21">
        <f>I595/H595</f>
        <v>1.0006185932602023</v>
      </c>
    </row>
    <row r="596" spans="1:11" ht="25" x14ac:dyDescent="0.2">
      <c r="A596" s="19">
        <f t="shared" si="9"/>
        <v>594</v>
      </c>
      <c r="B596" s="22" t="s">
        <v>786</v>
      </c>
      <c r="C596" s="20">
        <v>419225</v>
      </c>
      <c r="D596" s="20">
        <v>418951.692629</v>
      </c>
      <c r="E596" s="19" t="s">
        <v>624</v>
      </c>
      <c r="F596" s="19" t="s">
        <v>18</v>
      </c>
      <c r="G596" s="19" t="s">
        <v>19</v>
      </c>
      <c r="H596" s="20">
        <v>62.291334999999997</v>
      </c>
      <c r="I596" s="26">
        <v>62.329867999999998</v>
      </c>
      <c r="J596" s="21">
        <f>I596/D596</f>
        <v>1.4877578751112914E-4</v>
      </c>
      <c r="K596" s="21">
        <f>I596/H596</f>
        <v>1.0006185932602023</v>
      </c>
    </row>
    <row r="597" spans="1:11" ht="25" x14ac:dyDescent="0.2">
      <c r="A597" s="19">
        <f t="shared" si="9"/>
        <v>595</v>
      </c>
      <c r="B597" s="22" t="s">
        <v>786</v>
      </c>
      <c r="C597" s="20">
        <v>419225</v>
      </c>
      <c r="D597" s="20">
        <v>418951.692629</v>
      </c>
      <c r="E597" s="19" t="s">
        <v>628</v>
      </c>
      <c r="F597" s="19" t="s">
        <v>18</v>
      </c>
      <c r="G597" s="19" t="s">
        <v>23</v>
      </c>
      <c r="H597" s="20">
        <v>443.12311699999998</v>
      </c>
      <c r="I597" s="26">
        <v>443.106922</v>
      </c>
      <c r="J597" s="21">
        <f>I597/D597</f>
        <v>1.0576563594227807E-3</v>
      </c>
      <c r="K597" s="21">
        <f>I597/H597</f>
        <v>0.99996345259504937</v>
      </c>
    </row>
    <row r="598" spans="1:11" ht="25" x14ac:dyDescent="0.2">
      <c r="A598" s="19">
        <f t="shared" si="9"/>
        <v>596</v>
      </c>
      <c r="B598" s="22" t="s">
        <v>786</v>
      </c>
      <c r="C598" s="20">
        <v>419225</v>
      </c>
      <c r="D598" s="20">
        <v>418951.692629</v>
      </c>
      <c r="E598" s="19" t="s">
        <v>628</v>
      </c>
      <c r="F598" s="19" t="s">
        <v>18</v>
      </c>
      <c r="G598" s="19" t="s">
        <v>23</v>
      </c>
      <c r="H598" s="20">
        <v>443.12311699999998</v>
      </c>
      <c r="I598" s="26">
        <v>443.106922</v>
      </c>
      <c r="J598" s="21">
        <f>I598/D598</f>
        <v>1.0576563594227807E-3</v>
      </c>
      <c r="K598" s="21">
        <f>I598/H598</f>
        <v>0.99996345259504937</v>
      </c>
    </row>
    <row r="599" spans="1:11" ht="25" x14ac:dyDescent="0.2">
      <c r="A599" s="19">
        <f t="shared" si="9"/>
        <v>597</v>
      </c>
      <c r="B599" s="22" t="s">
        <v>786</v>
      </c>
      <c r="C599" s="20">
        <v>419225</v>
      </c>
      <c r="D599" s="20">
        <v>418951.692629</v>
      </c>
      <c r="E599" s="19" t="s">
        <v>616</v>
      </c>
      <c r="F599" s="19" t="s">
        <v>18</v>
      </c>
      <c r="G599" s="19" t="s">
        <v>56</v>
      </c>
      <c r="H599" s="20">
        <v>154.261741</v>
      </c>
      <c r="I599" s="26">
        <v>154.26251500000001</v>
      </c>
      <c r="J599" s="21">
        <f>I599/D599</f>
        <v>3.6821074532954851E-4</v>
      </c>
      <c r="K599" s="21">
        <f>I599/H599</f>
        <v>1.0000050174462896</v>
      </c>
    </row>
    <row r="600" spans="1:11" ht="25" x14ac:dyDescent="0.2">
      <c r="A600" s="19">
        <f t="shared" si="9"/>
        <v>598</v>
      </c>
      <c r="B600" s="22" t="s">
        <v>786</v>
      </c>
      <c r="C600" s="20">
        <v>419225</v>
      </c>
      <c r="D600" s="20">
        <v>418951.692629</v>
      </c>
      <c r="E600" s="19" t="s">
        <v>616</v>
      </c>
      <c r="F600" s="19" t="s">
        <v>18</v>
      </c>
      <c r="G600" s="19" t="s">
        <v>56</v>
      </c>
      <c r="H600" s="20">
        <v>154.261741</v>
      </c>
      <c r="I600" s="26">
        <v>154.26251500000001</v>
      </c>
      <c r="J600" s="21">
        <f>I600/D600</f>
        <v>3.6821074532954851E-4</v>
      </c>
      <c r="K600" s="21">
        <f>I600/H600</f>
        <v>1.0000050174462896</v>
      </c>
    </row>
    <row r="601" spans="1:11" ht="25" x14ac:dyDescent="0.2">
      <c r="A601" s="19">
        <f t="shared" si="9"/>
        <v>599</v>
      </c>
      <c r="B601" s="22" t="s">
        <v>786</v>
      </c>
      <c r="C601" s="20">
        <v>419225</v>
      </c>
      <c r="D601" s="20">
        <v>418951.692629</v>
      </c>
      <c r="E601" s="19" t="s">
        <v>616</v>
      </c>
      <c r="F601" s="19" t="s">
        <v>18</v>
      </c>
      <c r="G601" s="19" t="s">
        <v>56</v>
      </c>
      <c r="H601" s="20">
        <v>154.261741</v>
      </c>
      <c r="I601" s="26">
        <v>154.26251500000001</v>
      </c>
      <c r="J601" s="21">
        <f>I601/D601</f>
        <v>3.6821074532954851E-4</v>
      </c>
      <c r="K601" s="21">
        <f>I601/H601</f>
        <v>1.0000050174462896</v>
      </c>
    </row>
    <row r="602" spans="1:11" ht="25" x14ac:dyDescent="0.2">
      <c r="A602" s="19">
        <f t="shared" si="9"/>
        <v>600</v>
      </c>
      <c r="B602" s="22" t="s">
        <v>786</v>
      </c>
      <c r="C602" s="20">
        <v>419225</v>
      </c>
      <c r="D602" s="20">
        <v>418951.692629</v>
      </c>
      <c r="E602" s="19" t="s">
        <v>626</v>
      </c>
      <c r="F602" s="19" t="s">
        <v>18</v>
      </c>
      <c r="G602" s="19" t="s">
        <v>23</v>
      </c>
      <c r="H602" s="20">
        <v>456.39250900000002</v>
      </c>
      <c r="I602" s="26">
        <v>456.39240899999999</v>
      </c>
      <c r="J602" s="21">
        <f>I602/D602</f>
        <v>1.0893676216846208E-3</v>
      </c>
      <c r="K602" s="21">
        <f>I602/H602</f>
        <v>0.99999978089035635</v>
      </c>
    </row>
    <row r="603" spans="1:11" ht="25" x14ac:dyDescent="0.2">
      <c r="A603" s="19">
        <f t="shared" si="9"/>
        <v>601</v>
      </c>
      <c r="B603" s="22" t="s">
        <v>786</v>
      </c>
      <c r="C603" s="20">
        <v>419225</v>
      </c>
      <c r="D603" s="20">
        <v>418951.692629</v>
      </c>
      <c r="E603" s="19" t="s">
        <v>625</v>
      </c>
      <c r="F603" s="19" t="s">
        <v>18</v>
      </c>
      <c r="G603" s="19" t="s">
        <v>23</v>
      </c>
      <c r="H603" s="20">
        <v>404.67137400000001</v>
      </c>
      <c r="I603" s="26">
        <v>404.67136599999998</v>
      </c>
      <c r="J603" s="21">
        <f>I603/D603</f>
        <v>9.6591414504286087E-4</v>
      </c>
      <c r="K603" s="21">
        <f>I603/H603</f>
        <v>0.99999998023087233</v>
      </c>
    </row>
    <row r="604" spans="1:11" ht="25" x14ac:dyDescent="0.2">
      <c r="A604" s="19">
        <f t="shared" si="9"/>
        <v>602</v>
      </c>
      <c r="B604" s="22" t="s">
        <v>786</v>
      </c>
      <c r="C604" s="20">
        <v>419225</v>
      </c>
      <c r="D604" s="20">
        <v>418951.692629</v>
      </c>
      <c r="E604" s="19" t="s">
        <v>625</v>
      </c>
      <c r="F604" s="19" t="s">
        <v>18</v>
      </c>
      <c r="G604" s="19" t="s">
        <v>23</v>
      </c>
      <c r="H604" s="20">
        <v>404.67137400000001</v>
      </c>
      <c r="I604" s="26">
        <v>404.67136599999998</v>
      </c>
      <c r="J604" s="21">
        <f>I604/D604</f>
        <v>9.6591414504286087E-4</v>
      </c>
      <c r="K604" s="21">
        <f>I604/H604</f>
        <v>0.99999998023087233</v>
      </c>
    </row>
    <row r="605" spans="1:11" ht="25" x14ac:dyDescent="0.2">
      <c r="A605" s="19">
        <f t="shared" si="9"/>
        <v>603</v>
      </c>
      <c r="B605" s="22" t="s">
        <v>786</v>
      </c>
      <c r="C605" s="20">
        <v>419225</v>
      </c>
      <c r="D605" s="20">
        <v>418951.692629</v>
      </c>
      <c r="E605" s="19" t="s">
        <v>625</v>
      </c>
      <c r="F605" s="19" t="s">
        <v>18</v>
      </c>
      <c r="G605" s="19" t="s">
        <v>23</v>
      </c>
      <c r="H605" s="20">
        <v>404.67137400000001</v>
      </c>
      <c r="I605" s="26">
        <v>404.67136599999998</v>
      </c>
      <c r="J605" s="21">
        <f>I605/D605</f>
        <v>9.6591414504286087E-4</v>
      </c>
      <c r="K605" s="21">
        <f>I605/H605</f>
        <v>0.99999998023087233</v>
      </c>
    </row>
    <row r="606" spans="1:11" ht="25" x14ac:dyDescent="0.2">
      <c r="A606" s="19">
        <f t="shared" si="9"/>
        <v>604</v>
      </c>
      <c r="B606" s="22" t="s">
        <v>786</v>
      </c>
      <c r="C606" s="20">
        <v>419225</v>
      </c>
      <c r="D606" s="20">
        <v>418951.692629</v>
      </c>
      <c r="E606" s="19" t="s">
        <v>625</v>
      </c>
      <c r="F606" s="19" t="s">
        <v>18</v>
      </c>
      <c r="G606" s="19" t="s">
        <v>23</v>
      </c>
      <c r="H606" s="20">
        <v>404.67137400000001</v>
      </c>
      <c r="I606" s="26">
        <v>404.67136599999998</v>
      </c>
      <c r="J606" s="21">
        <f>I606/D606</f>
        <v>9.6591414504286087E-4</v>
      </c>
      <c r="K606" s="21">
        <f>I606/H606</f>
        <v>0.99999998023087233</v>
      </c>
    </row>
    <row r="607" spans="1:11" ht="25" x14ac:dyDescent="0.2">
      <c r="A607" s="19">
        <f t="shared" si="9"/>
        <v>605</v>
      </c>
      <c r="B607" s="22" t="s">
        <v>786</v>
      </c>
      <c r="C607" s="20">
        <v>419225</v>
      </c>
      <c r="D607" s="20">
        <v>418951.692629</v>
      </c>
      <c r="E607" s="19" t="s">
        <v>622</v>
      </c>
      <c r="F607" s="19" t="s">
        <v>18</v>
      </c>
      <c r="G607" s="19" t="s">
        <v>23</v>
      </c>
      <c r="H607" s="20">
        <v>428.96227199999998</v>
      </c>
      <c r="I607" s="26">
        <v>428.96215899999999</v>
      </c>
      <c r="J607" s="21">
        <f>I607/D607</f>
        <v>1.0238940826523041E-3</v>
      </c>
      <c r="K607" s="21">
        <f>I607/H607</f>
        <v>0.99999973657356978</v>
      </c>
    </row>
    <row r="608" spans="1:11" ht="25" x14ac:dyDescent="0.2">
      <c r="A608" s="19">
        <f t="shared" si="9"/>
        <v>606</v>
      </c>
      <c r="B608" s="22" t="s">
        <v>786</v>
      </c>
      <c r="C608" s="20">
        <v>419225</v>
      </c>
      <c r="D608" s="20">
        <v>418951.692629</v>
      </c>
      <c r="E608" s="19" t="s">
        <v>622</v>
      </c>
      <c r="F608" s="19" t="s">
        <v>18</v>
      </c>
      <c r="G608" s="19" t="s">
        <v>23</v>
      </c>
      <c r="H608" s="20">
        <v>428.96227199999998</v>
      </c>
      <c r="I608" s="26">
        <v>428.96215899999999</v>
      </c>
      <c r="J608" s="21">
        <f>I608/D608</f>
        <v>1.0238940826523041E-3</v>
      </c>
      <c r="K608" s="21">
        <f>I608/H608</f>
        <v>0.99999973657356978</v>
      </c>
    </row>
    <row r="609" spans="1:11" ht="25" x14ac:dyDescent="0.2">
      <c r="A609" s="19">
        <f t="shared" si="9"/>
        <v>607</v>
      </c>
      <c r="B609" s="22" t="s">
        <v>786</v>
      </c>
      <c r="C609" s="20">
        <v>419225</v>
      </c>
      <c r="D609" s="20">
        <v>418951.692629</v>
      </c>
      <c r="E609" s="19" t="s">
        <v>629</v>
      </c>
      <c r="F609" s="19" t="s">
        <v>18</v>
      </c>
      <c r="G609" s="19" t="s">
        <v>56</v>
      </c>
      <c r="H609" s="20">
        <v>5090.6491919999999</v>
      </c>
      <c r="I609" s="26">
        <v>5090.6290019999997</v>
      </c>
      <c r="J609" s="21">
        <f>I609/D609</f>
        <v>1.2150873457642224E-2</v>
      </c>
      <c r="K609" s="21">
        <f>I609/H609</f>
        <v>0.9999960339046674</v>
      </c>
    </row>
    <row r="610" spans="1:11" ht="25" x14ac:dyDescent="0.2">
      <c r="A610" s="19">
        <f t="shared" si="9"/>
        <v>608</v>
      </c>
      <c r="B610" s="22" t="s">
        <v>786</v>
      </c>
      <c r="C610" s="20">
        <v>419225</v>
      </c>
      <c r="D610" s="20">
        <v>418951.692629</v>
      </c>
      <c r="E610" s="19" t="s">
        <v>629</v>
      </c>
      <c r="F610" s="19" t="s">
        <v>18</v>
      </c>
      <c r="G610" s="19" t="s">
        <v>56</v>
      </c>
      <c r="H610" s="20">
        <v>5090.6491919999999</v>
      </c>
      <c r="I610" s="26">
        <v>5090.6290019999997</v>
      </c>
      <c r="J610" s="21">
        <f>I610/D610</f>
        <v>1.2150873457642224E-2</v>
      </c>
      <c r="K610" s="21">
        <f>I610/H610</f>
        <v>0.9999960339046674</v>
      </c>
    </row>
    <row r="611" spans="1:11" ht="25" x14ac:dyDescent="0.2">
      <c r="A611" s="19">
        <f t="shared" si="9"/>
        <v>609</v>
      </c>
      <c r="B611" s="22" t="s">
        <v>786</v>
      </c>
      <c r="C611" s="20">
        <v>419225</v>
      </c>
      <c r="D611" s="20">
        <v>418951.692629</v>
      </c>
      <c r="E611" s="19" t="s">
        <v>572</v>
      </c>
      <c r="F611" s="19" t="s">
        <v>18</v>
      </c>
      <c r="G611" s="19" t="s">
        <v>19</v>
      </c>
      <c r="H611" s="20">
        <v>1428.008632</v>
      </c>
      <c r="I611" s="26">
        <v>1428.0086610000001</v>
      </c>
      <c r="J611" s="21">
        <f>I611/D611</f>
        <v>3.4085282053378982E-3</v>
      </c>
      <c r="K611" s="21">
        <f>I611/H611</f>
        <v>1.0000000203080006</v>
      </c>
    </row>
    <row r="612" spans="1:11" ht="25" x14ac:dyDescent="0.2">
      <c r="A612" s="19">
        <f t="shared" si="9"/>
        <v>610</v>
      </c>
      <c r="B612" s="22" t="s">
        <v>786</v>
      </c>
      <c r="C612" s="20">
        <v>419225</v>
      </c>
      <c r="D612" s="20">
        <v>418951.692629</v>
      </c>
      <c r="E612" s="19" t="s">
        <v>572</v>
      </c>
      <c r="F612" s="19" t="s">
        <v>18</v>
      </c>
      <c r="G612" s="19" t="s">
        <v>19</v>
      </c>
      <c r="H612" s="20">
        <v>1428.008632</v>
      </c>
      <c r="I612" s="26">
        <v>1428.0086610000001</v>
      </c>
      <c r="J612" s="21">
        <f>I612/D612</f>
        <v>3.4085282053378982E-3</v>
      </c>
      <c r="K612" s="21">
        <f>I612/H612</f>
        <v>1.0000000203080006</v>
      </c>
    </row>
    <row r="613" spans="1:11" ht="25" x14ac:dyDescent="0.2">
      <c r="A613" s="19">
        <f t="shared" si="9"/>
        <v>611</v>
      </c>
      <c r="B613" s="22" t="s">
        <v>786</v>
      </c>
      <c r="C613" s="20">
        <v>419225</v>
      </c>
      <c r="D613" s="20">
        <v>418951.692629</v>
      </c>
      <c r="E613" s="19" t="s">
        <v>572</v>
      </c>
      <c r="F613" s="19" t="s">
        <v>18</v>
      </c>
      <c r="G613" s="19" t="s">
        <v>19</v>
      </c>
      <c r="H613" s="20">
        <v>1428.008632</v>
      </c>
      <c r="I613" s="26">
        <v>1428.0086610000001</v>
      </c>
      <c r="J613" s="21">
        <f>I613/D613</f>
        <v>3.4085282053378982E-3</v>
      </c>
      <c r="K613" s="21">
        <f>I613/H613</f>
        <v>1.0000000203080006</v>
      </c>
    </row>
    <row r="614" spans="1:11" ht="25" x14ac:dyDescent="0.2">
      <c r="A614" s="19">
        <f t="shared" si="9"/>
        <v>612</v>
      </c>
      <c r="B614" s="22" t="s">
        <v>786</v>
      </c>
      <c r="C614" s="20">
        <v>419225</v>
      </c>
      <c r="D614" s="20">
        <v>418951.692629</v>
      </c>
      <c r="E614" s="19" t="s">
        <v>619</v>
      </c>
      <c r="F614" s="19" t="s">
        <v>18</v>
      </c>
      <c r="G614" s="19" t="s">
        <v>56</v>
      </c>
      <c r="H614" s="20">
        <v>4385.588831</v>
      </c>
      <c r="I614" s="26">
        <v>4248.1369869999999</v>
      </c>
      <c r="J614" s="21">
        <f>I614/D614</f>
        <v>1.0139920811256659E-2</v>
      </c>
      <c r="K614" s="21">
        <f>I614/H614</f>
        <v>0.96865829212524279</v>
      </c>
    </row>
    <row r="615" spans="1:11" ht="25" x14ac:dyDescent="0.2">
      <c r="A615" s="19">
        <f t="shared" si="9"/>
        <v>613</v>
      </c>
      <c r="B615" s="22" t="s">
        <v>786</v>
      </c>
      <c r="C615" s="20">
        <v>419225</v>
      </c>
      <c r="D615" s="20">
        <v>418951.692629</v>
      </c>
      <c r="E615" s="19" t="s">
        <v>579</v>
      </c>
      <c r="F615" s="19" t="s">
        <v>18</v>
      </c>
      <c r="G615" s="19" t="s">
        <v>19</v>
      </c>
      <c r="H615" s="20">
        <v>349.47181999999998</v>
      </c>
      <c r="I615" s="26">
        <v>349.47181999999998</v>
      </c>
      <c r="J615" s="21">
        <f>I615/D615</f>
        <v>8.3415779467794755E-4</v>
      </c>
      <c r="K615" s="21">
        <f>I615/H615</f>
        <v>1</v>
      </c>
    </row>
    <row r="616" spans="1:11" ht="25" x14ac:dyDescent="0.2">
      <c r="A616" s="19">
        <f t="shared" si="9"/>
        <v>614</v>
      </c>
      <c r="B616" s="22" t="s">
        <v>786</v>
      </c>
      <c r="C616" s="20">
        <v>419225</v>
      </c>
      <c r="D616" s="20">
        <v>418951.692629</v>
      </c>
      <c r="E616" s="19" t="s">
        <v>579</v>
      </c>
      <c r="F616" s="19" t="s">
        <v>18</v>
      </c>
      <c r="G616" s="19" t="s">
        <v>19</v>
      </c>
      <c r="H616" s="20">
        <v>349.47181999999998</v>
      </c>
      <c r="I616" s="26">
        <v>349.47181999999998</v>
      </c>
      <c r="J616" s="21">
        <f>I616/D616</f>
        <v>8.3415779467794755E-4</v>
      </c>
      <c r="K616" s="21">
        <f>I616/H616</f>
        <v>1</v>
      </c>
    </row>
    <row r="617" spans="1:11" ht="25" x14ac:dyDescent="0.2">
      <c r="A617" s="19">
        <f t="shared" si="9"/>
        <v>615</v>
      </c>
      <c r="B617" s="22" t="s">
        <v>786</v>
      </c>
      <c r="C617" s="20">
        <v>419225</v>
      </c>
      <c r="D617" s="20">
        <v>418951.692629</v>
      </c>
      <c r="E617" s="19" t="s">
        <v>552</v>
      </c>
      <c r="F617" s="19" t="s">
        <v>18</v>
      </c>
      <c r="G617" s="19" t="s">
        <v>19</v>
      </c>
      <c r="H617" s="20">
        <v>335.28682300000003</v>
      </c>
      <c r="I617" s="26">
        <v>335.29359699999998</v>
      </c>
      <c r="J617" s="21">
        <f>I617/D617</f>
        <v>8.0031565189764514E-4</v>
      </c>
      <c r="K617" s="21">
        <f>I617/H617</f>
        <v>1.0000202035974433</v>
      </c>
    </row>
    <row r="618" spans="1:11" ht="25" x14ac:dyDescent="0.2">
      <c r="A618" s="19">
        <f t="shared" si="9"/>
        <v>616</v>
      </c>
      <c r="B618" s="22" t="s">
        <v>786</v>
      </c>
      <c r="C618" s="20">
        <v>419225</v>
      </c>
      <c r="D618" s="20">
        <v>418951.692629</v>
      </c>
      <c r="E618" s="19" t="s">
        <v>552</v>
      </c>
      <c r="F618" s="19" t="s">
        <v>18</v>
      </c>
      <c r="G618" s="19" t="s">
        <v>19</v>
      </c>
      <c r="H618" s="20">
        <v>335.28682300000003</v>
      </c>
      <c r="I618" s="26">
        <v>335.29359699999998</v>
      </c>
      <c r="J618" s="21">
        <f>I618/D618</f>
        <v>8.0031565189764514E-4</v>
      </c>
      <c r="K618" s="21">
        <f>I618/H618</f>
        <v>1.0000202035974433</v>
      </c>
    </row>
    <row r="619" spans="1:11" ht="25" x14ac:dyDescent="0.2">
      <c r="A619" s="19">
        <f t="shared" si="9"/>
        <v>617</v>
      </c>
      <c r="B619" s="22" t="s">
        <v>786</v>
      </c>
      <c r="C619" s="20">
        <v>419225</v>
      </c>
      <c r="D619" s="20">
        <v>418951.692629</v>
      </c>
      <c r="E619" s="19" t="s">
        <v>613</v>
      </c>
      <c r="F619" s="19" t="s">
        <v>18</v>
      </c>
      <c r="G619" s="19" t="s">
        <v>19</v>
      </c>
      <c r="H619" s="20">
        <v>4892.8044339999997</v>
      </c>
      <c r="I619" s="26">
        <v>4892.8044250000003</v>
      </c>
      <c r="J619" s="21">
        <f>I619/D619</f>
        <v>1.1678683989308505E-2</v>
      </c>
      <c r="K619" s="21">
        <f>I619/H619</f>
        <v>0.99999999816056429</v>
      </c>
    </row>
    <row r="620" spans="1:11" ht="25" x14ac:dyDescent="0.2">
      <c r="A620" s="19">
        <f t="shared" si="9"/>
        <v>618</v>
      </c>
      <c r="B620" s="22" t="s">
        <v>786</v>
      </c>
      <c r="C620" s="20">
        <v>419225</v>
      </c>
      <c r="D620" s="20">
        <v>418951.692629</v>
      </c>
      <c r="E620" s="19" t="s">
        <v>587</v>
      </c>
      <c r="F620" s="19" t="s">
        <v>18</v>
      </c>
      <c r="G620" s="19" t="s">
        <v>19</v>
      </c>
      <c r="H620" s="20">
        <v>1145.0294530000001</v>
      </c>
      <c r="I620" s="26">
        <v>1131.9760229999999</v>
      </c>
      <c r="J620" s="21">
        <f>I620/D620</f>
        <v>2.7019249305251384E-3</v>
      </c>
      <c r="K620" s="21">
        <f>I620/H620</f>
        <v>0.98859991770010813</v>
      </c>
    </row>
    <row r="621" spans="1:11" ht="25" x14ac:dyDescent="0.2">
      <c r="A621" s="19">
        <f t="shared" si="9"/>
        <v>619</v>
      </c>
      <c r="B621" s="22" t="s">
        <v>786</v>
      </c>
      <c r="C621" s="20">
        <v>419225</v>
      </c>
      <c r="D621" s="20">
        <v>418951.692629</v>
      </c>
      <c r="E621" s="19" t="s">
        <v>517</v>
      </c>
      <c r="F621" s="19" t="s">
        <v>18</v>
      </c>
      <c r="G621" s="19" t="s">
        <v>19</v>
      </c>
      <c r="H621" s="20">
        <v>191.638451</v>
      </c>
      <c r="I621" s="26">
        <v>191.63860199999999</v>
      </c>
      <c r="J621" s="21">
        <f>I621/D621</f>
        <v>4.5742410251986814E-4</v>
      </c>
      <c r="K621" s="21">
        <f>I621/H621</f>
        <v>1.0000007879420816</v>
      </c>
    </row>
    <row r="622" spans="1:11" ht="25" x14ac:dyDescent="0.2">
      <c r="A622" s="19">
        <f t="shared" si="9"/>
        <v>620</v>
      </c>
      <c r="B622" s="22" t="s">
        <v>786</v>
      </c>
      <c r="C622" s="20">
        <v>419225</v>
      </c>
      <c r="D622" s="20">
        <v>418951.692629</v>
      </c>
      <c r="E622" s="19" t="s">
        <v>535</v>
      </c>
      <c r="F622" s="19" t="s">
        <v>18</v>
      </c>
      <c r="G622" s="19" t="s">
        <v>19</v>
      </c>
      <c r="H622" s="20">
        <v>98.690832</v>
      </c>
      <c r="I622" s="26">
        <v>98.690106</v>
      </c>
      <c r="J622" s="21">
        <f>I622/D622</f>
        <v>2.3556440452764658E-4</v>
      </c>
      <c r="K622" s="21">
        <f>I622/H622</f>
        <v>0.99999264369359053</v>
      </c>
    </row>
    <row r="623" spans="1:11" ht="25" x14ac:dyDescent="0.2">
      <c r="A623" s="19">
        <f t="shared" si="9"/>
        <v>621</v>
      </c>
      <c r="B623" s="22" t="s">
        <v>786</v>
      </c>
      <c r="C623" s="20">
        <v>419225</v>
      </c>
      <c r="D623" s="20">
        <v>418951.692629</v>
      </c>
      <c r="E623" s="19" t="s">
        <v>535</v>
      </c>
      <c r="F623" s="19" t="s">
        <v>18</v>
      </c>
      <c r="G623" s="19" t="s">
        <v>19</v>
      </c>
      <c r="H623" s="20">
        <v>98.690832</v>
      </c>
      <c r="I623" s="26">
        <v>98.690106</v>
      </c>
      <c r="J623" s="21">
        <f>I623/D623</f>
        <v>2.3556440452764658E-4</v>
      </c>
      <c r="K623" s="21">
        <f>I623/H623</f>
        <v>0.99999264369359053</v>
      </c>
    </row>
    <row r="624" spans="1:11" ht="25" x14ac:dyDescent="0.2">
      <c r="A624" s="19">
        <f t="shared" si="9"/>
        <v>622</v>
      </c>
      <c r="B624" s="22" t="s">
        <v>786</v>
      </c>
      <c r="C624" s="20">
        <v>419225</v>
      </c>
      <c r="D624" s="20">
        <v>418951.692629</v>
      </c>
      <c r="E624" s="19" t="s">
        <v>591</v>
      </c>
      <c r="F624" s="19" t="s">
        <v>18</v>
      </c>
      <c r="G624" s="19" t="s">
        <v>19</v>
      </c>
      <c r="H624" s="20">
        <v>740.41827599999999</v>
      </c>
      <c r="I624" s="26">
        <v>740.41673900000001</v>
      </c>
      <c r="J624" s="21">
        <f>I624/D624</f>
        <v>1.7673081456092154E-3</v>
      </c>
      <c r="K624" s="21">
        <f>I624/H624</f>
        <v>0.99999792414632405</v>
      </c>
    </row>
    <row r="625" spans="1:11" ht="25" x14ac:dyDescent="0.2">
      <c r="A625" s="19">
        <f t="shared" si="9"/>
        <v>623</v>
      </c>
      <c r="B625" s="22" t="s">
        <v>786</v>
      </c>
      <c r="C625" s="20">
        <v>419225</v>
      </c>
      <c r="D625" s="20">
        <v>418951.692629</v>
      </c>
      <c r="E625" s="19" t="s">
        <v>591</v>
      </c>
      <c r="F625" s="19" t="s">
        <v>18</v>
      </c>
      <c r="G625" s="19" t="s">
        <v>19</v>
      </c>
      <c r="H625" s="20">
        <v>740.41827599999999</v>
      </c>
      <c r="I625" s="26">
        <v>740.41673900000001</v>
      </c>
      <c r="J625" s="21">
        <f>I625/D625</f>
        <v>1.7673081456092154E-3</v>
      </c>
      <c r="K625" s="21">
        <f>I625/H625</f>
        <v>0.99999792414632405</v>
      </c>
    </row>
    <row r="626" spans="1:11" ht="25" x14ac:dyDescent="0.2">
      <c r="A626" s="19">
        <f t="shared" si="9"/>
        <v>624</v>
      </c>
      <c r="B626" s="22" t="s">
        <v>786</v>
      </c>
      <c r="C626" s="20">
        <v>419225</v>
      </c>
      <c r="D626" s="20">
        <v>418951.692629</v>
      </c>
      <c r="E626" s="19" t="s">
        <v>591</v>
      </c>
      <c r="F626" s="19" t="s">
        <v>18</v>
      </c>
      <c r="G626" s="19" t="s">
        <v>19</v>
      </c>
      <c r="H626" s="20">
        <v>740.41827599999999</v>
      </c>
      <c r="I626" s="26">
        <v>740.41673900000001</v>
      </c>
      <c r="J626" s="21">
        <f>I626/D626</f>
        <v>1.7673081456092154E-3</v>
      </c>
      <c r="K626" s="21">
        <f>I626/H626</f>
        <v>0.99999792414632405</v>
      </c>
    </row>
    <row r="627" spans="1:11" ht="25" x14ac:dyDescent="0.2">
      <c r="A627" s="19">
        <f t="shared" si="9"/>
        <v>625</v>
      </c>
      <c r="B627" s="22" t="s">
        <v>786</v>
      </c>
      <c r="C627" s="20">
        <v>419225</v>
      </c>
      <c r="D627" s="20">
        <v>418951.692629</v>
      </c>
      <c r="E627" s="19" t="s">
        <v>591</v>
      </c>
      <c r="F627" s="19" t="s">
        <v>18</v>
      </c>
      <c r="G627" s="19" t="s">
        <v>19</v>
      </c>
      <c r="H627" s="20">
        <v>740.41827599999999</v>
      </c>
      <c r="I627" s="26">
        <v>740.41673900000001</v>
      </c>
      <c r="J627" s="21">
        <f>I627/D627</f>
        <v>1.7673081456092154E-3</v>
      </c>
      <c r="K627" s="21">
        <f>I627/H627</f>
        <v>0.99999792414632405</v>
      </c>
    </row>
    <row r="628" spans="1:11" ht="25" x14ac:dyDescent="0.2">
      <c r="A628" s="19">
        <f t="shared" si="9"/>
        <v>626</v>
      </c>
      <c r="B628" s="22" t="s">
        <v>786</v>
      </c>
      <c r="C628" s="20">
        <v>419225</v>
      </c>
      <c r="D628" s="20">
        <v>418951.692629</v>
      </c>
      <c r="E628" s="19" t="s">
        <v>605</v>
      </c>
      <c r="F628" s="19" t="s">
        <v>18</v>
      </c>
      <c r="G628" s="19" t="s">
        <v>19</v>
      </c>
      <c r="H628" s="20">
        <v>352.48315100000002</v>
      </c>
      <c r="I628" s="26">
        <v>352.48308100000003</v>
      </c>
      <c r="J628" s="21">
        <f>I628/D628</f>
        <v>8.4134540378176526E-4</v>
      </c>
      <c r="K628" s="21">
        <f>I628/H628</f>
        <v>0.9999998014089474</v>
      </c>
    </row>
    <row r="629" spans="1:11" ht="25" x14ac:dyDescent="0.2">
      <c r="A629" s="19">
        <f t="shared" si="9"/>
        <v>627</v>
      </c>
      <c r="B629" s="22" t="s">
        <v>786</v>
      </c>
      <c r="C629" s="20">
        <v>419225</v>
      </c>
      <c r="D629" s="20">
        <v>418951.692629</v>
      </c>
      <c r="E629" s="19" t="s">
        <v>605</v>
      </c>
      <c r="F629" s="19" t="s">
        <v>18</v>
      </c>
      <c r="G629" s="19" t="s">
        <v>19</v>
      </c>
      <c r="H629" s="20">
        <v>352.48315100000002</v>
      </c>
      <c r="I629" s="26">
        <v>352.48308100000003</v>
      </c>
      <c r="J629" s="21">
        <f>I629/D629</f>
        <v>8.4134540378176526E-4</v>
      </c>
      <c r="K629" s="21">
        <f>I629/H629</f>
        <v>0.9999998014089474</v>
      </c>
    </row>
    <row r="630" spans="1:11" ht="25" x14ac:dyDescent="0.2">
      <c r="A630" s="19">
        <f t="shared" si="9"/>
        <v>628</v>
      </c>
      <c r="B630" s="22" t="s">
        <v>786</v>
      </c>
      <c r="C630" s="20">
        <v>419225</v>
      </c>
      <c r="D630" s="20">
        <v>418951.692629</v>
      </c>
      <c r="E630" s="19" t="s">
        <v>606</v>
      </c>
      <c r="F630" s="19" t="s">
        <v>18</v>
      </c>
      <c r="G630" s="19" t="s">
        <v>19</v>
      </c>
      <c r="H630" s="20">
        <v>817.97754299999997</v>
      </c>
      <c r="I630" s="26">
        <v>817.977442</v>
      </c>
      <c r="J630" s="21">
        <f>I630/D630</f>
        <v>1.952438566048126E-3</v>
      </c>
      <c r="K630" s="21">
        <f>I630/H630</f>
        <v>0.99999987652472755</v>
      </c>
    </row>
    <row r="631" spans="1:11" ht="25" x14ac:dyDescent="0.2">
      <c r="A631" s="19">
        <f t="shared" si="9"/>
        <v>629</v>
      </c>
      <c r="B631" s="22" t="s">
        <v>786</v>
      </c>
      <c r="C631" s="20">
        <v>419225</v>
      </c>
      <c r="D631" s="20">
        <v>418951.692629</v>
      </c>
      <c r="E631" s="19" t="s">
        <v>606</v>
      </c>
      <c r="F631" s="19" t="s">
        <v>18</v>
      </c>
      <c r="G631" s="19" t="s">
        <v>19</v>
      </c>
      <c r="H631" s="20">
        <v>817.97754299999997</v>
      </c>
      <c r="I631" s="26">
        <v>817.977442</v>
      </c>
      <c r="J631" s="21">
        <f>I631/D631</f>
        <v>1.952438566048126E-3</v>
      </c>
      <c r="K631" s="21">
        <f>I631/H631</f>
        <v>0.99999987652472755</v>
      </c>
    </row>
    <row r="632" spans="1:11" ht="25" x14ac:dyDescent="0.2">
      <c r="A632" s="19">
        <f t="shared" si="9"/>
        <v>630</v>
      </c>
      <c r="B632" s="22" t="s">
        <v>786</v>
      </c>
      <c r="C632" s="20">
        <v>419225</v>
      </c>
      <c r="D632" s="20">
        <v>418951.692629</v>
      </c>
      <c r="E632" s="19" t="s">
        <v>606</v>
      </c>
      <c r="F632" s="19" t="s">
        <v>18</v>
      </c>
      <c r="G632" s="19" t="s">
        <v>19</v>
      </c>
      <c r="H632" s="20">
        <v>817.97754299999997</v>
      </c>
      <c r="I632" s="26">
        <v>817.977442</v>
      </c>
      <c r="J632" s="21">
        <f>I632/D632</f>
        <v>1.952438566048126E-3</v>
      </c>
      <c r="K632" s="21">
        <f>I632/H632</f>
        <v>0.99999987652472755</v>
      </c>
    </row>
    <row r="633" spans="1:11" ht="25" x14ac:dyDescent="0.2">
      <c r="A633" s="19">
        <f t="shared" si="9"/>
        <v>631</v>
      </c>
      <c r="B633" s="22" t="s">
        <v>786</v>
      </c>
      <c r="C633" s="20">
        <v>419225</v>
      </c>
      <c r="D633" s="20">
        <v>418951.692629</v>
      </c>
      <c r="E633" s="19" t="s">
        <v>567</v>
      </c>
      <c r="F633" s="19" t="s">
        <v>18</v>
      </c>
      <c r="G633" s="19" t="s">
        <v>56</v>
      </c>
      <c r="H633" s="20">
        <v>1038.7587980000001</v>
      </c>
      <c r="I633" s="26">
        <v>1038.778773</v>
      </c>
      <c r="J633" s="21">
        <f>I633/D633</f>
        <v>2.4794714791136646E-3</v>
      </c>
      <c r="K633" s="21">
        <f>I633/H633</f>
        <v>1.0000192296806905</v>
      </c>
    </row>
    <row r="634" spans="1:11" ht="25" x14ac:dyDescent="0.2">
      <c r="A634" s="19">
        <f t="shared" si="9"/>
        <v>632</v>
      </c>
      <c r="B634" s="22" t="s">
        <v>786</v>
      </c>
      <c r="C634" s="20">
        <v>419225</v>
      </c>
      <c r="D634" s="20">
        <v>418951.692629</v>
      </c>
      <c r="E634" s="19" t="s">
        <v>567</v>
      </c>
      <c r="F634" s="19" t="s">
        <v>18</v>
      </c>
      <c r="G634" s="19" t="s">
        <v>56</v>
      </c>
      <c r="H634" s="20">
        <v>1038.7587980000001</v>
      </c>
      <c r="I634" s="26">
        <v>1038.778773</v>
      </c>
      <c r="J634" s="21">
        <f>I634/D634</f>
        <v>2.4794714791136646E-3</v>
      </c>
      <c r="K634" s="21">
        <f>I634/H634</f>
        <v>1.0000192296806905</v>
      </c>
    </row>
    <row r="635" spans="1:11" ht="25" x14ac:dyDescent="0.2">
      <c r="A635" s="19">
        <f t="shared" si="9"/>
        <v>633</v>
      </c>
      <c r="B635" s="22" t="s">
        <v>786</v>
      </c>
      <c r="C635" s="20">
        <v>419225</v>
      </c>
      <c r="D635" s="20">
        <v>418951.692629</v>
      </c>
      <c r="E635" s="19" t="s">
        <v>592</v>
      </c>
      <c r="F635" s="19" t="s">
        <v>18</v>
      </c>
      <c r="G635" s="19" t="s">
        <v>56</v>
      </c>
      <c r="H635" s="20">
        <v>1946.645812</v>
      </c>
      <c r="I635" s="26">
        <v>1422.7726769999999</v>
      </c>
      <c r="J635" s="21">
        <f>I635/D635</f>
        <v>3.3960303825766548E-3</v>
      </c>
      <c r="K635" s="21">
        <f>I635/H635</f>
        <v>0.73088420514373464</v>
      </c>
    </row>
    <row r="636" spans="1:11" ht="25" x14ac:dyDescent="0.2">
      <c r="A636" s="19">
        <f t="shared" si="9"/>
        <v>634</v>
      </c>
      <c r="B636" s="22" t="s">
        <v>786</v>
      </c>
      <c r="C636" s="20">
        <v>419225</v>
      </c>
      <c r="D636" s="20">
        <v>418951.692629</v>
      </c>
      <c r="E636" s="19" t="s">
        <v>592</v>
      </c>
      <c r="F636" s="19" t="s">
        <v>18</v>
      </c>
      <c r="G636" s="19" t="s">
        <v>56</v>
      </c>
      <c r="H636" s="20">
        <v>1946.645812</v>
      </c>
      <c r="I636" s="26">
        <v>1422.7726769999999</v>
      </c>
      <c r="J636" s="21">
        <f>I636/D636</f>
        <v>3.3960303825766548E-3</v>
      </c>
      <c r="K636" s="21">
        <f>I636/H636</f>
        <v>0.73088420514373464</v>
      </c>
    </row>
    <row r="637" spans="1:11" ht="25" x14ac:dyDescent="0.2">
      <c r="A637" s="19">
        <f t="shared" si="9"/>
        <v>635</v>
      </c>
      <c r="B637" s="22" t="s">
        <v>786</v>
      </c>
      <c r="C637" s="20">
        <v>419225</v>
      </c>
      <c r="D637" s="20">
        <v>418951.692629</v>
      </c>
      <c r="E637" s="19" t="s">
        <v>538</v>
      </c>
      <c r="F637" s="19" t="s">
        <v>18</v>
      </c>
      <c r="G637" s="19" t="s">
        <v>244</v>
      </c>
      <c r="H637" s="20">
        <v>425.32638900000001</v>
      </c>
      <c r="I637" s="26">
        <v>425.17162300000001</v>
      </c>
      <c r="J637" s="21">
        <f>I637/D637</f>
        <v>1.0148464142296903E-3</v>
      </c>
      <c r="K637" s="21">
        <f>I637/H637</f>
        <v>0.99963612415311476</v>
      </c>
    </row>
    <row r="638" spans="1:11" ht="25" x14ac:dyDescent="0.2">
      <c r="A638" s="19">
        <f t="shared" si="9"/>
        <v>636</v>
      </c>
      <c r="B638" s="22" t="s">
        <v>786</v>
      </c>
      <c r="C638" s="20">
        <v>419225</v>
      </c>
      <c r="D638" s="20">
        <v>418951.692629</v>
      </c>
      <c r="E638" s="19" t="s">
        <v>538</v>
      </c>
      <c r="F638" s="19" t="s">
        <v>18</v>
      </c>
      <c r="G638" s="19" t="s">
        <v>244</v>
      </c>
      <c r="H638" s="20">
        <v>425.32638900000001</v>
      </c>
      <c r="I638" s="26">
        <v>425.17162300000001</v>
      </c>
      <c r="J638" s="21">
        <f>I638/D638</f>
        <v>1.0148464142296903E-3</v>
      </c>
      <c r="K638" s="21">
        <f>I638/H638</f>
        <v>0.99963612415311476</v>
      </c>
    </row>
    <row r="639" spans="1:11" ht="25" x14ac:dyDescent="0.2">
      <c r="A639" s="19">
        <f t="shared" si="9"/>
        <v>637</v>
      </c>
      <c r="B639" s="22" t="s">
        <v>786</v>
      </c>
      <c r="C639" s="20">
        <v>419225</v>
      </c>
      <c r="D639" s="20">
        <v>418951.692629</v>
      </c>
      <c r="E639" s="19" t="s">
        <v>538</v>
      </c>
      <c r="F639" s="19" t="s">
        <v>18</v>
      </c>
      <c r="G639" s="19" t="s">
        <v>244</v>
      </c>
      <c r="H639" s="20">
        <v>425.32638900000001</v>
      </c>
      <c r="I639" s="26">
        <v>425.17162300000001</v>
      </c>
      <c r="J639" s="21">
        <f>I639/D639</f>
        <v>1.0148464142296903E-3</v>
      </c>
      <c r="K639" s="21">
        <f>I639/H639</f>
        <v>0.99963612415311476</v>
      </c>
    </row>
    <row r="640" spans="1:11" ht="25" x14ac:dyDescent="0.2">
      <c r="A640" s="19">
        <f t="shared" si="9"/>
        <v>638</v>
      </c>
      <c r="B640" s="22" t="s">
        <v>786</v>
      </c>
      <c r="C640" s="20">
        <v>419225</v>
      </c>
      <c r="D640" s="20">
        <v>418951.692629</v>
      </c>
      <c r="E640" s="19" t="s">
        <v>529</v>
      </c>
      <c r="F640" s="19" t="s">
        <v>18</v>
      </c>
      <c r="G640" s="19" t="s">
        <v>56</v>
      </c>
      <c r="H640" s="20">
        <v>662.53302799999994</v>
      </c>
      <c r="I640" s="26">
        <v>662.53304500000002</v>
      </c>
      <c r="J640" s="21">
        <f>I640/D640</f>
        <v>1.5814067747106633E-3</v>
      </c>
      <c r="K640" s="21">
        <f>I640/H640</f>
        <v>1.0000000256590982</v>
      </c>
    </row>
    <row r="641" spans="1:11" ht="25" x14ac:dyDescent="0.2">
      <c r="A641" s="19">
        <f t="shared" si="9"/>
        <v>639</v>
      </c>
      <c r="B641" s="22" t="s">
        <v>786</v>
      </c>
      <c r="C641" s="20">
        <v>419225</v>
      </c>
      <c r="D641" s="20">
        <v>418951.692629</v>
      </c>
      <c r="E641" s="19" t="s">
        <v>470</v>
      </c>
      <c r="F641" s="19" t="s">
        <v>18</v>
      </c>
      <c r="G641" s="19" t="s">
        <v>19</v>
      </c>
      <c r="H641" s="20">
        <v>296.05528199999998</v>
      </c>
      <c r="I641" s="26">
        <v>148.016715</v>
      </c>
      <c r="J641" s="21">
        <f>I641/D641</f>
        <v>3.5330258262275424E-4</v>
      </c>
      <c r="K641" s="21">
        <f>I641/H641</f>
        <v>0.49996309473039569</v>
      </c>
    </row>
    <row r="642" spans="1:11" ht="25" x14ac:dyDescent="0.2">
      <c r="A642" s="19">
        <f t="shared" si="9"/>
        <v>640</v>
      </c>
      <c r="B642" s="22" t="s">
        <v>786</v>
      </c>
      <c r="C642" s="20">
        <v>419225</v>
      </c>
      <c r="D642" s="20">
        <v>418951.692629</v>
      </c>
      <c r="E642" s="19" t="s">
        <v>539</v>
      </c>
      <c r="F642" s="19" t="s">
        <v>18</v>
      </c>
      <c r="G642" s="19" t="s">
        <v>19</v>
      </c>
      <c r="H642" s="20">
        <v>2062.7856860000002</v>
      </c>
      <c r="I642" s="26">
        <v>2062.7904950000002</v>
      </c>
      <c r="J642" s="21">
        <f>I642/D642</f>
        <v>4.9236953359839773E-3</v>
      </c>
      <c r="K642" s="21">
        <f>I642/H642</f>
        <v>1.0000023313134432</v>
      </c>
    </row>
    <row r="643" spans="1:11" ht="25" x14ac:dyDescent="0.2">
      <c r="A643" s="19">
        <f t="shared" si="9"/>
        <v>641</v>
      </c>
      <c r="B643" s="22" t="s">
        <v>786</v>
      </c>
      <c r="C643" s="20">
        <v>419225</v>
      </c>
      <c r="D643" s="20">
        <v>418951.692629</v>
      </c>
      <c r="E643" s="19" t="s">
        <v>539</v>
      </c>
      <c r="F643" s="19" t="s">
        <v>18</v>
      </c>
      <c r="G643" s="19" t="s">
        <v>19</v>
      </c>
      <c r="H643" s="20">
        <v>2062.7856860000002</v>
      </c>
      <c r="I643" s="26">
        <v>2062.7904950000002</v>
      </c>
      <c r="J643" s="21">
        <f>I643/D643</f>
        <v>4.9236953359839773E-3</v>
      </c>
      <c r="K643" s="21">
        <f>I643/H643</f>
        <v>1.0000023313134432</v>
      </c>
    </row>
    <row r="644" spans="1:11" ht="25" x14ac:dyDescent="0.2">
      <c r="A644" s="19">
        <f t="shared" si="9"/>
        <v>642</v>
      </c>
      <c r="B644" s="22" t="s">
        <v>786</v>
      </c>
      <c r="C644" s="20">
        <v>419225</v>
      </c>
      <c r="D644" s="20">
        <v>418951.692629</v>
      </c>
      <c r="E644" s="19" t="s">
        <v>543</v>
      </c>
      <c r="F644" s="19" t="s">
        <v>18</v>
      </c>
      <c r="G644" s="19" t="s">
        <v>68</v>
      </c>
      <c r="H644" s="20">
        <v>374.38947300000001</v>
      </c>
      <c r="I644" s="26">
        <v>324.478475</v>
      </c>
      <c r="J644" s="21">
        <f>I644/D644</f>
        <v>7.7450092864844884E-4</v>
      </c>
      <c r="K644" s="21">
        <f>I644/H644</f>
        <v>0.86668696210910823</v>
      </c>
    </row>
    <row r="645" spans="1:11" ht="25" x14ac:dyDescent="0.2">
      <c r="A645" s="19">
        <f t="shared" ref="A645:A686" si="10">+A644+1</f>
        <v>643</v>
      </c>
      <c r="B645" s="22" t="s">
        <v>786</v>
      </c>
      <c r="C645" s="20">
        <v>419225</v>
      </c>
      <c r="D645" s="20">
        <v>418951.692629</v>
      </c>
      <c r="E645" s="19" t="s">
        <v>576</v>
      </c>
      <c r="F645" s="19" t="s">
        <v>18</v>
      </c>
      <c r="G645" s="19" t="s">
        <v>23</v>
      </c>
      <c r="H645" s="20">
        <v>52.840975999999998</v>
      </c>
      <c r="I645" s="26">
        <v>52.840998999999996</v>
      </c>
      <c r="J645" s="21">
        <f>I645/D645</f>
        <v>1.2612671085874573E-4</v>
      </c>
      <c r="K645" s="21">
        <f>I645/H645</f>
        <v>1.0000004352682661</v>
      </c>
    </row>
    <row r="646" spans="1:11" ht="25" x14ac:dyDescent="0.2">
      <c r="A646" s="19">
        <f t="shared" si="10"/>
        <v>644</v>
      </c>
      <c r="B646" s="22" t="s">
        <v>786</v>
      </c>
      <c r="C646" s="20">
        <v>419225</v>
      </c>
      <c r="D646" s="20">
        <v>418951.692629</v>
      </c>
      <c r="E646" s="19" t="s">
        <v>576</v>
      </c>
      <c r="F646" s="19" t="s">
        <v>18</v>
      </c>
      <c r="G646" s="19" t="s">
        <v>23</v>
      </c>
      <c r="H646" s="20">
        <v>52.840975999999998</v>
      </c>
      <c r="I646" s="26">
        <v>52.840998999999996</v>
      </c>
      <c r="J646" s="21">
        <f>I646/D646</f>
        <v>1.2612671085874573E-4</v>
      </c>
      <c r="K646" s="21">
        <f>I646/H646</f>
        <v>1.0000004352682661</v>
      </c>
    </row>
    <row r="647" spans="1:11" ht="25" x14ac:dyDescent="0.2">
      <c r="A647" s="19">
        <f t="shared" si="10"/>
        <v>645</v>
      </c>
      <c r="B647" s="22" t="s">
        <v>786</v>
      </c>
      <c r="C647" s="20">
        <v>419225</v>
      </c>
      <c r="D647" s="20">
        <v>418951.692629</v>
      </c>
      <c r="E647" s="19" t="s">
        <v>505</v>
      </c>
      <c r="F647" s="19" t="s">
        <v>18</v>
      </c>
      <c r="G647" s="19" t="s">
        <v>68</v>
      </c>
      <c r="H647" s="20">
        <v>19.546232</v>
      </c>
      <c r="I647" s="26">
        <v>16.086635000000001</v>
      </c>
      <c r="J647" s="21">
        <f>I647/D647</f>
        <v>3.8397350537130821E-5</v>
      </c>
      <c r="K647" s="21">
        <f>I647/H647</f>
        <v>0.82300440309927769</v>
      </c>
    </row>
    <row r="648" spans="1:11" ht="25" x14ac:dyDescent="0.2">
      <c r="A648" s="19">
        <f t="shared" si="10"/>
        <v>646</v>
      </c>
      <c r="B648" s="22" t="s">
        <v>786</v>
      </c>
      <c r="C648" s="20">
        <v>419225</v>
      </c>
      <c r="D648" s="20">
        <v>418951.692629</v>
      </c>
      <c r="E648" s="19" t="s">
        <v>578</v>
      </c>
      <c r="F648" s="19" t="s">
        <v>18</v>
      </c>
      <c r="G648" s="19" t="s">
        <v>56</v>
      </c>
      <c r="H648" s="20">
        <v>2909.8421939999998</v>
      </c>
      <c r="I648" s="26">
        <v>2708.8245689999999</v>
      </c>
      <c r="J648" s="21">
        <f>I648/D648</f>
        <v>6.4657205512206441E-3</v>
      </c>
      <c r="K648" s="21">
        <f>I648/H648</f>
        <v>0.93091803211373736</v>
      </c>
    </row>
    <row r="649" spans="1:11" ht="25" x14ac:dyDescent="0.2">
      <c r="A649" s="19">
        <f t="shared" si="10"/>
        <v>647</v>
      </c>
      <c r="B649" s="22" t="s">
        <v>786</v>
      </c>
      <c r="C649" s="20">
        <v>419225</v>
      </c>
      <c r="D649" s="20">
        <v>418951.692629</v>
      </c>
      <c r="E649" s="19" t="s">
        <v>551</v>
      </c>
      <c r="F649" s="19" t="s">
        <v>18</v>
      </c>
      <c r="G649" s="19" t="s">
        <v>56</v>
      </c>
      <c r="H649" s="20">
        <v>16.432475</v>
      </c>
      <c r="I649" s="26">
        <v>16.432475</v>
      </c>
      <c r="J649" s="21">
        <f>I649/D649</f>
        <v>3.9222839504199533E-5</v>
      </c>
      <c r="K649" s="21">
        <f>I649/H649</f>
        <v>1</v>
      </c>
    </row>
    <row r="650" spans="1:11" ht="25" x14ac:dyDescent="0.2">
      <c r="A650" s="19">
        <f t="shared" si="10"/>
        <v>648</v>
      </c>
      <c r="B650" s="22" t="s">
        <v>786</v>
      </c>
      <c r="C650" s="20">
        <v>419225</v>
      </c>
      <c r="D650" s="20">
        <v>418951.692629</v>
      </c>
      <c r="E650" s="19" t="s">
        <v>364</v>
      </c>
      <c r="F650" s="19" t="s">
        <v>35</v>
      </c>
      <c r="G650" s="19" t="s">
        <v>19</v>
      </c>
      <c r="H650" s="20">
        <v>386.36608699999999</v>
      </c>
      <c r="I650" s="26">
        <v>386.36607500000002</v>
      </c>
      <c r="J650" s="21">
        <f>I650/D650</f>
        <v>9.2222106223149706E-4</v>
      </c>
      <c r="K650" s="21">
        <f>I650/H650</f>
        <v>0.99999996894137355</v>
      </c>
    </row>
    <row r="651" spans="1:11" ht="25" x14ac:dyDescent="0.2">
      <c r="A651" s="19">
        <f t="shared" si="10"/>
        <v>649</v>
      </c>
      <c r="B651" s="22" t="s">
        <v>786</v>
      </c>
      <c r="C651" s="20">
        <v>419225</v>
      </c>
      <c r="D651" s="20">
        <v>418951.692629</v>
      </c>
      <c r="E651" s="19" t="s">
        <v>364</v>
      </c>
      <c r="F651" s="19" t="s">
        <v>35</v>
      </c>
      <c r="G651" s="19" t="s">
        <v>19</v>
      </c>
      <c r="H651" s="20">
        <v>386.36608699999999</v>
      </c>
      <c r="I651" s="26">
        <v>386.36607500000002</v>
      </c>
      <c r="J651" s="21">
        <f>I651/D651</f>
        <v>9.2222106223149706E-4</v>
      </c>
      <c r="K651" s="21">
        <f>I651/H651</f>
        <v>0.99999996894137355</v>
      </c>
    </row>
    <row r="652" spans="1:11" ht="25" x14ac:dyDescent="0.2">
      <c r="A652" s="19">
        <f t="shared" si="10"/>
        <v>650</v>
      </c>
      <c r="B652" s="22" t="s">
        <v>786</v>
      </c>
      <c r="C652" s="20">
        <v>419225</v>
      </c>
      <c r="D652" s="20">
        <v>418951.692629</v>
      </c>
      <c r="E652" s="19" t="s">
        <v>477</v>
      </c>
      <c r="F652" s="19" t="s">
        <v>18</v>
      </c>
      <c r="G652" s="19" t="s">
        <v>23</v>
      </c>
      <c r="H652" s="20">
        <v>7.3005560000000003</v>
      </c>
      <c r="I652" s="26">
        <v>7.3005079999999998</v>
      </c>
      <c r="J652" s="21">
        <f>I652/D652</f>
        <v>1.7425655817710034E-5</v>
      </c>
      <c r="K652" s="21">
        <f>I652/H652</f>
        <v>0.99999342515830292</v>
      </c>
    </row>
    <row r="653" spans="1:11" ht="25" x14ac:dyDescent="0.2">
      <c r="A653" s="19">
        <f t="shared" si="10"/>
        <v>651</v>
      </c>
      <c r="B653" s="22" t="s">
        <v>786</v>
      </c>
      <c r="C653" s="20">
        <v>419225</v>
      </c>
      <c r="D653" s="20">
        <v>418951.692629</v>
      </c>
      <c r="E653" s="19" t="s">
        <v>477</v>
      </c>
      <c r="F653" s="19" t="s">
        <v>18</v>
      </c>
      <c r="G653" s="19" t="s">
        <v>23</v>
      </c>
      <c r="H653" s="20">
        <v>7.3005560000000003</v>
      </c>
      <c r="I653" s="26">
        <v>7.3005079999999998</v>
      </c>
      <c r="J653" s="21">
        <f>I653/D653</f>
        <v>1.7425655817710034E-5</v>
      </c>
      <c r="K653" s="21">
        <f>I653/H653</f>
        <v>0.99999342515830292</v>
      </c>
    </row>
    <row r="654" spans="1:11" ht="25" x14ac:dyDescent="0.2">
      <c r="A654" s="19">
        <f t="shared" si="10"/>
        <v>652</v>
      </c>
      <c r="B654" s="22" t="s">
        <v>786</v>
      </c>
      <c r="C654" s="20">
        <v>419225</v>
      </c>
      <c r="D654" s="20">
        <v>418951.692629</v>
      </c>
      <c r="E654" s="19" t="s">
        <v>446</v>
      </c>
      <c r="F654" s="19" t="s">
        <v>18</v>
      </c>
      <c r="G654" s="19" t="s">
        <v>274</v>
      </c>
      <c r="H654" s="20">
        <v>993.69472699999994</v>
      </c>
      <c r="I654" s="26">
        <v>858.28127400000005</v>
      </c>
      <c r="J654" s="21">
        <f>I654/D654</f>
        <v>2.048640187163644E-3</v>
      </c>
      <c r="K654" s="21">
        <f>I654/H654</f>
        <v>0.86372731049019658</v>
      </c>
    </row>
    <row r="655" spans="1:11" ht="25" x14ac:dyDescent="0.2">
      <c r="A655" s="19">
        <f t="shared" si="10"/>
        <v>653</v>
      </c>
      <c r="B655" s="22" t="s">
        <v>786</v>
      </c>
      <c r="C655" s="20">
        <v>419225</v>
      </c>
      <c r="D655" s="20">
        <v>418951.692629</v>
      </c>
      <c r="E655" s="19" t="s">
        <v>443</v>
      </c>
      <c r="F655" s="19" t="s">
        <v>18</v>
      </c>
      <c r="G655" s="19" t="s">
        <v>188</v>
      </c>
      <c r="H655" s="20">
        <v>15.289383000000001</v>
      </c>
      <c r="I655" s="26">
        <v>1.8E-5</v>
      </c>
      <c r="J655" s="21">
        <f>I655/D655</f>
        <v>4.2964380659370638E-11</v>
      </c>
      <c r="K655" s="21">
        <f>I655/H655</f>
        <v>1.1772875334472293E-6</v>
      </c>
    </row>
    <row r="656" spans="1:11" ht="25" x14ac:dyDescent="0.2">
      <c r="A656" s="19">
        <f t="shared" si="10"/>
        <v>654</v>
      </c>
      <c r="B656" s="22" t="s">
        <v>786</v>
      </c>
      <c r="C656" s="20">
        <v>419225</v>
      </c>
      <c r="D656" s="20">
        <v>418951.692629</v>
      </c>
      <c r="E656" s="19" t="s">
        <v>462</v>
      </c>
      <c r="F656" s="19" t="s">
        <v>18</v>
      </c>
      <c r="G656" s="19" t="s">
        <v>68</v>
      </c>
      <c r="H656" s="20">
        <v>189.04245</v>
      </c>
      <c r="I656" s="26">
        <v>116.45568400000001</v>
      </c>
      <c r="J656" s="21">
        <f>I656/D656</f>
        <v>2.7796924096240995E-4</v>
      </c>
      <c r="K656" s="21">
        <f>I656/H656</f>
        <v>0.61602927808013497</v>
      </c>
    </row>
    <row r="657" spans="1:11" ht="25" x14ac:dyDescent="0.2">
      <c r="A657" s="19">
        <f t="shared" si="10"/>
        <v>655</v>
      </c>
      <c r="B657" s="22" t="s">
        <v>786</v>
      </c>
      <c r="C657" s="20">
        <v>419225</v>
      </c>
      <c r="D657" s="20">
        <v>418951.692629</v>
      </c>
      <c r="E657" s="19" t="s">
        <v>445</v>
      </c>
      <c r="F657" s="19" t="s">
        <v>18</v>
      </c>
      <c r="G657" s="19" t="s">
        <v>95</v>
      </c>
      <c r="H657" s="20">
        <v>184.438346</v>
      </c>
      <c r="I657" s="26">
        <v>0.22787399999999999</v>
      </c>
      <c r="J657" s="21">
        <f>I657/D657</f>
        <v>5.4391473768741243E-7</v>
      </c>
      <c r="K657" s="21">
        <f>I657/H657</f>
        <v>1.2355022962524289E-3</v>
      </c>
    </row>
    <row r="658" spans="1:11" ht="25" x14ac:dyDescent="0.2">
      <c r="A658" s="19">
        <f t="shared" si="10"/>
        <v>656</v>
      </c>
      <c r="B658" s="22" t="s">
        <v>786</v>
      </c>
      <c r="C658" s="20">
        <v>419225</v>
      </c>
      <c r="D658" s="20">
        <v>418951.692629</v>
      </c>
      <c r="E658" s="19" t="s">
        <v>323</v>
      </c>
      <c r="F658" s="19" t="s">
        <v>14</v>
      </c>
      <c r="G658" s="19" t="s">
        <v>105</v>
      </c>
      <c r="H658" s="20">
        <v>99.785431000000003</v>
      </c>
      <c r="I658" s="26">
        <v>94.639563999999993</v>
      </c>
      <c r="J658" s="21">
        <f>I658/D658</f>
        <v>2.258961251740483E-4</v>
      </c>
      <c r="K658" s="21">
        <f>I658/H658</f>
        <v>0.94843067822195393</v>
      </c>
    </row>
    <row r="659" spans="1:11" ht="25" x14ac:dyDescent="0.2">
      <c r="A659" s="19">
        <f t="shared" si="10"/>
        <v>657</v>
      </c>
      <c r="B659" s="22" t="s">
        <v>786</v>
      </c>
      <c r="C659" s="20">
        <v>419225</v>
      </c>
      <c r="D659" s="20">
        <v>418951.692629</v>
      </c>
      <c r="E659" s="19" t="s">
        <v>315</v>
      </c>
      <c r="F659" s="19" t="s">
        <v>14</v>
      </c>
      <c r="G659" s="19" t="s">
        <v>105</v>
      </c>
      <c r="H659" s="20">
        <v>182.704173</v>
      </c>
      <c r="I659" s="26">
        <v>182.704171</v>
      </c>
      <c r="J659" s="21">
        <f>I659/D659</f>
        <v>4.3609841949437478E-4</v>
      </c>
      <c r="K659" s="21">
        <f>I659/H659</f>
        <v>0.99999998905334253</v>
      </c>
    </row>
    <row r="660" spans="1:11" ht="25" x14ac:dyDescent="0.2">
      <c r="A660" s="19">
        <f t="shared" si="10"/>
        <v>658</v>
      </c>
      <c r="B660" s="22" t="s">
        <v>786</v>
      </c>
      <c r="C660" s="20">
        <v>419225</v>
      </c>
      <c r="D660" s="20">
        <v>418951.692629</v>
      </c>
      <c r="E660" s="19" t="s">
        <v>324</v>
      </c>
      <c r="F660" s="19" t="s">
        <v>14</v>
      </c>
      <c r="G660" s="19" t="s">
        <v>267</v>
      </c>
      <c r="H660" s="20">
        <v>141.81740300000001</v>
      </c>
      <c r="I660" s="26">
        <v>85.538724000000002</v>
      </c>
      <c r="J660" s="21">
        <f>I660/D660</f>
        <v>2.0417323883626905E-4</v>
      </c>
      <c r="K660" s="21">
        <f>I660/H660</f>
        <v>0.60316098158982645</v>
      </c>
    </row>
    <row r="661" spans="1:11" ht="25" x14ac:dyDescent="0.2">
      <c r="A661" s="19">
        <f t="shared" si="10"/>
        <v>659</v>
      </c>
      <c r="B661" s="22" t="s">
        <v>786</v>
      </c>
      <c r="C661" s="20">
        <v>419225</v>
      </c>
      <c r="D661" s="20">
        <v>418951.692629</v>
      </c>
      <c r="E661" s="19" t="s">
        <v>321</v>
      </c>
      <c r="F661" s="19" t="s">
        <v>14</v>
      </c>
      <c r="G661" s="19" t="s">
        <v>23</v>
      </c>
      <c r="H661" s="20">
        <v>499.02144199999998</v>
      </c>
      <c r="I661" s="26">
        <v>499.02146399999998</v>
      </c>
      <c r="J661" s="21">
        <f>I661/D661</f>
        <v>1.1911193409162456E-3</v>
      </c>
      <c r="K661" s="21">
        <f>I661/H661</f>
        <v>1.000000044086282</v>
      </c>
    </row>
    <row r="662" spans="1:11" ht="25" x14ac:dyDescent="0.2">
      <c r="A662" s="19">
        <f t="shared" si="10"/>
        <v>660</v>
      </c>
      <c r="B662" s="22" t="s">
        <v>786</v>
      </c>
      <c r="C662" s="20">
        <v>419225</v>
      </c>
      <c r="D662" s="20">
        <v>418951.692629</v>
      </c>
      <c r="E662" s="19" t="s">
        <v>771</v>
      </c>
      <c r="F662" s="19" t="s">
        <v>231</v>
      </c>
      <c r="G662" s="19" t="s">
        <v>105</v>
      </c>
      <c r="H662" s="20">
        <v>98.881654999999995</v>
      </c>
      <c r="I662" s="26">
        <v>59.674326999999998</v>
      </c>
      <c r="J662" s="21">
        <f>I662/D662</f>
        <v>1.4243725004554217E-4</v>
      </c>
      <c r="K662" s="21">
        <f>I662/H662</f>
        <v>0.60349239704776381</v>
      </c>
    </row>
    <row r="663" spans="1:11" s="37" customFormat="1" ht="25" x14ac:dyDescent="0.2">
      <c r="A663" s="33">
        <f t="shared" si="10"/>
        <v>661</v>
      </c>
      <c r="B663" s="34" t="s">
        <v>854</v>
      </c>
      <c r="C663" s="35">
        <v>32793</v>
      </c>
      <c r="D663" s="35">
        <v>32793.206766000003</v>
      </c>
      <c r="E663" s="33" t="s">
        <v>353</v>
      </c>
      <c r="F663" s="33" t="s">
        <v>18</v>
      </c>
      <c r="G663" s="33" t="s">
        <v>105</v>
      </c>
      <c r="H663" s="35">
        <v>739.45180500000004</v>
      </c>
      <c r="I663" s="50">
        <v>187.37902199999999</v>
      </c>
      <c r="J663" s="36">
        <f>I663/D663</f>
        <v>5.7139584834464728E-3</v>
      </c>
      <c r="K663" s="36">
        <f>I663/H663</f>
        <v>0.25340261628004274</v>
      </c>
    </row>
    <row r="664" spans="1:11" s="37" customFormat="1" ht="25" x14ac:dyDescent="0.2">
      <c r="A664" s="33">
        <f t="shared" si="10"/>
        <v>662</v>
      </c>
      <c r="B664" s="34" t="s">
        <v>854</v>
      </c>
      <c r="C664" s="35">
        <v>32793</v>
      </c>
      <c r="D664" s="35">
        <v>32793.206766000003</v>
      </c>
      <c r="E664" s="33" t="s">
        <v>355</v>
      </c>
      <c r="F664" s="33" t="s">
        <v>18</v>
      </c>
      <c r="G664" s="33" t="s">
        <v>105</v>
      </c>
      <c r="H664" s="35">
        <v>42.297077999999999</v>
      </c>
      <c r="I664" s="50">
        <v>0.40982400000000002</v>
      </c>
      <c r="J664" s="36">
        <f>I664/D664</f>
        <v>1.2497222455990658E-5</v>
      </c>
      <c r="K664" s="36">
        <f>I664/H664</f>
        <v>9.6891799476077293E-3</v>
      </c>
    </row>
    <row r="665" spans="1:11" s="37" customFormat="1" ht="25" x14ac:dyDescent="0.2">
      <c r="A665" s="33">
        <f t="shared" si="10"/>
        <v>663</v>
      </c>
      <c r="B665" s="34" t="s">
        <v>854</v>
      </c>
      <c r="C665" s="35">
        <v>32793</v>
      </c>
      <c r="D665" s="35">
        <v>32793.206766000003</v>
      </c>
      <c r="E665" s="33" t="s">
        <v>354</v>
      </c>
      <c r="F665" s="33" t="s">
        <v>18</v>
      </c>
      <c r="G665" s="33" t="s">
        <v>105</v>
      </c>
      <c r="H665" s="35">
        <v>752.140581</v>
      </c>
      <c r="I665" s="50">
        <v>75.116308000000004</v>
      </c>
      <c r="J665" s="36">
        <f>I665/D665</f>
        <v>2.2906057506361529E-3</v>
      </c>
      <c r="K665" s="36">
        <f>I665/H665</f>
        <v>9.9870037460457153E-2</v>
      </c>
    </row>
    <row r="666" spans="1:11" s="37" customFormat="1" ht="25" x14ac:dyDescent="0.2">
      <c r="A666" s="33">
        <f t="shared" si="10"/>
        <v>664</v>
      </c>
      <c r="B666" s="34" t="s">
        <v>854</v>
      </c>
      <c r="C666" s="35">
        <v>32793</v>
      </c>
      <c r="D666" s="35">
        <v>32793.206766000003</v>
      </c>
      <c r="E666" s="33" t="s">
        <v>351</v>
      </c>
      <c r="F666" s="33" t="s">
        <v>18</v>
      </c>
      <c r="G666" s="33" t="s">
        <v>105</v>
      </c>
      <c r="H666" s="35">
        <v>47.530484000000001</v>
      </c>
      <c r="I666" s="50">
        <v>0.33978999999999998</v>
      </c>
      <c r="J666" s="36">
        <f>I666/D666</f>
        <v>1.0361597218125501E-5</v>
      </c>
      <c r="K666" s="36">
        <f>I666/H666</f>
        <v>7.1488857550871974E-3</v>
      </c>
    </row>
    <row r="667" spans="1:11" x14ac:dyDescent="0.2">
      <c r="A667" s="19">
        <f t="shared" si="10"/>
        <v>665</v>
      </c>
      <c r="B667" s="22" t="s">
        <v>801</v>
      </c>
      <c r="C667" s="20">
        <v>23882.699218999998</v>
      </c>
      <c r="D667" s="20">
        <v>42195.766237999997</v>
      </c>
      <c r="E667" s="19">
        <v>502190</v>
      </c>
      <c r="F667" s="19" t="s">
        <v>14</v>
      </c>
      <c r="G667" s="19" t="s">
        <v>254</v>
      </c>
      <c r="H667" s="20">
        <v>1420.985987</v>
      </c>
      <c r="I667" s="26">
        <v>1372.217856</v>
      </c>
      <c r="J667" s="21">
        <f>I667/D667</f>
        <v>3.2520273438339166E-2</v>
      </c>
      <c r="K667" s="21">
        <f>I667/H667</f>
        <v>0.9656800760555283</v>
      </c>
    </row>
    <row r="668" spans="1:11" x14ac:dyDescent="0.2">
      <c r="A668" s="19">
        <f t="shared" si="10"/>
        <v>666</v>
      </c>
      <c r="B668" s="22" t="s">
        <v>801</v>
      </c>
      <c r="C668" s="20">
        <v>23882.699218999998</v>
      </c>
      <c r="D668" s="20">
        <v>42195.766237999997</v>
      </c>
      <c r="E668" s="19">
        <v>502360</v>
      </c>
      <c r="F668" s="19" t="s">
        <v>14</v>
      </c>
      <c r="G668" s="19" t="s">
        <v>254</v>
      </c>
      <c r="H668" s="20">
        <v>2263.027736</v>
      </c>
      <c r="I668" s="26">
        <v>2227.7038470000002</v>
      </c>
      <c r="J668" s="21">
        <f>I668/D668</f>
        <v>5.2794487352947034E-2</v>
      </c>
      <c r="K668" s="21">
        <f>I668/H668</f>
        <v>0.98439087226458999</v>
      </c>
    </row>
    <row r="669" spans="1:11" x14ac:dyDescent="0.2">
      <c r="A669" s="19">
        <f t="shared" si="10"/>
        <v>667</v>
      </c>
      <c r="B669" s="22" t="s">
        <v>801</v>
      </c>
      <c r="C669" s="20">
        <v>23882.699218999998</v>
      </c>
      <c r="D669" s="20">
        <v>42195.766237999997</v>
      </c>
      <c r="E669" s="19">
        <v>502607</v>
      </c>
      <c r="F669" s="19" t="s">
        <v>14</v>
      </c>
      <c r="G669" s="19" t="s">
        <v>254</v>
      </c>
      <c r="H669" s="20">
        <v>79.664947999999995</v>
      </c>
      <c r="I669" s="26">
        <v>71.233777000000003</v>
      </c>
      <c r="J669" s="21">
        <f>I669/D669</f>
        <v>1.6881735622056181E-3</v>
      </c>
      <c r="K669" s="21">
        <f>I669/H669</f>
        <v>0.89416711851741881</v>
      </c>
    </row>
    <row r="670" spans="1:11" x14ac:dyDescent="0.2">
      <c r="A670" s="19">
        <f t="shared" si="10"/>
        <v>668</v>
      </c>
      <c r="B670" s="22" t="s">
        <v>801</v>
      </c>
      <c r="C670" s="20">
        <v>23882.699218999998</v>
      </c>
      <c r="D670" s="20">
        <v>42195.766237999997</v>
      </c>
      <c r="E670" s="19">
        <v>502608</v>
      </c>
      <c r="F670" s="19" t="s">
        <v>14</v>
      </c>
      <c r="G670" s="19" t="s">
        <v>254</v>
      </c>
      <c r="H670" s="20">
        <v>154.51399000000001</v>
      </c>
      <c r="I670" s="26">
        <v>154.51398699999999</v>
      </c>
      <c r="J670" s="21">
        <f>I670/D670</f>
        <v>3.6618362640574642E-3</v>
      </c>
      <c r="K670" s="21">
        <f>I670/H670</f>
        <v>0.99999998058428219</v>
      </c>
    </row>
    <row r="671" spans="1:11" x14ac:dyDescent="0.2">
      <c r="A671" s="19">
        <f t="shared" si="10"/>
        <v>669</v>
      </c>
      <c r="B671" s="22" t="s">
        <v>801</v>
      </c>
      <c r="C671" s="20">
        <v>23882.699218999998</v>
      </c>
      <c r="D671" s="20">
        <v>42195.766237999997</v>
      </c>
      <c r="E671" s="19">
        <v>502609</v>
      </c>
      <c r="F671" s="19" t="s">
        <v>14</v>
      </c>
      <c r="G671" s="19" t="s">
        <v>254</v>
      </c>
      <c r="H671" s="20">
        <v>125.549263</v>
      </c>
      <c r="I671" s="26">
        <v>125.549266</v>
      </c>
      <c r="J671" s="21">
        <f>I671/D671</f>
        <v>2.9753996003261301E-3</v>
      </c>
      <c r="K671" s="21">
        <f>I671/H671</f>
        <v>1.0000000238950029</v>
      </c>
    </row>
    <row r="672" spans="1:11" x14ac:dyDescent="0.2">
      <c r="A672" s="19">
        <f t="shared" si="10"/>
        <v>670</v>
      </c>
      <c r="B672" s="22" t="s">
        <v>801</v>
      </c>
      <c r="C672" s="20">
        <v>23882.699218999998</v>
      </c>
      <c r="D672" s="20">
        <v>42195.766237999997</v>
      </c>
      <c r="E672" s="19">
        <v>502656</v>
      </c>
      <c r="F672" s="19" t="s">
        <v>14</v>
      </c>
      <c r="G672" s="19" t="s">
        <v>254</v>
      </c>
      <c r="H672" s="20">
        <v>72.434619999999995</v>
      </c>
      <c r="I672" s="26">
        <v>0.255944</v>
      </c>
      <c r="J672" s="21">
        <f>I672/D672</f>
        <v>6.0656322379923033E-6</v>
      </c>
      <c r="K672" s="21">
        <f>I672/H672</f>
        <v>3.533448508461838E-3</v>
      </c>
    </row>
    <row r="673" spans="1:11" x14ac:dyDescent="0.2">
      <c r="A673" s="19">
        <f t="shared" si="10"/>
        <v>671</v>
      </c>
      <c r="B673" s="22" t="s">
        <v>801</v>
      </c>
      <c r="C673" s="20">
        <v>23882.699218999998</v>
      </c>
      <c r="D673" s="20">
        <v>42195.766237999997</v>
      </c>
      <c r="E673" s="19">
        <v>503030</v>
      </c>
      <c r="F673" s="19" t="s">
        <v>14</v>
      </c>
      <c r="G673" s="19" t="s">
        <v>254</v>
      </c>
      <c r="H673" s="20">
        <v>766.70375999999999</v>
      </c>
      <c r="I673" s="26">
        <v>753.38606900000002</v>
      </c>
      <c r="J673" s="21">
        <f>I673/D673</f>
        <v>1.7854541727021122E-2</v>
      </c>
      <c r="K673" s="21">
        <f>I673/H673</f>
        <v>0.98262993910451157</v>
      </c>
    </row>
    <row r="674" spans="1:11" x14ac:dyDescent="0.2">
      <c r="A674" s="19">
        <f t="shared" si="10"/>
        <v>672</v>
      </c>
      <c r="B674" s="22" t="s">
        <v>801</v>
      </c>
      <c r="C674" s="20">
        <v>23882.699218999998</v>
      </c>
      <c r="D674" s="20">
        <v>42195.766237999997</v>
      </c>
      <c r="E674" s="19">
        <v>503032</v>
      </c>
      <c r="F674" s="19" t="s">
        <v>14</v>
      </c>
      <c r="G674" s="19" t="s">
        <v>254</v>
      </c>
      <c r="H674" s="20">
        <v>3913.4580470000001</v>
      </c>
      <c r="I674" s="26">
        <v>2267.013148</v>
      </c>
      <c r="J674" s="21">
        <f>I674/D674</f>
        <v>5.3726080839797838E-2</v>
      </c>
      <c r="K674" s="21">
        <f>I674/H674</f>
        <v>0.57928643178834105</v>
      </c>
    </row>
    <row r="675" spans="1:11" x14ac:dyDescent="0.2">
      <c r="A675" s="19">
        <f t="shared" si="10"/>
        <v>673</v>
      </c>
      <c r="B675" s="22" t="s">
        <v>801</v>
      </c>
      <c r="C675" s="20">
        <v>23882.699218999998</v>
      </c>
      <c r="D675" s="20">
        <v>42195.766237999997</v>
      </c>
      <c r="E675" s="19">
        <v>503034</v>
      </c>
      <c r="F675" s="19" t="s">
        <v>14</v>
      </c>
      <c r="G675" s="19" t="s">
        <v>254</v>
      </c>
      <c r="H675" s="20">
        <v>1478.7710159999999</v>
      </c>
      <c r="I675" s="26">
        <v>1474.4524590000001</v>
      </c>
      <c r="J675" s="21">
        <f>I675/D675</f>
        <v>3.494313743903911E-2</v>
      </c>
      <c r="K675" s="21">
        <f>I675/H675</f>
        <v>0.99707963102246799</v>
      </c>
    </row>
    <row r="676" spans="1:11" x14ac:dyDescent="0.2">
      <c r="A676" s="19">
        <f t="shared" si="10"/>
        <v>674</v>
      </c>
      <c r="B676" s="22" t="s">
        <v>801</v>
      </c>
      <c r="C676" s="20">
        <v>23882.699218999998</v>
      </c>
      <c r="D676" s="20">
        <v>42195.766237999997</v>
      </c>
      <c r="E676" s="19">
        <v>503100</v>
      </c>
      <c r="F676" s="19" t="s">
        <v>14</v>
      </c>
      <c r="G676" s="19" t="s">
        <v>254</v>
      </c>
      <c r="H676" s="20">
        <v>446.68307199999998</v>
      </c>
      <c r="I676" s="26">
        <v>428.26307200000002</v>
      </c>
      <c r="J676" s="21">
        <f>I676/D676</f>
        <v>1.0149432281533536E-2</v>
      </c>
      <c r="K676" s="21">
        <f>I676/H676</f>
        <v>0.95876270860786061</v>
      </c>
    </row>
    <row r="677" spans="1:11" x14ac:dyDescent="0.2">
      <c r="A677" s="19">
        <f t="shared" si="10"/>
        <v>675</v>
      </c>
      <c r="B677" s="22" t="s">
        <v>801</v>
      </c>
      <c r="C677" s="20">
        <v>23882.699218999998</v>
      </c>
      <c r="D677" s="20">
        <v>42195.766237999997</v>
      </c>
      <c r="E677" s="19">
        <v>503167</v>
      </c>
      <c r="F677" s="19" t="s">
        <v>14</v>
      </c>
      <c r="G677" s="19" t="s">
        <v>254</v>
      </c>
      <c r="H677" s="20">
        <v>119.51352</v>
      </c>
      <c r="I677" s="26">
        <v>119.513526</v>
      </c>
      <c r="J677" s="21">
        <f>I677/D677</f>
        <v>2.8323582353238651E-3</v>
      </c>
      <c r="K677" s="21">
        <f>I677/H677</f>
        <v>1.0000000502035251</v>
      </c>
    </row>
    <row r="678" spans="1:11" x14ac:dyDescent="0.2">
      <c r="A678" s="19">
        <f t="shared" si="10"/>
        <v>676</v>
      </c>
      <c r="B678" s="22" t="s">
        <v>801</v>
      </c>
      <c r="C678" s="20">
        <v>23882.699218999998</v>
      </c>
      <c r="D678" s="20">
        <v>42195.766237999997</v>
      </c>
      <c r="E678" s="19">
        <v>503305</v>
      </c>
      <c r="F678" s="19" t="s">
        <v>14</v>
      </c>
      <c r="G678" s="19" t="s">
        <v>254</v>
      </c>
      <c r="H678" s="20">
        <v>161.74760800000001</v>
      </c>
      <c r="I678" s="26">
        <v>87.941751999999994</v>
      </c>
      <c r="J678" s="21">
        <f>I678/D678</f>
        <v>2.0841368658641112E-3</v>
      </c>
      <c r="K678" s="21">
        <f>I678/H678</f>
        <v>0.54369738809367729</v>
      </c>
    </row>
    <row r="679" spans="1:11" x14ac:dyDescent="0.2">
      <c r="A679" s="19">
        <f t="shared" si="10"/>
        <v>677</v>
      </c>
      <c r="B679" s="22" t="s">
        <v>801</v>
      </c>
      <c r="C679" s="20">
        <v>23882.699218999998</v>
      </c>
      <c r="D679" s="20">
        <v>42195.766237999997</v>
      </c>
      <c r="E679" s="19" t="s">
        <v>176</v>
      </c>
      <c r="F679" s="19" t="s">
        <v>35</v>
      </c>
      <c r="G679" s="19" t="s">
        <v>56</v>
      </c>
      <c r="H679" s="20">
        <v>34113.522381000002</v>
      </c>
      <c r="I679" s="26">
        <v>106.889398</v>
      </c>
      <c r="J679" s="21">
        <f>I679/D679</f>
        <v>2.5331782671537133E-3</v>
      </c>
      <c r="K679" s="21">
        <f>I679/H679</f>
        <v>3.1333439216916963E-3</v>
      </c>
    </row>
    <row r="680" spans="1:11" x14ac:dyDescent="0.2">
      <c r="A680" s="19">
        <f t="shared" si="10"/>
        <v>678</v>
      </c>
      <c r="B680" s="22" t="s">
        <v>801</v>
      </c>
      <c r="C680" s="20">
        <v>23882.699218999998</v>
      </c>
      <c r="D680" s="20">
        <v>42195.766237999997</v>
      </c>
      <c r="E680" s="19" t="s">
        <v>200</v>
      </c>
      <c r="F680" s="19" t="s">
        <v>14</v>
      </c>
      <c r="G680" s="19" t="s">
        <v>201</v>
      </c>
      <c r="H680" s="20">
        <v>7048.1812710000004</v>
      </c>
      <c r="I680" s="26">
        <v>0.144455</v>
      </c>
      <c r="J680" s="21">
        <f>I680/D680</f>
        <v>3.4234477266088607E-6</v>
      </c>
      <c r="K680" s="21">
        <f>I680/H680</f>
        <v>2.0495358227286999E-5</v>
      </c>
    </row>
    <row r="681" spans="1:11" x14ac:dyDescent="0.2">
      <c r="A681" s="19">
        <f t="shared" si="10"/>
        <v>679</v>
      </c>
      <c r="B681" s="22" t="s">
        <v>801</v>
      </c>
      <c r="C681" s="20">
        <v>23882.699218999998</v>
      </c>
      <c r="D681" s="20">
        <v>42195.766237999997</v>
      </c>
      <c r="E681" s="19" t="s">
        <v>557</v>
      </c>
      <c r="F681" s="19" t="s">
        <v>18</v>
      </c>
      <c r="G681" s="19" t="s">
        <v>270</v>
      </c>
      <c r="H681" s="20">
        <v>1381.0838040000001</v>
      </c>
      <c r="I681" s="26">
        <v>1063.282297</v>
      </c>
      <c r="J681" s="21">
        <f>I681/D681</f>
        <v>2.5198791058863294E-2</v>
      </c>
      <c r="K681" s="21">
        <f>I681/H681</f>
        <v>0.76988977346663601</v>
      </c>
    </row>
    <row r="682" spans="1:11" x14ac:dyDescent="0.2">
      <c r="A682" s="19">
        <f t="shared" si="10"/>
        <v>680</v>
      </c>
      <c r="B682" s="22" t="s">
        <v>801</v>
      </c>
      <c r="C682" s="20">
        <v>23882.699218999998</v>
      </c>
      <c r="D682" s="20">
        <v>42195.766237999997</v>
      </c>
      <c r="E682" s="19" t="s">
        <v>432</v>
      </c>
      <c r="F682" s="19" t="s">
        <v>18</v>
      </c>
      <c r="G682" s="19" t="s">
        <v>19</v>
      </c>
      <c r="H682" s="20">
        <v>111.617611</v>
      </c>
      <c r="I682" s="26">
        <v>111.617609</v>
      </c>
      <c r="J682" s="21">
        <f>I682/D682</f>
        <v>2.6452324238037221E-3</v>
      </c>
      <c r="K682" s="21">
        <f>I682/H682</f>
        <v>0.99999998208168073</v>
      </c>
    </row>
    <row r="683" spans="1:11" x14ac:dyDescent="0.2">
      <c r="A683" s="19">
        <f t="shared" si="10"/>
        <v>681</v>
      </c>
      <c r="B683" s="22" t="s">
        <v>801</v>
      </c>
      <c r="C683" s="20">
        <v>23882.699218999998</v>
      </c>
      <c r="D683" s="20">
        <v>42195.766237999997</v>
      </c>
      <c r="E683" s="19" t="s">
        <v>298</v>
      </c>
      <c r="F683" s="19" t="s">
        <v>14</v>
      </c>
      <c r="G683" s="19" t="s">
        <v>246</v>
      </c>
      <c r="H683" s="20">
        <v>111.036749</v>
      </c>
      <c r="I683" s="26">
        <v>93.859084999999993</v>
      </c>
      <c r="J683" s="21">
        <f>I683/D683</f>
        <v>2.2243720962572275E-3</v>
      </c>
      <c r="K683" s="21">
        <f>I683/H683</f>
        <v>0.84529748795148885</v>
      </c>
    </row>
    <row r="684" spans="1:11" s="37" customFormat="1" ht="73" x14ac:dyDescent="0.2">
      <c r="A684" s="33">
        <f t="shared" si="10"/>
        <v>682</v>
      </c>
      <c r="B684" s="34" t="s">
        <v>818</v>
      </c>
      <c r="C684" s="35">
        <v>42587</v>
      </c>
      <c r="D684" s="35">
        <v>42582.74583</v>
      </c>
      <c r="E684" s="33" t="s">
        <v>417</v>
      </c>
      <c r="F684" s="33" t="s">
        <v>18</v>
      </c>
      <c r="G684" s="33" t="s">
        <v>58</v>
      </c>
      <c r="H684" s="35">
        <v>1947.6962530000001</v>
      </c>
      <c r="I684" s="50">
        <v>1894.2390620000001</v>
      </c>
      <c r="J684" s="36">
        <f>I684/D684</f>
        <v>4.4483722810225369E-2</v>
      </c>
      <c r="K684" s="36">
        <f>I684/H684</f>
        <v>0.97255363051725296</v>
      </c>
    </row>
    <row r="685" spans="1:11" s="37" customFormat="1" ht="73" x14ac:dyDescent="0.2">
      <c r="A685" s="33">
        <f t="shared" si="10"/>
        <v>683</v>
      </c>
      <c r="B685" s="34" t="s">
        <v>818</v>
      </c>
      <c r="C685" s="35">
        <v>42587</v>
      </c>
      <c r="D685" s="35">
        <v>42582.74583</v>
      </c>
      <c r="E685" s="33" t="s">
        <v>509</v>
      </c>
      <c r="F685" s="33" t="s">
        <v>18</v>
      </c>
      <c r="G685" s="33" t="s">
        <v>58</v>
      </c>
      <c r="H685" s="35">
        <v>4896.3635000000004</v>
      </c>
      <c r="I685" s="50">
        <v>4690.6613960000004</v>
      </c>
      <c r="J685" s="36">
        <f>I685/D685</f>
        <v>0.11015403785200201</v>
      </c>
      <c r="K685" s="36">
        <f>I685/H685</f>
        <v>0.95798880046385448</v>
      </c>
    </row>
    <row r="686" spans="1:11" s="37" customFormat="1" ht="73" x14ac:dyDescent="0.2">
      <c r="A686" s="33">
        <f t="shared" si="10"/>
        <v>684</v>
      </c>
      <c r="B686" s="34" t="s">
        <v>818</v>
      </c>
      <c r="C686" s="35">
        <v>42587</v>
      </c>
      <c r="D686" s="35">
        <v>42582.74583</v>
      </c>
      <c r="E686" s="33" t="s">
        <v>706</v>
      </c>
      <c r="F686" s="33" t="s">
        <v>18</v>
      </c>
      <c r="G686" s="33" t="s">
        <v>26</v>
      </c>
      <c r="H686" s="35">
        <v>799.86735399999998</v>
      </c>
      <c r="I686" s="50">
        <v>369.51028700000001</v>
      </c>
      <c r="J686" s="36">
        <f>I686/D686</f>
        <v>8.6774650107151151E-3</v>
      </c>
      <c r="K686" s="36">
        <f>I686/H686</f>
        <v>0.46196445592152524</v>
      </c>
    </row>
    <row r="687" spans="1:11" x14ac:dyDescent="0.2">
      <c r="E687" s="46" t="s">
        <v>18</v>
      </c>
      <c r="F687" s="46">
        <f>COUNTIF(F3:F686,"Explotación")</f>
        <v>564</v>
      </c>
    </row>
    <row r="688" spans="1:11" x14ac:dyDescent="0.2">
      <c r="E688" s="46" t="s">
        <v>35</v>
      </c>
      <c r="F688" s="46">
        <f>COUNTIF(F3:F686,"Construcción y montaje")</f>
        <v>29</v>
      </c>
    </row>
    <row r="689" spans="5:6" x14ac:dyDescent="0.2">
      <c r="E689" s="46" t="s">
        <v>14</v>
      </c>
      <c r="F689" s="46">
        <f>COUNTIF(F3:F686,"Exploración")</f>
        <v>88</v>
      </c>
    </row>
    <row r="690" spans="5:6" x14ac:dyDescent="0.2">
      <c r="E690" s="54" t="s">
        <v>911</v>
      </c>
      <c r="F690" s="46">
        <f>COUNTIF(F4:F686,"&lt;&gt;*")</f>
        <v>0</v>
      </c>
    </row>
    <row r="691" spans="5:6" x14ac:dyDescent="0.2">
      <c r="F691">
        <f>SUM(F687:F690)</f>
        <v>681</v>
      </c>
    </row>
    <row r="692" spans="5:6" x14ac:dyDescent="0.2">
      <c r="F692">
        <f>+F691-A686</f>
        <v>-3</v>
      </c>
    </row>
  </sheetData>
  <autoFilter ref="A2:K691" xr:uid="{BCFBB58D-D522-ED43-8E59-64EF648946F8}"/>
  <sortState ref="A3:K686">
    <sortCondition ref="B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C8747-6754-1A47-BBBE-9B97E07BA5AF}">
  <dimension ref="A2:K73"/>
  <sheetViews>
    <sheetView zoomScale="175" workbookViewId="0">
      <selection activeCell="B9" sqref="B9"/>
    </sheetView>
  </sheetViews>
  <sheetFormatPr baseColWidth="10" defaultRowHeight="15" x14ac:dyDescent="0.2"/>
  <sheetData>
    <row r="2" spans="1:11" ht="26" x14ac:dyDescent="0.3">
      <c r="A2" s="24" t="s">
        <v>855</v>
      </c>
      <c r="B2" s="25"/>
      <c r="C2" s="25"/>
      <c r="D2" s="24" t="s">
        <v>855</v>
      </c>
      <c r="E2" s="25"/>
      <c r="F2" s="25"/>
      <c r="G2" s="24" t="s">
        <v>855</v>
      </c>
      <c r="H2" s="25"/>
      <c r="I2" s="25"/>
      <c r="J2" s="24" t="s">
        <v>855</v>
      </c>
      <c r="K2" s="25"/>
    </row>
    <row r="3" spans="1:11" ht="24" x14ac:dyDescent="0.2">
      <c r="A3" s="18" t="s">
        <v>1</v>
      </c>
      <c r="B3" s="18" t="s">
        <v>912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</row>
    <row r="4" spans="1:11" ht="37" x14ac:dyDescent="0.2">
      <c r="A4" s="19" t="s">
        <v>855</v>
      </c>
      <c r="B4" s="22" t="s">
        <v>869</v>
      </c>
      <c r="C4" s="20">
        <v>1952.8000489999999</v>
      </c>
      <c r="D4" s="20">
        <v>1957.023582</v>
      </c>
      <c r="E4" s="19" t="s">
        <v>173</v>
      </c>
      <c r="F4" s="19" t="s">
        <v>18</v>
      </c>
      <c r="G4" s="19" t="s">
        <v>174</v>
      </c>
      <c r="H4" s="20">
        <v>25357.572821000002</v>
      </c>
      <c r="I4" s="26">
        <v>1007.522336</v>
      </c>
      <c r="J4" s="21">
        <f>I4/D4</f>
        <v>0.51482380961927521</v>
      </c>
      <c r="K4" s="21">
        <f>I4/H4</f>
        <v>3.9732601503784909E-2</v>
      </c>
    </row>
    <row r="5" spans="1:11" x14ac:dyDescent="0.2">
      <c r="A5" s="19" t="s">
        <v>855</v>
      </c>
      <c r="B5" s="22" t="s">
        <v>888</v>
      </c>
      <c r="C5" s="20">
        <v>49.549999</v>
      </c>
      <c r="D5" s="20">
        <v>49.554858000000003</v>
      </c>
      <c r="E5" s="19" t="s">
        <v>472</v>
      </c>
      <c r="F5" s="19" t="s">
        <v>18</v>
      </c>
      <c r="G5" s="19" t="s">
        <v>262</v>
      </c>
      <c r="H5" s="20">
        <v>470.29717299999999</v>
      </c>
      <c r="I5" s="26">
        <v>46.113379000000002</v>
      </c>
      <c r="J5" s="21">
        <f>I5/D5</f>
        <v>0.93055213678545901</v>
      </c>
      <c r="K5" s="21">
        <f>I5/H5</f>
        <v>9.8051575997885068E-2</v>
      </c>
    </row>
    <row r="6" spans="1:11" x14ac:dyDescent="0.2">
      <c r="A6" s="19" t="s">
        <v>855</v>
      </c>
      <c r="B6" s="22" t="s">
        <v>896</v>
      </c>
      <c r="C6" s="20">
        <v>2.56</v>
      </c>
      <c r="D6" s="20">
        <v>2.5560299999999998</v>
      </c>
      <c r="E6" s="19" t="s">
        <v>441</v>
      </c>
      <c r="F6" s="19" t="s">
        <v>18</v>
      </c>
      <c r="G6" s="19" t="s">
        <v>19</v>
      </c>
      <c r="H6" s="20">
        <v>227.03300400000001</v>
      </c>
      <c r="I6" s="26">
        <v>2.5527280000000001</v>
      </c>
      <c r="J6" s="21">
        <f>I6/D6</f>
        <v>0.99870815287770498</v>
      </c>
      <c r="K6" s="21">
        <f>I6/H6</f>
        <v>1.1243863028830821E-2</v>
      </c>
    </row>
    <row r="7" spans="1:11" ht="25" x14ac:dyDescent="0.2">
      <c r="A7" s="19" t="s">
        <v>855</v>
      </c>
      <c r="B7" s="22" t="s">
        <v>864</v>
      </c>
      <c r="C7" s="20">
        <v>167.070007</v>
      </c>
      <c r="D7" s="20">
        <v>17.740680999999999</v>
      </c>
      <c r="E7" s="19">
        <v>14065</v>
      </c>
      <c r="F7" s="19" t="s">
        <v>18</v>
      </c>
      <c r="G7" s="19" t="s">
        <v>105</v>
      </c>
      <c r="H7" s="20">
        <v>736.68603700000006</v>
      </c>
      <c r="I7" s="26">
        <v>97.200076999999993</v>
      </c>
      <c r="J7" s="21">
        <f>I7/D7</f>
        <v>5.4789371952519748</v>
      </c>
      <c r="K7" s="21">
        <f>I7/H7</f>
        <v>0.13194233651533155</v>
      </c>
    </row>
    <row r="8" spans="1:11" ht="25" x14ac:dyDescent="0.2">
      <c r="A8" s="19" t="s">
        <v>855</v>
      </c>
      <c r="B8" s="22" t="s">
        <v>864</v>
      </c>
      <c r="C8" s="20">
        <v>167.070007</v>
      </c>
      <c r="D8" s="20">
        <v>17.740680999999999</v>
      </c>
      <c r="E8" s="19">
        <v>14065</v>
      </c>
      <c r="F8" s="19" t="s">
        <v>18</v>
      </c>
      <c r="G8" s="19" t="s">
        <v>105</v>
      </c>
      <c r="H8" s="20">
        <v>736.68603700000006</v>
      </c>
      <c r="I8" s="26">
        <v>97.200076999999993</v>
      </c>
      <c r="J8" s="21">
        <f>I8/D8</f>
        <v>5.4789371952519748</v>
      </c>
      <c r="K8" s="21">
        <f>I8/H8</f>
        <v>0.13194233651533155</v>
      </c>
    </row>
    <row r="9" spans="1:11" ht="25" x14ac:dyDescent="0.2">
      <c r="A9" s="19" t="s">
        <v>855</v>
      </c>
      <c r="B9" s="22" t="s">
        <v>863</v>
      </c>
      <c r="C9" s="20">
        <v>41.32</v>
      </c>
      <c r="D9" s="20">
        <v>47.972194000000002</v>
      </c>
      <c r="E9" s="19">
        <v>14065</v>
      </c>
      <c r="F9" s="19" t="s">
        <v>18</v>
      </c>
      <c r="G9" s="19" t="s">
        <v>105</v>
      </c>
      <c r="H9" s="20">
        <v>736.68603700000006</v>
      </c>
      <c r="I9" s="26">
        <v>97.200076999999993</v>
      </c>
      <c r="J9" s="21">
        <f>I9/D9</f>
        <v>2.0261753506625109</v>
      </c>
      <c r="K9" s="21">
        <f>I9/H9</f>
        <v>0.13194233651533155</v>
      </c>
    </row>
    <row r="10" spans="1:11" ht="25" x14ac:dyDescent="0.2">
      <c r="A10" s="19" t="s">
        <v>855</v>
      </c>
      <c r="B10" s="22" t="s">
        <v>863</v>
      </c>
      <c r="C10" s="20">
        <v>41.32</v>
      </c>
      <c r="D10" s="20">
        <v>47.972194000000002</v>
      </c>
      <c r="E10" s="19">
        <v>14065</v>
      </c>
      <c r="F10" s="19" t="s">
        <v>18</v>
      </c>
      <c r="G10" s="19" t="s">
        <v>105</v>
      </c>
      <c r="H10" s="20">
        <v>736.68603700000006</v>
      </c>
      <c r="I10" s="26">
        <v>97.200076999999993</v>
      </c>
      <c r="J10" s="21">
        <f>I10/D10</f>
        <v>2.0261753506625109</v>
      </c>
      <c r="K10" s="21">
        <f>I10/H10</f>
        <v>0.13194233651533155</v>
      </c>
    </row>
    <row r="11" spans="1:11" x14ac:dyDescent="0.2">
      <c r="A11" s="19" t="s">
        <v>855</v>
      </c>
      <c r="B11" s="22" t="s">
        <v>893</v>
      </c>
      <c r="C11" s="20">
        <v>4.96</v>
      </c>
      <c r="D11" s="20">
        <v>4.96197</v>
      </c>
      <c r="E11" s="19" t="s">
        <v>482</v>
      </c>
      <c r="F11" s="19" t="s">
        <v>35</v>
      </c>
      <c r="G11" s="19" t="s">
        <v>39</v>
      </c>
      <c r="H11" s="20">
        <v>4633.5300239999997</v>
      </c>
      <c r="I11" s="26">
        <v>0.176958</v>
      </c>
      <c r="J11" s="21">
        <f>I11/D11</f>
        <v>3.566285164964722E-2</v>
      </c>
      <c r="K11" s="21">
        <f>I11/H11</f>
        <v>3.819075285655255E-5</v>
      </c>
    </row>
    <row r="12" spans="1:11" ht="61" x14ac:dyDescent="0.2">
      <c r="A12" s="19" t="s">
        <v>855</v>
      </c>
      <c r="B12" s="22" t="s">
        <v>875</v>
      </c>
      <c r="C12" s="20">
        <v>20</v>
      </c>
      <c r="D12" s="20">
        <v>20.193369000000001</v>
      </c>
      <c r="E12" s="19" t="s">
        <v>760</v>
      </c>
      <c r="F12" s="19" t="s">
        <v>18</v>
      </c>
      <c r="G12" s="19" t="s">
        <v>224</v>
      </c>
      <c r="H12" s="20">
        <v>131.193715</v>
      </c>
      <c r="I12" s="26">
        <v>1.7268330000000001</v>
      </c>
      <c r="J12" s="21">
        <f>I12/D12</f>
        <v>8.5514853910707025E-2</v>
      </c>
      <c r="K12" s="21">
        <f>I12/H12</f>
        <v>1.3162467424601858E-2</v>
      </c>
    </row>
    <row r="13" spans="1:11" ht="61" x14ac:dyDescent="0.2">
      <c r="A13" s="19" t="s">
        <v>855</v>
      </c>
      <c r="B13" s="22" t="s">
        <v>860</v>
      </c>
      <c r="C13" s="20">
        <v>39.549999</v>
      </c>
      <c r="D13" s="20">
        <v>39.555154999999999</v>
      </c>
      <c r="E13" s="19">
        <v>8960</v>
      </c>
      <c r="F13" s="19" t="s">
        <v>18</v>
      </c>
      <c r="G13" s="19" t="s">
        <v>244</v>
      </c>
      <c r="H13" s="20">
        <v>454.07027199999999</v>
      </c>
      <c r="I13" s="26">
        <v>32.255139</v>
      </c>
      <c r="J13" s="21">
        <f>I13/D13</f>
        <v>0.81544716485120583</v>
      </c>
      <c r="K13" s="21">
        <f>I13/H13</f>
        <v>7.1035566494870639E-2</v>
      </c>
    </row>
    <row r="14" spans="1:11" ht="61" x14ac:dyDescent="0.2">
      <c r="A14" s="19" t="s">
        <v>855</v>
      </c>
      <c r="B14" s="22" t="s">
        <v>860</v>
      </c>
      <c r="C14" s="20">
        <v>39.549999</v>
      </c>
      <c r="D14" s="20">
        <v>39.555154999999999</v>
      </c>
      <c r="E14" s="19">
        <v>8960</v>
      </c>
      <c r="F14" s="19" t="s">
        <v>18</v>
      </c>
      <c r="G14" s="19" t="s">
        <v>244</v>
      </c>
      <c r="H14" s="20">
        <v>454.07027199999999</v>
      </c>
      <c r="I14" s="26">
        <v>32.255139</v>
      </c>
      <c r="J14" s="21">
        <f>I14/D14</f>
        <v>0.81544716485120583</v>
      </c>
      <c r="K14" s="21">
        <f>I14/H14</f>
        <v>7.1035566494870639E-2</v>
      </c>
    </row>
    <row r="15" spans="1:11" ht="61" x14ac:dyDescent="0.2">
      <c r="A15" s="19" t="s">
        <v>855</v>
      </c>
      <c r="B15" s="22" t="s">
        <v>860</v>
      </c>
      <c r="C15" s="20">
        <v>39.549999</v>
      </c>
      <c r="D15" s="20">
        <v>39.555154999999999</v>
      </c>
      <c r="E15" s="19">
        <v>14585</v>
      </c>
      <c r="F15" s="19" t="s">
        <v>18</v>
      </c>
      <c r="G15" s="19" t="s">
        <v>242</v>
      </c>
      <c r="H15" s="20">
        <v>20.351562999999999</v>
      </c>
      <c r="I15" s="26">
        <v>7.059831</v>
      </c>
      <c r="J15" s="21">
        <f>I15/D15</f>
        <v>0.17848068096307548</v>
      </c>
      <c r="K15" s="21">
        <f>I15/H15</f>
        <v>0.34689379877113125</v>
      </c>
    </row>
    <row r="16" spans="1:11" ht="61" x14ac:dyDescent="0.2">
      <c r="A16" s="19" t="s">
        <v>855</v>
      </c>
      <c r="B16" s="22" t="s">
        <v>860</v>
      </c>
      <c r="C16" s="20">
        <v>39.549999</v>
      </c>
      <c r="D16" s="20">
        <v>39.555154999999999</v>
      </c>
      <c r="E16" s="19">
        <v>14585</v>
      </c>
      <c r="F16" s="19" t="s">
        <v>18</v>
      </c>
      <c r="G16" s="19" t="s">
        <v>242</v>
      </c>
      <c r="H16" s="20">
        <v>20.351562999999999</v>
      </c>
      <c r="I16" s="26">
        <v>7.059831</v>
      </c>
      <c r="J16" s="21">
        <f>I16/D16</f>
        <v>0.17848068096307548</v>
      </c>
      <c r="K16" s="21">
        <f>I16/H16</f>
        <v>0.34689379877113125</v>
      </c>
    </row>
    <row r="17" spans="1:11" ht="61" x14ac:dyDescent="0.2">
      <c r="A17" s="19" t="s">
        <v>855</v>
      </c>
      <c r="B17" s="22" t="s">
        <v>856</v>
      </c>
      <c r="C17" s="20">
        <v>7.42</v>
      </c>
      <c r="D17" s="20">
        <v>8.2788629999999994</v>
      </c>
      <c r="E17" s="19">
        <v>1995</v>
      </c>
      <c r="F17" s="19" t="s">
        <v>18</v>
      </c>
      <c r="G17" s="19" t="s">
        <v>290</v>
      </c>
      <c r="H17" s="20">
        <v>50.971812999999997</v>
      </c>
      <c r="I17" s="26">
        <v>5.2815789999999998</v>
      </c>
      <c r="J17" s="21">
        <f>I17/D17</f>
        <v>0.63795946375728163</v>
      </c>
      <c r="K17" s="21">
        <f>I17/H17</f>
        <v>0.10361764059677453</v>
      </c>
    </row>
    <row r="18" spans="1:11" ht="61" x14ac:dyDescent="0.2">
      <c r="A18" s="19" t="s">
        <v>855</v>
      </c>
      <c r="B18" s="22" t="s">
        <v>861</v>
      </c>
      <c r="C18" s="20">
        <v>7.43</v>
      </c>
      <c r="D18" s="20">
        <v>7.42605</v>
      </c>
      <c r="E18" s="19">
        <v>9098</v>
      </c>
      <c r="F18" s="19" t="s">
        <v>18</v>
      </c>
      <c r="G18" s="19" t="s">
        <v>244</v>
      </c>
      <c r="H18" s="20">
        <v>198.06693100000001</v>
      </c>
      <c r="I18" s="26">
        <v>3.9886999999999999E-2</v>
      </c>
      <c r="J18" s="21">
        <f>I18/D18</f>
        <v>5.3712269645370013E-3</v>
      </c>
      <c r="K18" s="21">
        <f>I18/H18</f>
        <v>2.0138142090968229E-4</v>
      </c>
    </row>
    <row r="19" spans="1:11" ht="49" x14ac:dyDescent="0.2">
      <c r="A19" s="19" t="s">
        <v>855</v>
      </c>
      <c r="B19" s="22" t="s">
        <v>857</v>
      </c>
      <c r="C19" s="20">
        <v>525</v>
      </c>
      <c r="D19" s="20">
        <v>522.40589999999997</v>
      </c>
      <c r="E19" s="19">
        <v>2492</v>
      </c>
      <c r="F19" s="19" t="s">
        <v>18</v>
      </c>
      <c r="G19" s="19" t="s">
        <v>281</v>
      </c>
      <c r="H19" s="20">
        <v>643.93802500000004</v>
      </c>
      <c r="I19" s="26">
        <v>2.342406</v>
      </c>
      <c r="J19" s="21">
        <f>I19/D19</f>
        <v>4.4838812119082118E-3</v>
      </c>
      <c r="K19" s="21">
        <f>I19/H19</f>
        <v>3.6376264625776677E-3</v>
      </c>
    </row>
    <row r="20" spans="1:11" x14ac:dyDescent="0.2">
      <c r="A20" s="19" t="s">
        <v>855</v>
      </c>
      <c r="B20" s="22" t="s">
        <v>886</v>
      </c>
      <c r="C20" s="20">
        <v>19.200001</v>
      </c>
      <c r="D20" s="20">
        <v>19.2</v>
      </c>
      <c r="E20" s="19" t="s">
        <v>580</v>
      </c>
      <c r="F20" s="19" t="s">
        <v>18</v>
      </c>
      <c r="G20" s="19" t="s">
        <v>19</v>
      </c>
      <c r="H20" s="20">
        <v>841.26140299999997</v>
      </c>
      <c r="I20" s="26">
        <v>27.508500000000002</v>
      </c>
      <c r="J20" s="21">
        <f>I20/D20</f>
        <v>1.4327343750000001</v>
      </c>
      <c r="K20" s="21">
        <f>I20/H20</f>
        <v>3.2699111003907551E-2</v>
      </c>
    </row>
    <row r="21" spans="1:11" x14ac:dyDescent="0.2">
      <c r="A21" s="19" t="s">
        <v>855</v>
      </c>
      <c r="B21" s="22" t="s">
        <v>894</v>
      </c>
      <c r="C21" s="20">
        <v>10.77</v>
      </c>
      <c r="D21" s="20">
        <v>10.766033</v>
      </c>
      <c r="E21" s="19" t="s">
        <v>433</v>
      </c>
      <c r="F21" s="19" t="s">
        <v>18</v>
      </c>
      <c r="G21" s="19" t="s">
        <v>269</v>
      </c>
      <c r="H21" s="20">
        <v>146.90158099999999</v>
      </c>
      <c r="I21" s="26">
        <v>5.8131700000000004</v>
      </c>
      <c r="J21" s="21">
        <f>I21/D21</f>
        <v>0.53995468897410959</v>
      </c>
      <c r="K21" s="21">
        <f>I21/H21</f>
        <v>3.9571868188402963E-2</v>
      </c>
    </row>
    <row r="22" spans="1:11" x14ac:dyDescent="0.2">
      <c r="A22" s="19" t="s">
        <v>855</v>
      </c>
      <c r="B22" s="22" t="s">
        <v>884</v>
      </c>
      <c r="C22" s="20">
        <v>2.2000000000000002</v>
      </c>
      <c r="D22" s="20">
        <v>2.2000009999999999</v>
      </c>
      <c r="E22" s="19" t="s">
        <v>580</v>
      </c>
      <c r="F22" s="19" t="s">
        <v>18</v>
      </c>
      <c r="G22" s="19" t="s">
        <v>19</v>
      </c>
      <c r="H22" s="20">
        <v>841.26140299999997</v>
      </c>
      <c r="I22" s="26">
        <v>27.508500000000002</v>
      </c>
      <c r="J22" s="21">
        <f>I22/D22</f>
        <v>12.503857952791842</v>
      </c>
      <c r="K22" s="21">
        <f>I22/H22</f>
        <v>3.2699111003907551E-2</v>
      </c>
    </row>
    <row r="23" spans="1:11" ht="25" x14ac:dyDescent="0.2">
      <c r="A23" s="19" t="s">
        <v>855</v>
      </c>
      <c r="B23" s="22" t="s">
        <v>866</v>
      </c>
      <c r="C23" s="20">
        <v>27</v>
      </c>
      <c r="D23" s="20">
        <v>26.998472</v>
      </c>
      <c r="E23" s="19">
        <v>22191</v>
      </c>
      <c r="F23" s="19" t="s">
        <v>18</v>
      </c>
      <c r="G23" s="19" t="s">
        <v>181</v>
      </c>
      <c r="H23" s="20">
        <v>27.489217</v>
      </c>
      <c r="I23" s="26">
        <v>3.3029570000000001</v>
      </c>
      <c r="J23" s="21">
        <f>I23/D23</f>
        <v>0.1223386642029223</v>
      </c>
      <c r="K23" s="21">
        <f>I23/H23</f>
        <v>0.12015464099977821</v>
      </c>
    </row>
    <row r="24" spans="1:11" x14ac:dyDescent="0.2">
      <c r="A24" s="19" t="s">
        <v>855</v>
      </c>
      <c r="B24" s="22" t="s">
        <v>879</v>
      </c>
      <c r="C24" s="20">
        <v>2.0099999999999998</v>
      </c>
      <c r="D24" s="20">
        <v>2.0970610000000001</v>
      </c>
      <c r="E24" s="19" t="s">
        <v>506</v>
      </c>
      <c r="F24" s="19" t="s">
        <v>18</v>
      </c>
      <c r="G24" s="19" t="s">
        <v>26</v>
      </c>
      <c r="H24" s="20">
        <v>1726.3565610000001</v>
      </c>
      <c r="I24" s="26">
        <v>2.102649</v>
      </c>
      <c r="J24" s="21">
        <f>I24/D24</f>
        <v>1.0026646816663893</v>
      </c>
      <c r="K24" s="21">
        <f>I24/H24</f>
        <v>1.2179691307698513E-3</v>
      </c>
    </row>
    <row r="25" spans="1:11" x14ac:dyDescent="0.2">
      <c r="A25" s="19" t="s">
        <v>855</v>
      </c>
      <c r="B25" s="22" t="s">
        <v>859</v>
      </c>
      <c r="C25" s="20">
        <v>460.209991</v>
      </c>
      <c r="D25" s="20">
        <v>460.21065399999998</v>
      </c>
      <c r="E25" s="19">
        <v>3632</v>
      </c>
      <c r="F25" s="19" t="s">
        <v>18</v>
      </c>
      <c r="G25" s="19" t="s">
        <v>252</v>
      </c>
      <c r="H25" s="20">
        <v>1216.6789900000001</v>
      </c>
      <c r="I25" s="26">
        <v>32.746667000000002</v>
      </c>
      <c r="J25" s="21">
        <f>I25/D25</f>
        <v>7.1155821177490614E-2</v>
      </c>
      <c r="K25" s="21">
        <f>I25/H25</f>
        <v>2.6914796153420878E-2</v>
      </c>
    </row>
    <row r="26" spans="1:11" x14ac:dyDescent="0.2">
      <c r="A26" s="19" t="s">
        <v>855</v>
      </c>
      <c r="B26" s="22" t="s">
        <v>858</v>
      </c>
      <c r="C26" s="20">
        <v>106.199997</v>
      </c>
      <c r="D26" s="20">
        <v>106.199946</v>
      </c>
      <c r="E26" s="19">
        <v>3632</v>
      </c>
      <c r="F26" s="19" t="s">
        <v>18</v>
      </c>
      <c r="G26" s="19" t="s">
        <v>252</v>
      </c>
      <c r="H26" s="20">
        <v>1216.6789900000001</v>
      </c>
      <c r="I26" s="26">
        <v>32.746667000000002</v>
      </c>
      <c r="J26" s="21">
        <f>I26/D26</f>
        <v>0.30834918691954893</v>
      </c>
      <c r="K26" s="21">
        <f>I26/H26</f>
        <v>2.6914796153420878E-2</v>
      </c>
    </row>
    <row r="27" spans="1:11" x14ac:dyDescent="0.2">
      <c r="A27" s="19" t="s">
        <v>855</v>
      </c>
      <c r="B27" s="22" t="s">
        <v>858</v>
      </c>
      <c r="C27" s="20">
        <v>70.040001000000004</v>
      </c>
      <c r="D27" s="20">
        <v>70.043910999999994</v>
      </c>
      <c r="E27" s="19" t="s">
        <v>404</v>
      </c>
      <c r="F27" s="19" t="s">
        <v>18</v>
      </c>
      <c r="G27" s="19" t="s">
        <v>15</v>
      </c>
      <c r="H27" s="20">
        <v>2474.800538</v>
      </c>
      <c r="I27" s="26">
        <v>103.273444</v>
      </c>
      <c r="J27" s="21">
        <f>I27/D27</f>
        <v>1.4744100168821241</v>
      </c>
      <c r="K27" s="21">
        <f>I27/H27</f>
        <v>4.1730007091181583E-2</v>
      </c>
    </row>
    <row r="28" spans="1:11" x14ac:dyDescent="0.2">
      <c r="A28" s="19" t="s">
        <v>855</v>
      </c>
      <c r="B28" s="22" t="s">
        <v>901</v>
      </c>
      <c r="C28" s="20">
        <v>4.78</v>
      </c>
      <c r="D28" s="20">
        <v>4.7800229999999999</v>
      </c>
      <c r="E28" s="19" t="s">
        <v>400</v>
      </c>
      <c r="F28" s="19" t="s">
        <v>18</v>
      </c>
      <c r="G28" s="19" t="s">
        <v>23</v>
      </c>
      <c r="H28" s="20">
        <v>1236.475762</v>
      </c>
      <c r="I28" s="26">
        <v>0.67090700000000003</v>
      </c>
      <c r="J28" s="21">
        <f>I28/D28</f>
        <v>0.14035643761546754</v>
      </c>
      <c r="K28" s="21">
        <f>I28/H28</f>
        <v>5.4259615968113096E-4</v>
      </c>
    </row>
    <row r="29" spans="1:11" x14ac:dyDescent="0.2">
      <c r="A29" s="19" t="s">
        <v>855</v>
      </c>
      <c r="B29" s="22" t="s">
        <v>868</v>
      </c>
      <c r="C29" s="20">
        <v>425</v>
      </c>
      <c r="D29" s="20">
        <v>413.714628</v>
      </c>
      <c r="E29" s="19">
        <v>504297</v>
      </c>
      <c r="F29" s="19" t="s">
        <v>231</v>
      </c>
      <c r="G29" s="19" t="s">
        <v>181</v>
      </c>
      <c r="H29" s="20">
        <v>130.408131</v>
      </c>
      <c r="I29" s="26">
        <v>43.404251000000002</v>
      </c>
      <c r="J29" s="21">
        <f>I29/D29</f>
        <v>0.10491350332432529</v>
      </c>
      <c r="K29" s="21">
        <f>I29/H29</f>
        <v>0.33283393195781635</v>
      </c>
    </row>
    <row r="30" spans="1:11" x14ac:dyDescent="0.2">
      <c r="A30" s="19" t="s">
        <v>855</v>
      </c>
      <c r="B30" s="22" t="s">
        <v>868</v>
      </c>
      <c r="C30" s="20">
        <v>425</v>
      </c>
      <c r="D30" s="20">
        <v>413.714628</v>
      </c>
      <c r="E30" s="19" t="s">
        <v>464</v>
      </c>
      <c r="F30" s="19" t="s">
        <v>18</v>
      </c>
      <c r="G30" s="19" t="s">
        <v>251</v>
      </c>
      <c r="H30" s="20">
        <v>2336.9364059999998</v>
      </c>
      <c r="I30" s="26">
        <v>49.260801000000001</v>
      </c>
      <c r="J30" s="21">
        <f>I30/D30</f>
        <v>0.11906951716486081</v>
      </c>
      <c r="K30" s="21">
        <f>I30/H30</f>
        <v>2.1079221870789755E-2</v>
      </c>
    </row>
    <row r="31" spans="1:11" ht="25" x14ac:dyDescent="0.2">
      <c r="A31" s="19" t="s">
        <v>855</v>
      </c>
      <c r="B31" s="22" t="s">
        <v>897</v>
      </c>
      <c r="C31" s="20">
        <v>24.110001</v>
      </c>
      <c r="D31" s="20">
        <v>24.106542000000001</v>
      </c>
      <c r="E31" s="19" t="s">
        <v>428</v>
      </c>
      <c r="F31" s="19" t="s">
        <v>18</v>
      </c>
      <c r="G31" s="19" t="s">
        <v>23</v>
      </c>
      <c r="H31" s="20">
        <v>61.065893000000003</v>
      </c>
      <c r="I31" s="26">
        <v>4.1139330000000003</v>
      </c>
      <c r="J31" s="21">
        <f>I31/D31</f>
        <v>0.17065628906875155</v>
      </c>
      <c r="K31" s="21">
        <f>I31/H31</f>
        <v>6.7368751980749708E-2</v>
      </c>
    </row>
    <row r="32" spans="1:11" ht="25" x14ac:dyDescent="0.2">
      <c r="A32" s="19" t="s">
        <v>855</v>
      </c>
      <c r="B32" s="22" t="s">
        <v>902</v>
      </c>
      <c r="C32" s="20">
        <v>22</v>
      </c>
      <c r="D32" s="20">
        <v>25.365537</v>
      </c>
      <c r="E32" s="19" t="s">
        <v>456</v>
      </c>
      <c r="F32" s="19" t="s">
        <v>18</v>
      </c>
      <c r="G32" s="19" t="s">
        <v>244</v>
      </c>
      <c r="H32" s="20">
        <v>49.718375000000002</v>
      </c>
      <c r="I32" s="26">
        <v>4.4098999999999999E-2</v>
      </c>
      <c r="J32" s="21">
        <f>I32/D32</f>
        <v>1.7385399725619844E-3</v>
      </c>
      <c r="K32" s="21">
        <f>I32/H32</f>
        <v>8.8697589171005684E-4</v>
      </c>
    </row>
    <row r="33" spans="1:11" x14ac:dyDescent="0.2">
      <c r="A33" s="19" t="s">
        <v>855</v>
      </c>
      <c r="B33" s="22" t="s">
        <v>895</v>
      </c>
      <c r="C33" s="20">
        <v>7418.6000979999999</v>
      </c>
      <c r="D33" s="20">
        <v>7421.4159140000002</v>
      </c>
      <c r="E33" s="19" t="s">
        <v>452</v>
      </c>
      <c r="F33" s="19" t="s">
        <v>18</v>
      </c>
      <c r="G33" s="19" t="s">
        <v>95</v>
      </c>
      <c r="H33" s="20">
        <v>131.25805600000001</v>
      </c>
      <c r="I33" s="26">
        <v>5.9282000000000001E-2</v>
      </c>
      <c r="J33" s="21">
        <f>I33/D33</f>
        <v>7.9879635755447295E-6</v>
      </c>
      <c r="K33" s="21">
        <f>I33/H33</f>
        <v>4.5164465943332269E-4</v>
      </c>
    </row>
    <row r="34" spans="1:11" ht="25" x14ac:dyDescent="0.2">
      <c r="A34" s="19" t="s">
        <v>855</v>
      </c>
      <c r="B34" s="22" t="s">
        <v>862</v>
      </c>
      <c r="C34" s="20">
        <v>142.89999399999999</v>
      </c>
      <c r="D34" s="20">
        <v>148.25915499999999</v>
      </c>
      <c r="E34" s="19">
        <v>14065</v>
      </c>
      <c r="F34" s="19" t="s">
        <v>18</v>
      </c>
      <c r="G34" s="19" t="s">
        <v>105</v>
      </c>
      <c r="H34" s="20">
        <v>736.68603700000006</v>
      </c>
      <c r="I34" s="26">
        <v>97.200076999999993</v>
      </c>
      <c r="J34" s="21">
        <f>I34/D34</f>
        <v>0.65560927417939219</v>
      </c>
      <c r="K34" s="21">
        <f>I34/H34</f>
        <v>0.13194233651533155</v>
      </c>
    </row>
    <row r="35" spans="1:11" x14ac:dyDescent="0.2">
      <c r="A35" s="19" t="s">
        <v>855</v>
      </c>
      <c r="B35" s="22" t="s">
        <v>882</v>
      </c>
      <c r="C35" s="20">
        <v>123.650002</v>
      </c>
      <c r="D35" s="20">
        <v>123.59545900000001</v>
      </c>
      <c r="E35" s="19" t="s">
        <v>584</v>
      </c>
      <c r="F35" s="19" t="s">
        <v>18</v>
      </c>
      <c r="G35" s="19" t="s">
        <v>102</v>
      </c>
      <c r="H35" s="20">
        <v>131.85656299999999</v>
      </c>
      <c r="I35" s="26">
        <v>6.3618930000000002</v>
      </c>
      <c r="J35" s="21">
        <f>I35/D35</f>
        <v>5.147351732396576E-2</v>
      </c>
      <c r="K35" s="21">
        <f>I35/H35</f>
        <v>4.8248588126781379E-2</v>
      </c>
    </row>
    <row r="36" spans="1:11" x14ac:dyDescent="0.2">
      <c r="A36" s="19" t="s">
        <v>855</v>
      </c>
      <c r="B36" s="22" t="s">
        <v>880</v>
      </c>
      <c r="C36" s="20">
        <v>30</v>
      </c>
      <c r="D36" s="20">
        <v>27.620182</v>
      </c>
      <c r="E36" s="19" t="s">
        <v>469</v>
      </c>
      <c r="F36" s="19" t="s">
        <v>18</v>
      </c>
      <c r="G36" s="19" t="s">
        <v>39</v>
      </c>
      <c r="H36" s="20">
        <v>4198.9817739999999</v>
      </c>
      <c r="I36" s="26">
        <v>27.704052999999998</v>
      </c>
      <c r="J36" s="21">
        <f>I36/D36</f>
        <v>1.003036583900859</v>
      </c>
      <c r="K36" s="21">
        <f>I36/H36</f>
        <v>6.5978026319482661E-3</v>
      </c>
    </row>
    <row r="37" spans="1:11" x14ac:dyDescent="0.2">
      <c r="A37" s="19" t="s">
        <v>855</v>
      </c>
      <c r="B37" s="22" t="s">
        <v>871</v>
      </c>
      <c r="C37" s="20">
        <v>9.93</v>
      </c>
      <c r="D37" s="20">
        <v>9.9299289999999996</v>
      </c>
      <c r="E37" s="19" t="s">
        <v>523</v>
      </c>
      <c r="F37" s="19" t="s">
        <v>18</v>
      </c>
      <c r="G37" s="19" t="s">
        <v>301</v>
      </c>
      <c r="H37" s="20">
        <v>274.621962</v>
      </c>
      <c r="I37" s="26">
        <v>1.4146399999999999</v>
      </c>
      <c r="J37" s="21">
        <f>I37/D37</f>
        <v>0.1424622472124423</v>
      </c>
      <c r="K37" s="21">
        <f>I37/H37</f>
        <v>5.1512267616819372E-3</v>
      </c>
    </row>
    <row r="38" spans="1:11" x14ac:dyDescent="0.2">
      <c r="A38" s="19" t="s">
        <v>855</v>
      </c>
      <c r="B38" s="22" t="s">
        <v>873</v>
      </c>
      <c r="C38" s="20">
        <v>1183.7700199999999</v>
      </c>
      <c r="D38" s="20">
        <v>1183.766122</v>
      </c>
      <c r="E38" s="19" t="s">
        <v>371</v>
      </c>
      <c r="F38" s="19" t="s">
        <v>18</v>
      </c>
      <c r="G38" s="19" t="s">
        <v>283</v>
      </c>
      <c r="H38" s="20">
        <v>3332.08862</v>
      </c>
      <c r="I38" s="26">
        <v>1.3033790000000001</v>
      </c>
      <c r="J38" s="21">
        <f>I38/D38</f>
        <v>1.101044349704747E-3</v>
      </c>
      <c r="K38" s="21">
        <f>I38/H38</f>
        <v>3.9115976453231308E-4</v>
      </c>
    </row>
    <row r="39" spans="1:11" x14ac:dyDescent="0.2">
      <c r="A39" s="19" t="s">
        <v>855</v>
      </c>
      <c r="B39" s="22" t="s">
        <v>873</v>
      </c>
      <c r="C39" s="20">
        <v>1183.7700199999999</v>
      </c>
      <c r="D39" s="20">
        <v>1183.766122</v>
      </c>
      <c r="E39" s="19" t="s">
        <v>406</v>
      </c>
      <c r="F39" s="19" t="s">
        <v>18</v>
      </c>
      <c r="G39" s="19" t="s">
        <v>269</v>
      </c>
      <c r="H39" s="20">
        <v>39.764763000000002</v>
      </c>
      <c r="I39" s="26">
        <v>15.267362</v>
      </c>
      <c r="J39" s="21">
        <f>I39/D39</f>
        <v>1.2897279045463341E-2</v>
      </c>
      <c r="K39" s="21">
        <f>I39/H39</f>
        <v>0.38394198401232771</v>
      </c>
    </row>
    <row r="40" spans="1:11" x14ac:dyDescent="0.2">
      <c r="A40" s="19" t="s">
        <v>855</v>
      </c>
      <c r="B40" s="22" t="s">
        <v>873</v>
      </c>
      <c r="C40" s="20">
        <v>1183.7700199999999</v>
      </c>
      <c r="D40" s="20">
        <v>1183.766122</v>
      </c>
      <c r="E40" s="19" t="s">
        <v>473</v>
      </c>
      <c r="F40" s="19" t="s">
        <v>18</v>
      </c>
      <c r="G40" s="19" t="s">
        <v>262</v>
      </c>
      <c r="H40" s="20">
        <v>21.489642</v>
      </c>
      <c r="I40" s="26">
        <v>2.5450719999999998</v>
      </c>
      <c r="J40" s="21">
        <f>I40/D40</f>
        <v>2.149978743858662E-3</v>
      </c>
      <c r="K40" s="21">
        <f>I40/H40</f>
        <v>0.11843249878243667</v>
      </c>
    </row>
    <row r="41" spans="1:11" x14ac:dyDescent="0.2">
      <c r="A41" s="19" t="s">
        <v>855</v>
      </c>
      <c r="B41" s="22" t="s">
        <v>873</v>
      </c>
      <c r="C41" s="20">
        <v>1183.7700199999999</v>
      </c>
      <c r="D41" s="20">
        <v>1183.766122</v>
      </c>
      <c r="E41" s="19" t="s">
        <v>672</v>
      </c>
      <c r="F41" s="19" t="s">
        <v>18</v>
      </c>
      <c r="G41" s="19" t="s">
        <v>26</v>
      </c>
      <c r="H41" s="20">
        <v>3920.0882889999998</v>
      </c>
      <c r="I41" s="26">
        <v>538.33683900000005</v>
      </c>
      <c r="J41" s="21">
        <f>I41/D41</f>
        <v>0.45476621521358257</v>
      </c>
      <c r="K41" s="21">
        <f>I41/H41</f>
        <v>0.13732773328361128</v>
      </c>
    </row>
    <row r="42" spans="1:11" x14ac:dyDescent="0.2">
      <c r="A42" s="19" t="s">
        <v>855</v>
      </c>
      <c r="B42" s="22" t="s">
        <v>873</v>
      </c>
      <c r="C42" s="20">
        <v>1183.7700199999999</v>
      </c>
      <c r="D42" s="20">
        <v>1183.766122</v>
      </c>
      <c r="E42" s="19" t="s">
        <v>368</v>
      </c>
      <c r="F42" s="19" t="s">
        <v>18</v>
      </c>
      <c r="G42" s="19" t="s">
        <v>269</v>
      </c>
      <c r="H42" s="20">
        <v>59.926082000000001</v>
      </c>
      <c r="I42" s="26">
        <v>13.056963</v>
      </c>
      <c r="J42" s="21">
        <f>I42/D42</f>
        <v>1.1030019154408609E-2</v>
      </c>
      <c r="K42" s="21">
        <f>I42/H42</f>
        <v>0.21788447641212386</v>
      </c>
    </row>
    <row r="43" spans="1:11" x14ac:dyDescent="0.2">
      <c r="A43" s="19" t="s">
        <v>855</v>
      </c>
      <c r="B43" s="22" t="s">
        <v>872</v>
      </c>
      <c r="C43" s="20">
        <v>98.849997999999999</v>
      </c>
      <c r="D43" s="20">
        <v>98.847857000000005</v>
      </c>
      <c r="E43" s="19" t="s">
        <v>574</v>
      </c>
      <c r="F43" s="19" t="s">
        <v>18</v>
      </c>
      <c r="G43" s="19" t="s">
        <v>95</v>
      </c>
      <c r="H43" s="20">
        <v>118.746247</v>
      </c>
      <c r="I43" s="26">
        <v>9.332E-3</v>
      </c>
      <c r="J43" s="21">
        <f>I43/D43</f>
        <v>9.4407711843464646E-5</v>
      </c>
      <c r="K43" s="21">
        <f>I43/H43</f>
        <v>7.8587746861591342E-5</v>
      </c>
    </row>
    <row r="44" spans="1:11" x14ac:dyDescent="0.2">
      <c r="A44" s="19" t="s">
        <v>855</v>
      </c>
      <c r="B44" s="22" t="s">
        <v>889</v>
      </c>
      <c r="C44" s="20">
        <v>39.880001</v>
      </c>
      <c r="D44" s="20">
        <v>39.875245999999997</v>
      </c>
      <c r="E44" s="19" t="s">
        <v>404</v>
      </c>
      <c r="F44" s="19" t="s">
        <v>18</v>
      </c>
      <c r="G44" s="19" t="s">
        <v>15</v>
      </c>
      <c r="H44" s="20">
        <v>2474.800538</v>
      </c>
      <c r="I44" s="26">
        <v>103.273444</v>
      </c>
      <c r="J44" s="21">
        <f>I44/D44</f>
        <v>2.5899136521941459</v>
      </c>
      <c r="K44" s="21">
        <f>I44/H44</f>
        <v>4.1730007091181583E-2</v>
      </c>
    </row>
    <row r="45" spans="1:11" x14ac:dyDescent="0.2">
      <c r="A45" s="19" t="s">
        <v>855</v>
      </c>
      <c r="B45" s="22" t="s">
        <v>891</v>
      </c>
      <c r="C45" s="20">
        <v>30.209999</v>
      </c>
      <c r="D45" s="20">
        <v>30.214628999999999</v>
      </c>
      <c r="E45" s="19" t="s">
        <v>565</v>
      </c>
      <c r="F45" s="19" t="s">
        <v>18</v>
      </c>
      <c r="G45" s="19" t="s">
        <v>58</v>
      </c>
      <c r="H45" s="20">
        <v>233.35044500000001</v>
      </c>
      <c r="I45" s="26">
        <v>0.92572699999999997</v>
      </c>
      <c r="J45" s="21">
        <f>I45/D45</f>
        <v>3.0638370572082813E-2</v>
      </c>
      <c r="K45" s="21">
        <f>I45/H45</f>
        <v>3.9671104976894299E-3</v>
      </c>
    </row>
    <row r="46" spans="1:11" x14ac:dyDescent="0.2">
      <c r="A46" s="19" t="s">
        <v>855</v>
      </c>
      <c r="B46" s="22" t="s">
        <v>878</v>
      </c>
      <c r="C46" s="20">
        <v>318.79998799999998</v>
      </c>
      <c r="D46" s="20">
        <v>318.78443099999998</v>
      </c>
      <c r="E46" s="19" t="s">
        <v>80</v>
      </c>
      <c r="F46" s="19" t="s">
        <v>18</v>
      </c>
      <c r="G46" s="19" t="s">
        <v>19</v>
      </c>
      <c r="H46" s="20">
        <v>1990.282344</v>
      </c>
      <c r="I46" s="26">
        <v>233.07392200000001</v>
      </c>
      <c r="J46" s="21">
        <f>I46/D46</f>
        <v>0.73113332815177545</v>
      </c>
      <c r="K46" s="21">
        <f>I46/H46</f>
        <v>0.11710595871115261</v>
      </c>
    </row>
    <row r="47" spans="1:11" x14ac:dyDescent="0.2">
      <c r="A47" s="19" t="s">
        <v>855</v>
      </c>
      <c r="B47" s="22" t="s">
        <v>878</v>
      </c>
      <c r="C47" s="20">
        <v>318.79998799999998</v>
      </c>
      <c r="D47" s="20">
        <v>318.78443099999998</v>
      </c>
      <c r="E47" s="19" t="s">
        <v>80</v>
      </c>
      <c r="F47" s="19" t="s">
        <v>18</v>
      </c>
      <c r="G47" s="19" t="s">
        <v>19</v>
      </c>
      <c r="H47" s="20">
        <v>1990.282344</v>
      </c>
      <c r="I47" s="26">
        <v>233.07392200000001</v>
      </c>
      <c r="J47" s="21">
        <f>I47/D47</f>
        <v>0.73113332815177545</v>
      </c>
      <c r="K47" s="21">
        <f>I47/H47</f>
        <v>0.11710595871115261</v>
      </c>
    </row>
    <row r="48" spans="1:11" x14ac:dyDescent="0.2">
      <c r="A48" s="19" t="s">
        <v>855</v>
      </c>
      <c r="B48" s="22" t="s">
        <v>878</v>
      </c>
      <c r="C48" s="20">
        <v>318.79998799999998</v>
      </c>
      <c r="D48" s="20">
        <v>318.78443099999998</v>
      </c>
      <c r="E48" s="19" t="s">
        <v>516</v>
      </c>
      <c r="F48" s="19" t="s">
        <v>18</v>
      </c>
      <c r="G48" s="19" t="s">
        <v>23</v>
      </c>
      <c r="H48" s="20">
        <v>126.267185</v>
      </c>
      <c r="I48" s="26">
        <v>18.934833999999999</v>
      </c>
      <c r="J48" s="21">
        <f>I48/D48</f>
        <v>5.9396984791895306E-2</v>
      </c>
      <c r="K48" s="21">
        <f>I48/H48</f>
        <v>0.14995847099941287</v>
      </c>
    </row>
    <row r="49" spans="1:11" x14ac:dyDescent="0.2">
      <c r="A49" s="19" t="s">
        <v>855</v>
      </c>
      <c r="B49" s="22" t="s">
        <v>878</v>
      </c>
      <c r="C49" s="20">
        <v>318.79998799999998</v>
      </c>
      <c r="D49" s="20">
        <v>318.78443099999998</v>
      </c>
      <c r="E49" s="19" t="s">
        <v>516</v>
      </c>
      <c r="F49" s="19" t="s">
        <v>18</v>
      </c>
      <c r="G49" s="19" t="s">
        <v>23</v>
      </c>
      <c r="H49" s="20">
        <v>126.267185</v>
      </c>
      <c r="I49" s="26">
        <v>18.934833999999999</v>
      </c>
      <c r="J49" s="21">
        <f>I49/D49</f>
        <v>5.9396984791895306E-2</v>
      </c>
      <c r="K49" s="21">
        <f>I49/H49</f>
        <v>0.14995847099941287</v>
      </c>
    </row>
    <row r="50" spans="1:11" x14ac:dyDescent="0.2">
      <c r="A50" s="19" t="s">
        <v>855</v>
      </c>
      <c r="B50" s="22" t="s">
        <v>892</v>
      </c>
      <c r="C50" s="20">
        <v>9</v>
      </c>
      <c r="D50" s="20">
        <v>9.0363190000000007</v>
      </c>
      <c r="E50" s="19" t="s">
        <v>483</v>
      </c>
      <c r="F50" s="19" t="s">
        <v>14</v>
      </c>
      <c r="G50" s="19" t="s">
        <v>19</v>
      </c>
      <c r="H50" s="20">
        <v>360.77376500000003</v>
      </c>
      <c r="I50" s="26">
        <v>0.292881</v>
      </c>
      <c r="J50" s="21">
        <f>I50/D50</f>
        <v>3.2411538370878672E-2</v>
      </c>
      <c r="K50" s="21">
        <f>I50/H50</f>
        <v>8.1181346431883695E-4</v>
      </c>
    </row>
    <row r="51" spans="1:11" x14ac:dyDescent="0.2">
      <c r="A51" s="19" t="s">
        <v>855</v>
      </c>
      <c r="B51" s="22" t="s">
        <v>898</v>
      </c>
      <c r="C51" s="20">
        <v>11.2</v>
      </c>
      <c r="D51" s="20">
        <v>10.364629000000001</v>
      </c>
      <c r="E51" s="19" t="s">
        <v>454</v>
      </c>
      <c r="F51" s="19" t="s">
        <v>18</v>
      </c>
      <c r="G51" s="19" t="s">
        <v>19</v>
      </c>
      <c r="H51" s="20">
        <v>342.89966800000002</v>
      </c>
      <c r="I51" s="26">
        <v>9.0902729999999998</v>
      </c>
      <c r="J51" s="21">
        <f>I51/D51</f>
        <v>0.87704760102845936</v>
      </c>
      <c r="K51" s="21">
        <f>I51/H51</f>
        <v>2.6510008169503389E-2</v>
      </c>
    </row>
    <row r="52" spans="1:11" x14ac:dyDescent="0.2">
      <c r="A52" s="19" t="s">
        <v>855</v>
      </c>
      <c r="B52" s="22" t="s">
        <v>883</v>
      </c>
      <c r="C52" s="20">
        <v>16.469999000000001</v>
      </c>
      <c r="D52" s="20">
        <v>16.685905000000002</v>
      </c>
      <c r="E52" s="19" t="s">
        <v>468</v>
      </c>
      <c r="F52" s="19" t="s">
        <v>18</v>
      </c>
      <c r="G52" s="19" t="s">
        <v>19</v>
      </c>
      <c r="H52" s="20">
        <v>935.56867299999999</v>
      </c>
      <c r="I52" s="26">
        <v>16.676848</v>
      </c>
      <c r="J52" s="21">
        <f>I52/D52</f>
        <v>0.99945720654648329</v>
      </c>
      <c r="K52" s="21">
        <f>I52/H52</f>
        <v>1.7825359571440033E-2</v>
      </c>
    </row>
    <row r="53" spans="1:11" x14ac:dyDescent="0.2">
      <c r="A53" s="19" t="s">
        <v>855</v>
      </c>
      <c r="B53" s="22" t="s">
        <v>907</v>
      </c>
      <c r="C53" s="20">
        <v>43</v>
      </c>
      <c r="D53" s="20">
        <v>72.369890999999996</v>
      </c>
      <c r="E53" s="19" t="s">
        <v>365</v>
      </c>
      <c r="F53" s="19" t="s">
        <v>18</v>
      </c>
      <c r="G53" s="19" t="s">
        <v>105</v>
      </c>
      <c r="H53" s="20">
        <v>43.701754000000001</v>
      </c>
      <c r="I53" s="26">
        <v>1.652652</v>
      </c>
      <c r="J53" s="21">
        <f>I53/D53</f>
        <v>2.2836181969653653E-2</v>
      </c>
      <c r="K53" s="21">
        <f>I53/H53</f>
        <v>3.7816605713354205E-2</v>
      </c>
    </row>
    <row r="54" spans="1:11" ht="37" x14ac:dyDescent="0.2">
      <c r="A54" s="19" t="s">
        <v>855</v>
      </c>
      <c r="B54" s="22" t="s">
        <v>905</v>
      </c>
      <c r="C54" s="20">
        <v>262.63000499999998</v>
      </c>
      <c r="D54" s="20">
        <v>262.63171699999998</v>
      </c>
      <c r="E54" s="19" t="s">
        <v>394</v>
      </c>
      <c r="F54" s="19" t="s">
        <v>14</v>
      </c>
      <c r="G54" s="19" t="s">
        <v>26</v>
      </c>
      <c r="H54" s="20">
        <v>7454.2730970000002</v>
      </c>
      <c r="I54" s="26">
        <v>1072.757032</v>
      </c>
      <c r="J54" s="21">
        <f>I54/D54</f>
        <v>4.0846438665288858</v>
      </c>
      <c r="K54" s="21">
        <f>I54/H54</f>
        <v>0.14391168904607682</v>
      </c>
    </row>
    <row r="55" spans="1:11" ht="25" x14ac:dyDescent="0.2">
      <c r="A55" s="19" t="s">
        <v>855</v>
      </c>
      <c r="B55" s="22" t="s">
        <v>906</v>
      </c>
      <c r="C55" s="20">
        <v>985.86999500000002</v>
      </c>
      <c r="D55" s="20">
        <v>985.86974799999996</v>
      </c>
      <c r="E55" s="19" t="s">
        <v>394</v>
      </c>
      <c r="F55" s="19" t="s">
        <v>14</v>
      </c>
      <c r="G55" s="19" t="s">
        <v>26</v>
      </c>
      <c r="H55" s="20">
        <v>7454.2730970000002</v>
      </c>
      <c r="I55" s="26">
        <v>1072.757032</v>
      </c>
      <c r="J55" s="21">
        <f>I55/D55</f>
        <v>1.0881326201318837</v>
      </c>
      <c r="K55" s="21">
        <f>I55/H55</f>
        <v>0.14391168904607682</v>
      </c>
    </row>
    <row r="56" spans="1:11" x14ac:dyDescent="0.2">
      <c r="A56" s="19" t="s">
        <v>855</v>
      </c>
      <c r="B56" s="22" t="s">
        <v>908</v>
      </c>
      <c r="C56" s="20">
        <v>166.41999799999999</v>
      </c>
      <c r="D56" s="20">
        <v>166.42427599999999</v>
      </c>
      <c r="E56" s="19" t="s">
        <v>326</v>
      </c>
      <c r="F56" s="19" t="s">
        <v>14</v>
      </c>
      <c r="G56" s="19" t="s">
        <v>231</v>
      </c>
      <c r="H56" s="20">
        <v>736.65517399999999</v>
      </c>
      <c r="I56" s="26">
        <v>51.481217999999998</v>
      </c>
      <c r="J56" s="21">
        <f>I56/D56</f>
        <v>0.30933719068725285</v>
      </c>
      <c r="K56" s="21">
        <f>I56/H56</f>
        <v>6.9885096605593111E-2</v>
      </c>
    </row>
    <row r="57" spans="1:11" x14ac:dyDescent="0.2">
      <c r="A57" s="19" t="s">
        <v>855</v>
      </c>
      <c r="B57" s="22" t="s">
        <v>870</v>
      </c>
      <c r="C57" s="20">
        <v>189.80999800000001</v>
      </c>
      <c r="D57" s="20">
        <v>189.81085100000001</v>
      </c>
      <c r="E57" s="19" t="s">
        <v>711</v>
      </c>
      <c r="F57" s="19" t="s">
        <v>35</v>
      </c>
      <c r="G57" s="19" t="s">
        <v>56</v>
      </c>
      <c r="H57" s="20">
        <v>9623.2768849999993</v>
      </c>
      <c r="I57" s="26">
        <v>189.50946200000001</v>
      </c>
      <c r="J57" s="21">
        <f>I57/D57</f>
        <v>0.99841216137848721</v>
      </c>
      <c r="K57" s="21">
        <f>I57/H57</f>
        <v>1.9692820259114889E-2</v>
      </c>
    </row>
    <row r="58" spans="1:11" x14ac:dyDescent="0.2">
      <c r="A58" s="19" t="s">
        <v>855</v>
      </c>
      <c r="B58" s="22" t="s">
        <v>903</v>
      </c>
      <c r="C58" s="20">
        <v>41.799999</v>
      </c>
      <c r="D58" s="20">
        <v>41.476362000000002</v>
      </c>
      <c r="E58" s="19" t="s">
        <v>376</v>
      </c>
      <c r="F58" s="19" t="s">
        <v>18</v>
      </c>
      <c r="G58" s="19" t="s">
        <v>26</v>
      </c>
      <c r="H58" s="20">
        <v>147.79971699999999</v>
      </c>
      <c r="I58" s="26">
        <v>20.584326999999998</v>
      </c>
      <c r="J58" s="21">
        <f>I58/D58</f>
        <v>0.49629056183857201</v>
      </c>
      <c r="K58" s="21">
        <f>I58/H58</f>
        <v>0.13927176193442914</v>
      </c>
    </row>
    <row r="59" spans="1:11" ht="25" x14ac:dyDescent="0.2">
      <c r="A59" s="19" t="s">
        <v>855</v>
      </c>
      <c r="B59" s="22" t="s">
        <v>874</v>
      </c>
      <c r="C59" s="20">
        <v>1445.170044</v>
      </c>
      <c r="D59" s="20">
        <v>1445.167907</v>
      </c>
      <c r="E59" s="19" t="s">
        <v>755</v>
      </c>
      <c r="F59" s="19" t="s">
        <v>18</v>
      </c>
      <c r="G59" s="19" t="s">
        <v>15</v>
      </c>
      <c r="H59" s="20">
        <v>857.93620399999998</v>
      </c>
      <c r="I59" s="26">
        <v>23.773271999999999</v>
      </c>
      <c r="J59" s="21">
        <f>I59/D59</f>
        <v>1.6450179861349494E-2</v>
      </c>
      <c r="K59" s="21">
        <f>I59/H59</f>
        <v>2.7709836569619808E-2</v>
      </c>
    </row>
    <row r="60" spans="1:11" ht="25" x14ac:dyDescent="0.2">
      <c r="A60" s="19" t="s">
        <v>855</v>
      </c>
      <c r="B60" s="22" t="s">
        <v>874</v>
      </c>
      <c r="C60" s="20">
        <v>1445.170044</v>
      </c>
      <c r="D60" s="20">
        <v>1445.167907</v>
      </c>
      <c r="E60" s="19" t="s">
        <v>405</v>
      </c>
      <c r="F60" s="19" t="s">
        <v>18</v>
      </c>
      <c r="G60" s="19" t="s">
        <v>26</v>
      </c>
      <c r="H60" s="20">
        <v>1951.197676</v>
      </c>
      <c r="I60" s="26">
        <v>327.59191199999998</v>
      </c>
      <c r="J60" s="21">
        <f>I60/D60</f>
        <v>0.22668086553350231</v>
      </c>
      <c r="K60" s="21">
        <f>I60/H60</f>
        <v>0.16789273379597855</v>
      </c>
    </row>
    <row r="61" spans="1:11" ht="25" x14ac:dyDescent="0.2">
      <c r="A61" s="19" t="s">
        <v>855</v>
      </c>
      <c r="B61" s="22" t="s">
        <v>874</v>
      </c>
      <c r="C61" s="20">
        <v>1445.170044</v>
      </c>
      <c r="D61" s="20">
        <v>1445.167907</v>
      </c>
      <c r="E61" s="19" t="s">
        <v>300</v>
      </c>
      <c r="F61" s="19" t="s">
        <v>14</v>
      </c>
      <c r="G61" s="19" t="s">
        <v>39</v>
      </c>
      <c r="H61" s="20">
        <v>249.78073499999999</v>
      </c>
      <c r="I61" s="26">
        <v>21.840672000000001</v>
      </c>
      <c r="J61" s="21">
        <f>I61/D61</f>
        <v>1.5112895805539086E-2</v>
      </c>
      <c r="K61" s="21">
        <f>I61/H61</f>
        <v>8.7439377580500757E-2</v>
      </c>
    </row>
    <row r="62" spans="1:11" ht="61" x14ac:dyDescent="0.2">
      <c r="A62" s="19" t="s">
        <v>855</v>
      </c>
      <c r="B62" s="22" t="s">
        <v>865</v>
      </c>
      <c r="C62" s="20">
        <v>1.92</v>
      </c>
      <c r="D62" s="20">
        <v>1.695554</v>
      </c>
      <c r="E62" s="19">
        <v>21130</v>
      </c>
      <c r="F62" s="19" t="s">
        <v>18</v>
      </c>
      <c r="G62" s="19" t="s">
        <v>233</v>
      </c>
      <c r="H62" s="20">
        <v>967.04085699999996</v>
      </c>
      <c r="I62" s="26">
        <v>1.6938759999999999</v>
      </c>
      <c r="J62" s="21">
        <f>I62/D62</f>
        <v>0.99901035295838403</v>
      </c>
      <c r="K62" s="21">
        <f>I62/H62</f>
        <v>1.7516074814613546E-3</v>
      </c>
    </row>
    <row r="63" spans="1:11" ht="49" x14ac:dyDescent="0.2">
      <c r="A63" s="19" t="s">
        <v>855</v>
      </c>
      <c r="B63" s="22" t="s">
        <v>887</v>
      </c>
      <c r="C63" s="20">
        <v>173.63999899999999</v>
      </c>
      <c r="D63" s="20">
        <v>173.645004</v>
      </c>
      <c r="E63" s="19" t="s">
        <v>388</v>
      </c>
      <c r="F63" s="19" t="s">
        <v>18</v>
      </c>
      <c r="G63" s="19" t="s">
        <v>58</v>
      </c>
      <c r="H63" s="20">
        <v>1650.3856479999999</v>
      </c>
      <c r="I63" s="26">
        <v>132.46820600000001</v>
      </c>
      <c r="J63" s="21">
        <f>I63/D63</f>
        <v>0.7628679371621887</v>
      </c>
      <c r="K63" s="21">
        <f>I63/H63</f>
        <v>8.0265001189588639E-2</v>
      </c>
    </row>
    <row r="64" spans="1:11" x14ac:dyDescent="0.2">
      <c r="A64" s="19" t="s">
        <v>855</v>
      </c>
      <c r="B64" s="22" t="s">
        <v>899</v>
      </c>
      <c r="C64" s="20">
        <v>39.830002</v>
      </c>
      <c r="D64" s="20">
        <v>39.832922000000003</v>
      </c>
      <c r="E64" s="19" t="s">
        <v>159</v>
      </c>
      <c r="F64" s="19" t="s">
        <v>18</v>
      </c>
      <c r="G64" s="19" t="s">
        <v>160</v>
      </c>
      <c r="H64" s="20">
        <v>414.51667600000002</v>
      </c>
      <c r="I64" s="26">
        <v>9.9181469999999994</v>
      </c>
      <c r="J64" s="21">
        <f>I64/D64</f>
        <v>0.24899370927395179</v>
      </c>
      <c r="K64" s="21">
        <f>I64/H64</f>
        <v>2.3927015664865554E-2</v>
      </c>
    </row>
    <row r="65" spans="1:11" x14ac:dyDescent="0.2">
      <c r="A65" s="19" t="s">
        <v>855</v>
      </c>
      <c r="B65" s="22" t="s">
        <v>904</v>
      </c>
      <c r="C65" s="20">
        <v>5657.25</v>
      </c>
      <c r="D65" s="20">
        <v>5657.9339280000004</v>
      </c>
      <c r="E65" s="19" t="s">
        <v>394</v>
      </c>
      <c r="F65" s="19" t="s">
        <v>14</v>
      </c>
      <c r="G65" s="19" t="s">
        <v>26</v>
      </c>
      <c r="H65" s="20">
        <v>7454.2730970000002</v>
      </c>
      <c r="I65" s="26">
        <v>1072.757032</v>
      </c>
      <c r="J65" s="21">
        <f>I65/D65</f>
        <v>0.1896022551078472</v>
      </c>
      <c r="K65" s="21">
        <f>I65/H65</f>
        <v>0.14391168904607682</v>
      </c>
    </row>
    <row r="66" spans="1:11" x14ac:dyDescent="0.2">
      <c r="A66" s="19" t="s">
        <v>855</v>
      </c>
      <c r="B66" s="22" t="s">
        <v>900</v>
      </c>
      <c r="C66" s="20">
        <v>25.26</v>
      </c>
      <c r="D66" s="20">
        <v>25.259174000000002</v>
      </c>
      <c r="E66" s="19" t="s">
        <v>458</v>
      </c>
      <c r="F66" s="19" t="s">
        <v>18</v>
      </c>
      <c r="G66" s="19" t="s">
        <v>105</v>
      </c>
      <c r="H66" s="20">
        <v>14.456011999999999</v>
      </c>
      <c r="I66" s="26">
        <v>5.3072150000000002</v>
      </c>
      <c r="J66" s="21">
        <f>I66/D66</f>
        <v>0.21011039395033265</v>
      </c>
      <c r="K66" s="21">
        <f>I66/H66</f>
        <v>0.36712856906870306</v>
      </c>
    </row>
    <row r="67" spans="1:11" x14ac:dyDescent="0.2">
      <c r="A67" s="19" t="s">
        <v>855</v>
      </c>
      <c r="B67" s="22" t="s">
        <v>881</v>
      </c>
      <c r="C67" s="20">
        <v>32.650002000000001</v>
      </c>
      <c r="D67" s="20">
        <v>32.673341999999998</v>
      </c>
      <c r="E67" s="19" t="s">
        <v>152</v>
      </c>
      <c r="F67" s="19" t="s">
        <v>18</v>
      </c>
      <c r="G67" s="19" t="s">
        <v>95</v>
      </c>
      <c r="H67" s="20">
        <v>290.86127599999998</v>
      </c>
      <c r="I67" s="26">
        <v>3.3390999999999997E-2</v>
      </c>
      <c r="J67" s="21">
        <f>I67/D67</f>
        <v>1.0219646340432515E-3</v>
      </c>
      <c r="K67" s="21">
        <f>I67/H67</f>
        <v>1.1480043152942779E-4</v>
      </c>
    </row>
    <row r="68" spans="1:11" x14ac:dyDescent="0.2">
      <c r="A68" s="19" t="s">
        <v>855</v>
      </c>
      <c r="B68" s="22" t="s">
        <v>877</v>
      </c>
      <c r="C68" s="20">
        <v>480.52999899999998</v>
      </c>
      <c r="D68" s="20">
        <v>480.53086400000001</v>
      </c>
      <c r="E68" s="19" t="s">
        <v>661</v>
      </c>
      <c r="F68" s="19" t="s">
        <v>18</v>
      </c>
      <c r="G68" s="19" t="s">
        <v>65</v>
      </c>
      <c r="H68" s="20">
        <v>999.617707</v>
      </c>
      <c r="I68" s="26">
        <v>472.349469</v>
      </c>
      <c r="J68" s="21">
        <f>I68/D68</f>
        <v>0.98297425698758023</v>
      </c>
      <c r="K68" s="21">
        <f>I68/H68</f>
        <v>0.47253011395485417</v>
      </c>
    </row>
    <row r="69" spans="1:11" x14ac:dyDescent="0.2">
      <c r="A69" s="19" t="s">
        <v>855</v>
      </c>
      <c r="B69" s="22" t="s">
        <v>867</v>
      </c>
      <c r="C69" s="20">
        <v>179</v>
      </c>
      <c r="D69" s="20">
        <v>182.78942699999999</v>
      </c>
      <c r="E69" s="19">
        <v>500606</v>
      </c>
      <c r="F69" s="19" t="s">
        <v>14</v>
      </c>
      <c r="G69" s="19" t="s">
        <v>29</v>
      </c>
      <c r="H69" s="20">
        <v>1560.0608299999999</v>
      </c>
      <c r="I69" s="26">
        <v>108.793998</v>
      </c>
      <c r="J69" s="21">
        <f>I69/D69</f>
        <v>0.59518758708073416</v>
      </c>
      <c r="K69" s="21">
        <f>I69/H69</f>
        <v>6.9737023010827084E-2</v>
      </c>
    </row>
    <row r="70" spans="1:11" x14ac:dyDescent="0.2">
      <c r="A70" s="19" t="s">
        <v>855</v>
      </c>
      <c r="B70" s="22" t="s">
        <v>867</v>
      </c>
      <c r="C70" s="20">
        <v>179</v>
      </c>
      <c r="D70" s="20">
        <v>182.78942699999999</v>
      </c>
      <c r="E70" s="19">
        <v>502576</v>
      </c>
      <c r="F70" s="19" t="s">
        <v>14</v>
      </c>
      <c r="G70" s="19" t="s">
        <v>273</v>
      </c>
      <c r="H70" s="20">
        <v>580.10493499999995</v>
      </c>
      <c r="I70" s="26">
        <v>55.104568</v>
      </c>
      <c r="J70" s="21">
        <f>I70/D70</f>
        <v>0.30146474500409698</v>
      </c>
      <c r="K70" s="21">
        <f>I70/H70</f>
        <v>9.4990689917161295E-2</v>
      </c>
    </row>
    <row r="71" spans="1:11" ht="25" x14ac:dyDescent="0.2">
      <c r="A71" s="19" t="s">
        <v>855</v>
      </c>
      <c r="B71" s="22" t="s">
        <v>876</v>
      </c>
      <c r="C71" s="20">
        <v>253</v>
      </c>
      <c r="D71" s="20">
        <v>252.99999800000001</v>
      </c>
      <c r="E71" s="19" t="s">
        <v>566</v>
      </c>
      <c r="F71" s="19" t="s">
        <v>14</v>
      </c>
      <c r="G71" s="19" t="s">
        <v>19</v>
      </c>
      <c r="H71" s="20">
        <v>4898.3291140000001</v>
      </c>
      <c r="I71" s="26">
        <v>252.91563500000001</v>
      </c>
      <c r="J71" s="21">
        <f>I71/D71</f>
        <v>0.99966654940447863</v>
      </c>
      <c r="K71" s="21">
        <f>I71/H71</f>
        <v>5.1633042434232806E-2</v>
      </c>
    </row>
    <row r="72" spans="1:11" x14ac:dyDescent="0.2">
      <c r="A72" s="19" t="s">
        <v>855</v>
      </c>
      <c r="B72" s="22" t="s">
        <v>885</v>
      </c>
      <c r="C72" s="20">
        <v>7.7</v>
      </c>
      <c r="D72" s="20">
        <v>7.7</v>
      </c>
      <c r="E72" s="19" t="s">
        <v>580</v>
      </c>
      <c r="F72" s="19" t="s">
        <v>18</v>
      </c>
      <c r="G72" s="19" t="s">
        <v>19</v>
      </c>
      <c r="H72" s="20">
        <v>841.26140299999997</v>
      </c>
      <c r="I72" s="26">
        <v>27.508500000000002</v>
      </c>
      <c r="J72" s="21">
        <f>I72/D72</f>
        <v>3.5725324675324677</v>
      </c>
      <c r="K72" s="21">
        <f>I72/H72</f>
        <v>3.2699111003907551E-2</v>
      </c>
    </row>
    <row r="73" spans="1:11" x14ac:dyDescent="0.2">
      <c r="A73" s="19" t="s">
        <v>855</v>
      </c>
      <c r="B73" s="22" t="s">
        <v>890</v>
      </c>
      <c r="C73" s="20">
        <v>2.12</v>
      </c>
      <c r="D73" s="20">
        <v>2.1227559999999999</v>
      </c>
      <c r="E73" s="19" t="s">
        <v>154</v>
      </c>
      <c r="F73" s="19" t="s">
        <v>18</v>
      </c>
      <c r="G73" s="19" t="s">
        <v>19</v>
      </c>
      <c r="H73" s="20">
        <v>189.93444600000001</v>
      </c>
      <c r="I73" s="26">
        <v>2.1227559999999999</v>
      </c>
      <c r="J73" s="21">
        <f>I73/D73</f>
        <v>1</v>
      </c>
      <c r="K73" s="21">
        <f>I73/H73</f>
        <v>1.117625604362465E-2</v>
      </c>
    </row>
  </sheetData>
  <sortState ref="A4:K73">
    <sortCondition ref="B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C6D5A-7D14-3440-B94C-D98A8D4AE37B}">
  <dimension ref="A1:K788"/>
  <sheetViews>
    <sheetView topLeftCell="A3" zoomScale="75" workbookViewId="0">
      <selection activeCell="F5" sqref="F5"/>
    </sheetView>
  </sheetViews>
  <sheetFormatPr baseColWidth="10" defaultRowHeight="15" x14ac:dyDescent="0.2"/>
  <sheetData>
    <row r="1" spans="1:11" ht="26" x14ac:dyDescent="0.3">
      <c r="A1" s="24" t="s">
        <v>772</v>
      </c>
      <c r="B1" s="25"/>
      <c r="C1" s="25"/>
      <c r="D1" s="24" t="s">
        <v>772</v>
      </c>
      <c r="E1" s="25"/>
      <c r="F1" s="25"/>
      <c r="G1" s="24" t="s">
        <v>772</v>
      </c>
      <c r="H1" s="25"/>
      <c r="I1" s="25"/>
      <c r="J1" s="24" t="s">
        <v>772</v>
      </c>
      <c r="K1" s="25"/>
    </row>
    <row r="2" spans="1:11" ht="24" x14ac:dyDescent="0.2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</row>
    <row r="3" spans="1:11" ht="25" x14ac:dyDescent="0.2">
      <c r="A3" s="19" t="s">
        <v>772</v>
      </c>
      <c r="B3" s="22" t="s">
        <v>773</v>
      </c>
      <c r="C3" s="20">
        <v>9130.5195309999999</v>
      </c>
      <c r="D3" s="20">
        <v>9130.5140439999996</v>
      </c>
      <c r="E3" s="19">
        <v>1871</v>
      </c>
      <c r="F3" s="19" t="s">
        <v>18</v>
      </c>
      <c r="G3" s="19" t="s">
        <v>168</v>
      </c>
      <c r="H3" s="20">
        <v>499.73932100000002</v>
      </c>
      <c r="I3" s="26">
        <v>7.5555890000000003</v>
      </c>
      <c r="J3" s="21">
        <f t="shared" ref="J3:J28" si="0">I3/D3</f>
        <v>8.2750970685654425E-4</v>
      </c>
      <c r="K3" s="21">
        <f t="shared" ref="K3:K28" si="1">I3/H3</f>
        <v>1.5119060443114502E-2</v>
      </c>
    </row>
    <row r="4" spans="1:11" ht="25" x14ac:dyDescent="0.2">
      <c r="A4" s="19" t="s">
        <v>772</v>
      </c>
      <c r="B4" s="22" t="s">
        <v>774</v>
      </c>
      <c r="C4" s="20">
        <v>3927.969971</v>
      </c>
      <c r="D4" s="20">
        <v>3920.2253030000002</v>
      </c>
      <c r="E4" s="19">
        <v>12910</v>
      </c>
      <c r="F4" s="19" t="s">
        <v>18</v>
      </c>
      <c r="G4" s="19" t="s">
        <v>291</v>
      </c>
      <c r="H4" s="20">
        <v>93.83569</v>
      </c>
      <c r="I4" s="26">
        <v>92.760829000000001</v>
      </c>
      <c r="J4" s="21">
        <f t="shared" si="0"/>
        <v>2.3662116799514979E-2</v>
      </c>
      <c r="K4" s="21">
        <f t="shared" si="1"/>
        <v>0.98854528591413349</v>
      </c>
    </row>
    <row r="5" spans="1:11" ht="25" x14ac:dyDescent="0.2">
      <c r="A5" s="19" t="s">
        <v>772</v>
      </c>
      <c r="B5" s="22" t="s">
        <v>774</v>
      </c>
      <c r="C5" s="20">
        <v>3927.969971</v>
      </c>
      <c r="D5" s="20">
        <v>3920.2253030000002</v>
      </c>
      <c r="E5" s="19">
        <v>12910</v>
      </c>
      <c r="F5" s="19" t="s">
        <v>18</v>
      </c>
      <c r="G5" s="19" t="s">
        <v>291</v>
      </c>
      <c r="H5" s="20">
        <v>93.83569</v>
      </c>
      <c r="I5" s="26">
        <v>92.760829000000001</v>
      </c>
      <c r="J5" s="21">
        <f t="shared" si="0"/>
        <v>2.3662116799514979E-2</v>
      </c>
      <c r="K5" s="21">
        <f t="shared" si="1"/>
        <v>0.98854528591413349</v>
      </c>
    </row>
    <row r="6" spans="1:11" x14ac:dyDescent="0.2">
      <c r="A6" s="19" t="s">
        <v>772</v>
      </c>
      <c r="B6" s="22" t="s">
        <v>775</v>
      </c>
      <c r="C6" s="20">
        <v>4910</v>
      </c>
      <c r="D6" s="20">
        <v>4910.8940780000003</v>
      </c>
      <c r="E6" s="19">
        <v>21395</v>
      </c>
      <c r="F6" s="19" t="s">
        <v>18</v>
      </c>
      <c r="G6" s="19" t="s">
        <v>232</v>
      </c>
      <c r="H6" s="20">
        <v>10.374962</v>
      </c>
      <c r="I6" s="26">
        <v>0.63787899999999997</v>
      </c>
      <c r="J6" s="21">
        <f t="shared" si="0"/>
        <v>1.2989060441307281E-4</v>
      </c>
      <c r="K6" s="21">
        <f t="shared" si="1"/>
        <v>6.148253844206851E-2</v>
      </c>
    </row>
    <row r="7" spans="1:11" x14ac:dyDescent="0.2">
      <c r="A7" s="19" t="s">
        <v>772</v>
      </c>
      <c r="B7" s="22" t="s">
        <v>776</v>
      </c>
      <c r="C7" s="20">
        <v>21043.599609000001</v>
      </c>
      <c r="D7" s="20">
        <v>21042.684194000001</v>
      </c>
      <c r="E7" s="19">
        <v>501487</v>
      </c>
      <c r="F7" s="19" t="s">
        <v>14</v>
      </c>
      <c r="G7" s="19" t="s">
        <v>254</v>
      </c>
      <c r="H7" s="20">
        <v>2553.073292</v>
      </c>
      <c r="I7" s="26">
        <v>2388.1001860000001</v>
      </c>
      <c r="J7" s="21">
        <f t="shared" si="0"/>
        <v>0.11348838218467064</v>
      </c>
      <c r="K7" s="21">
        <f t="shared" si="1"/>
        <v>0.93538254208489058</v>
      </c>
    </row>
    <row r="8" spans="1:11" x14ac:dyDescent="0.2">
      <c r="A8" s="19" t="s">
        <v>772</v>
      </c>
      <c r="B8" s="22" t="s">
        <v>776</v>
      </c>
      <c r="C8" s="20">
        <v>21043.599609000001</v>
      </c>
      <c r="D8" s="20">
        <v>21042.684194000001</v>
      </c>
      <c r="E8" s="19">
        <v>501536</v>
      </c>
      <c r="F8" s="19" t="s">
        <v>14</v>
      </c>
      <c r="G8" s="19" t="s">
        <v>254</v>
      </c>
      <c r="H8" s="20">
        <v>982.67800699999998</v>
      </c>
      <c r="I8" s="26">
        <v>843.12384199999997</v>
      </c>
      <c r="J8" s="21">
        <f t="shared" si="0"/>
        <v>4.0067314332474929E-2</v>
      </c>
      <c r="K8" s="21">
        <f t="shared" si="1"/>
        <v>0.85798586718548586</v>
      </c>
    </row>
    <row r="9" spans="1:11" x14ac:dyDescent="0.2">
      <c r="A9" s="19" t="s">
        <v>772</v>
      </c>
      <c r="B9" s="22" t="s">
        <v>776</v>
      </c>
      <c r="C9" s="20">
        <v>21043.599609000001</v>
      </c>
      <c r="D9" s="20">
        <v>21042.684194000001</v>
      </c>
      <c r="E9" s="19">
        <v>501537</v>
      </c>
      <c r="F9" s="19" t="s">
        <v>14</v>
      </c>
      <c r="G9" s="19" t="s">
        <v>254</v>
      </c>
      <c r="H9" s="20">
        <v>732.41031999999996</v>
      </c>
      <c r="I9" s="26">
        <v>328.01133800000002</v>
      </c>
      <c r="J9" s="21">
        <f t="shared" si="0"/>
        <v>1.5587903851806483E-2</v>
      </c>
      <c r="K9" s="21">
        <f t="shared" si="1"/>
        <v>0.44785187898499307</v>
      </c>
    </row>
    <row r="10" spans="1:11" x14ac:dyDescent="0.2">
      <c r="A10" s="19" t="s">
        <v>772</v>
      </c>
      <c r="B10" s="22" t="s">
        <v>776</v>
      </c>
      <c r="C10" s="20">
        <v>21043.599609000001</v>
      </c>
      <c r="D10" s="20">
        <v>21042.684194000001</v>
      </c>
      <c r="E10" s="19">
        <v>502204</v>
      </c>
      <c r="F10" s="19" t="s">
        <v>14</v>
      </c>
      <c r="G10" s="19" t="s">
        <v>254</v>
      </c>
      <c r="H10" s="20">
        <v>2995.372018</v>
      </c>
      <c r="I10" s="26">
        <v>2948.4251880000002</v>
      </c>
      <c r="J10" s="21">
        <f t="shared" si="0"/>
        <v>0.14011640153971888</v>
      </c>
      <c r="K10" s="21">
        <f t="shared" si="1"/>
        <v>0.98432687835838628</v>
      </c>
    </row>
    <row r="11" spans="1:11" x14ac:dyDescent="0.2">
      <c r="A11" s="19" t="s">
        <v>772</v>
      </c>
      <c r="B11" s="22" t="s">
        <v>776</v>
      </c>
      <c r="C11" s="20">
        <v>21043.599609000001</v>
      </c>
      <c r="D11" s="20">
        <v>21042.684194000001</v>
      </c>
      <c r="E11" s="19">
        <v>504739</v>
      </c>
      <c r="F11" s="19" t="s">
        <v>14</v>
      </c>
      <c r="G11" s="19" t="s">
        <v>254</v>
      </c>
      <c r="H11" s="20">
        <v>146.23974999999999</v>
      </c>
      <c r="I11" s="26">
        <v>112.638745</v>
      </c>
      <c r="J11" s="21">
        <f t="shared" si="0"/>
        <v>5.3528696225986806E-3</v>
      </c>
      <c r="K11" s="21">
        <f t="shared" si="1"/>
        <v>0.77023343516383203</v>
      </c>
    </row>
    <row r="12" spans="1:11" ht="25" x14ac:dyDescent="0.2">
      <c r="A12" s="19" t="s">
        <v>772</v>
      </c>
      <c r="B12" s="22" t="s">
        <v>774</v>
      </c>
      <c r="C12" s="20">
        <v>3927.969971</v>
      </c>
      <c r="D12" s="20">
        <v>3920.2253030000002</v>
      </c>
      <c r="E12" s="19" t="s">
        <v>725</v>
      </c>
      <c r="F12" s="19" t="s">
        <v>18</v>
      </c>
      <c r="G12" s="19" t="s">
        <v>95</v>
      </c>
      <c r="H12" s="20">
        <v>150.629447</v>
      </c>
      <c r="I12" s="26">
        <v>6.3493709999999997</v>
      </c>
      <c r="J12" s="21">
        <f t="shared" si="0"/>
        <v>1.6196444105243304E-3</v>
      </c>
      <c r="K12" s="21">
        <f t="shared" si="1"/>
        <v>4.2152255926425859E-2</v>
      </c>
    </row>
    <row r="13" spans="1:11" ht="25" x14ac:dyDescent="0.2">
      <c r="A13" s="19" t="s">
        <v>772</v>
      </c>
      <c r="B13" s="22" t="s">
        <v>774</v>
      </c>
      <c r="C13" s="20">
        <v>3927.969971</v>
      </c>
      <c r="D13" s="20">
        <v>3920.2253030000002</v>
      </c>
      <c r="E13" s="19" t="s">
        <v>726</v>
      </c>
      <c r="F13" s="19" t="s">
        <v>18</v>
      </c>
      <c r="G13" s="19" t="s">
        <v>261</v>
      </c>
      <c r="H13" s="20">
        <v>34.931041</v>
      </c>
      <c r="I13" s="26">
        <v>33.240417999999998</v>
      </c>
      <c r="J13" s="21">
        <f t="shared" si="0"/>
        <v>8.4792111245653064E-3</v>
      </c>
      <c r="K13" s="21">
        <f t="shared" si="1"/>
        <v>0.95160112749001657</v>
      </c>
    </row>
    <row r="14" spans="1:11" ht="25" x14ac:dyDescent="0.2">
      <c r="A14" s="19" t="s">
        <v>772</v>
      </c>
      <c r="B14" s="22" t="s">
        <v>774</v>
      </c>
      <c r="C14" s="20">
        <v>3927.969971</v>
      </c>
      <c r="D14" s="20">
        <v>3920.2253030000002</v>
      </c>
      <c r="E14" s="19" t="s">
        <v>702</v>
      </c>
      <c r="F14" s="19" t="s">
        <v>14</v>
      </c>
      <c r="G14" s="19" t="s">
        <v>95</v>
      </c>
      <c r="H14" s="20">
        <v>729.14600299999995</v>
      </c>
      <c r="I14" s="26">
        <v>535.10449400000005</v>
      </c>
      <c r="J14" s="21">
        <f t="shared" si="0"/>
        <v>0.13649840318884346</v>
      </c>
      <c r="K14" s="21">
        <f t="shared" si="1"/>
        <v>0.73387838896238189</v>
      </c>
    </row>
    <row r="15" spans="1:11" ht="25" x14ac:dyDescent="0.2">
      <c r="A15" s="19" t="s">
        <v>772</v>
      </c>
      <c r="B15" s="22" t="s">
        <v>774</v>
      </c>
      <c r="C15" s="20">
        <v>3927.969971</v>
      </c>
      <c r="D15" s="20">
        <v>3920.2253030000002</v>
      </c>
      <c r="E15" s="19" t="s">
        <v>702</v>
      </c>
      <c r="F15" s="19" t="s">
        <v>14</v>
      </c>
      <c r="G15" s="19" t="s">
        <v>95</v>
      </c>
      <c r="H15" s="20">
        <v>729.14600299999995</v>
      </c>
      <c r="I15" s="26">
        <v>535.10449400000005</v>
      </c>
      <c r="J15" s="21">
        <f t="shared" si="0"/>
        <v>0.13649840318884346</v>
      </c>
      <c r="K15" s="21">
        <f t="shared" si="1"/>
        <v>0.73387838896238189</v>
      </c>
    </row>
    <row r="16" spans="1:11" ht="25" x14ac:dyDescent="0.2">
      <c r="A16" s="19" t="s">
        <v>772</v>
      </c>
      <c r="B16" s="22" t="s">
        <v>774</v>
      </c>
      <c r="C16" s="20">
        <v>3927.969971</v>
      </c>
      <c r="D16" s="20">
        <v>3920.2253030000002</v>
      </c>
      <c r="E16" s="19" t="s">
        <v>494</v>
      </c>
      <c r="F16" s="19" t="s">
        <v>18</v>
      </c>
      <c r="G16" s="19" t="s">
        <v>95</v>
      </c>
      <c r="H16" s="20">
        <v>18.695418</v>
      </c>
      <c r="I16" s="26">
        <v>0.227905</v>
      </c>
      <c r="J16" s="21">
        <f t="shared" si="0"/>
        <v>5.8135689248674795E-5</v>
      </c>
      <c r="K16" s="21">
        <f t="shared" si="1"/>
        <v>1.2190420133960097E-2</v>
      </c>
    </row>
    <row r="17" spans="1:11" x14ac:dyDescent="0.2">
      <c r="A17" s="19" t="s">
        <v>772</v>
      </c>
      <c r="B17" s="22" t="s">
        <v>777</v>
      </c>
      <c r="C17" s="20">
        <v>21131.5</v>
      </c>
      <c r="D17" s="20">
        <v>21131.499596000001</v>
      </c>
      <c r="E17" s="19" t="s">
        <v>341</v>
      </c>
      <c r="F17" s="19" t="s">
        <v>18</v>
      </c>
      <c r="G17" s="19" t="s">
        <v>232</v>
      </c>
      <c r="H17" s="20">
        <v>8.776211</v>
      </c>
      <c r="I17" s="26">
        <v>8.776211</v>
      </c>
      <c r="J17" s="21">
        <f t="shared" si="0"/>
        <v>4.1531415979873269E-4</v>
      </c>
      <c r="K17" s="21">
        <f t="shared" si="1"/>
        <v>1</v>
      </c>
    </row>
    <row r="18" spans="1:11" ht="25" x14ac:dyDescent="0.2">
      <c r="A18" s="19" t="s">
        <v>772</v>
      </c>
      <c r="B18" s="22" t="s">
        <v>778</v>
      </c>
      <c r="C18" s="20">
        <v>10728.099609000001</v>
      </c>
      <c r="D18" s="20">
        <v>10703.233421999999</v>
      </c>
      <c r="E18" s="19" t="s">
        <v>152</v>
      </c>
      <c r="F18" s="19" t="s">
        <v>18</v>
      </c>
      <c r="G18" s="19" t="s">
        <v>95</v>
      </c>
      <c r="H18" s="20">
        <v>290.86127599999998</v>
      </c>
      <c r="I18" s="26">
        <v>58.42877</v>
      </c>
      <c r="J18" s="21">
        <f t="shared" si="0"/>
        <v>5.4589830657997586E-3</v>
      </c>
      <c r="K18" s="21">
        <f t="shared" si="1"/>
        <v>0.20088191457978752</v>
      </c>
    </row>
    <row r="19" spans="1:11" x14ac:dyDescent="0.2">
      <c r="A19" s="19" t="s">
        <v>772</v>
      </c>
      <c r="B19" s="22" t="s">
        <v>779</v>
      </c>
      <c r="C19" s="20">
        <v>2671</v>
      </c>
      <c r="D19" s="20">
        <v>2802.1656659999999</v>
      </c>
      <c r="E19" s="19" t="s">
        <v>442</v>
      </c>
      <c r="F19" s="19" t="s">
        <v>35</v>
      </c>
      <c r="G19" s="19" t="s">
        <v>19</v>
      </c>
      <c r="H19" s="20">
        <v>1893.855149</v>
      </c>
      <c r="I19" s="26">
        <v>60.428702000000001</v>
      </c>
      <c r="J19" s="21">
        <f t="shared" si="0"/>
        <v>2.1564999790415675E-2</v>
      </c>
      <c r="K19" s="21">
        <f t="shared" si="1"/>
        <v>3.1907773956159097E-2</v>
      </c>
    </row>
    <row r="20" spans="1:11" ht="25" x14ac:dyDescent="0.2">
      <c r="A20" s="19" t="s">
        <v>772</v>
      </c>
      <c r="B20" s="22" t="s">
        <v>774</v>
      </c>
      <c r="C20" s="20">
        <v>3927.969971</v>
      </c>
      <c r="D20" s="20">
        <v>3920.2253030000002</v>
      </c>
      <c r="E20" s="19" t="s">
        <v>486</v>
      </c>
      <c r="F20" s="19" t="s">
        <v>18</v>
      </c>
      <c r="G20" s="19" t="s">
        <v>95</v>
      </c>
      <c r="H20" s="20">
        <v>215.70841799999999</v>
      </c>
      <c r="I20" s="26">
        <v>7.9496820000000001</v>
      </c>
      <c r="J20" s="21">
        <f t="shared" si="0"/>
        <v>2.0278635500659641E-3</v>
      </c>
      <c r="K20" s="21">
        <f t="shared" si="1"/>
        <v>3.6853832936645063E-2</v>
      </c>
    </row>
    <row r="21" spans="1:11" ht="25" x14ac:dyDescent="0.2">
      <c r="A21" s="19" t="s">
        <v>772</v>
      </c>
      <c r="B21" s="22" t="s">
        <v>774</v>
      </c>
      <c r="C21" s="20">
        <v>3927.969971</v>
      </c>
      <c r="D21" s="20">
        <v>3920.2253030000002</v>
      </c>
      <c r="E21" s="19" t="s">
        <v>453</v>
      </c>
      <c r="F21" s="19" t="s">
        <v>18</v>
      </c>
      <c r="G21" s="19" t="s">
        <v>19</v>
      </c>
      <c r="H21" s="20">
        <v>1.2803690000000001</v>
      </c>
      <c r="I21" s="26">
        <v>4.5457999999999998E-2</v>
      </c>
      <c r="J21" s="21">
        <f t="shared" si="0"/>
        <v>1.1595762102043653E-5</v>
      </c>
      <c r="K21" s="21">
        <f t="shared" si="1"/>
        <v>3.5503827412253809E-2</v>
      </c>
    </row>
    <row r="22" spans="1:11" ht="25" x14ac:dyDescent="0.2">
      <c r="A22" s="19" t="s">
        <v>772</v>
      </c>
      <c r="B22" s="22" t="s">
        <v>778</v>
      </c>
      <c r="C22" s="20">
        <v>10728.099609000001</v>
      </c>
      <c r="D22" s="20">
        <v>10703.233421999999</v>
      </c>
      <c r="E22" s="19" t="s">
        <v>480</v>
      </c>
      <c r="F22" s="19" t="s">
        <v>18</v>
      </c>
      <c r="G22" s="19" t="s">
        <v>19</v>
      </c>
      <c r="H22" s="20">
        <v>147.21597399999999</v>
      </c>
      <c r="I22" s="26">
        <v>147.215981</v>
      </c>
      <c r="J22" s="21">
        <f t="shared" si="0"/>
        <v>1.375434648537183E-2</v>
      </c>
      <c r="K22" s="21">
        <f t="shared" si="1"/>
        <v>1.0000000475491879</v>
      </c>
    </row>
    <row r="23" spans="1:11" x14ac:dyDescent="0.2">
      <c r="A23" s="19" t="s">
        <v>772</v>
      </c>
      <c r="B23" s="22" t="s">
        <v>780</v>
      </c>
      <c r="C23" s="20">
        <v>326.26001000000002</v>
      </c>
      <c r="D23" s="20">
        <v>326.27876400000002</v>
      </c>
      <c r="E23" s="19" t="s">
        <v>396</v>
      </c>
      <c r="F23" s="19" t="s">
        <v>18</v>
      </c>
      <c r="G23" s="19" t="s">
        <v>95</v>
      </c>
      <c r="H23" s="20">
        <v>29.859076000000002</v>
      </c>
      <c r="I23" s="26">
        <v>5.6977019999999996</v>
      </c>
      <c r="J23" s="21">
        <f t="shared" si="0"/>
        <v>1.7462681083345036E-2</v>
      </c>
      <c r="K23" s="21">
        <f t="shared" si="1"/>
        <v>0.19081976950659824</v>
      </c>
    </row>
    <row r="24" spans="1:11" x14ac:dyDescent="0.2">
      <c r="A24" s="19" t="s">
        <v>772</v>
      </c>
      <c r="B24" s="22" t="s">
        <v>781</v>
      </c>
      <c r="C24" s="20">
        <v>713.27002000000005</v>
      </c>
      <c r="D24" s="20">
        <v>713.07336499999997</v>
      </c>
      <c r="E24" s="19" t="s">
        <v>396</v>
      </c>
      <c r="F24" s="19" t="s">
        <v>18</v>
      </c>
      <c r="G24" s="19" t="s">
        <v>95</v>
      </c>
      <c r="H24" s="20">
        <v>29.859076000000002</v>
      </c>
      <c r="I24" s="26">
        <v>5.6977019999999996</v>
      </c>
      <c r="J24" s="21">
        <f t="shared" si="0"/>
        <v>7.9903447242066043E-3</v>
      </c>
      <c r="K24" s="21">
        <f t="shared" si="1"/>
        <v>0.19081976950659824</v>
      </c>
    </row>
    <row r="25" spans="1:11" x14ac:dyDescent="0.2">
      <c r="A25" s="19" t="s">
        <v>772</v>
      </c>
      <c r="B25" s="22" t="s">
        <v>781</v>
      </c>
      <c r="C25" s="20">
        <v>713.27002000000005</v>
      </c>
      <c r="D25" s="20">
        <v>713.07336499999997</v>
      </c>
      <c r="E25" s="19" t="s">
        <v>395</v>
      </c>
      <c r="F25" s="19" t="s">
        <v>18</v>
      </c>
      <c r="G25" s="19" t="s">
        <v>95</v>
      </c>
      <c r="H25" s="20">
        <v>40.877602000000003</v>
      </c>
      <c r="I25" s="26">
        <v>14.131423</v>
      </c>
      <c r="J25" s="21">
        <f t="shared" si="0"/>
        <v>1.9817628442761987E-2</v>
      </c>
      <c r="K25" s="21">
        <f t="shared" si="1"/>
        <v>0.34570088039900188</v>
      </c>
    </row>
    <row r="26" spans="1:11" x14ac:dyDescent="0.2">
      <c r="A26" s="19" t="s">
        <v>772</v>
      </c>
      <c r="B26" s="22" t="s">
        <v>782</v>
      </c>
      <c r="C26" s="20">
        <v>848</v>
      </c>
      <c r="D26" s="20">
        <v>992.53287899999998</v>
      </c>
      <c r="E26" s="19" t="s">
        <v>336</v>
      </c>
      <c r="F26" s="19" t="s">
        <v>18</v>
      </c>
      <c r="G26" s="19" t="s">
        <v>181</v>
      </c>
      <c r="H26" s="20">
        <v>0.17170099999999999</v>
      </c>
      <c r="I26" s="26">
        <v>0.17170099999999999</v>
      </c>
      <c r="J26" s="21">
        <f t="shared" si="0"/>
        <v>1.7299275785502717E-4</v>
      </c>
      <c r="K26" s="21">
        <f t="shared" si="1"/>
        <v>1</v>
      </c>
    </row>
    <row r="27" spans="1:11" ht="25" x14ac:dyDescent="0.2">
      <c r="A27" s="19" t="s">
        <v>772</v>
      </c>
      <c r="B27" s="22" t="s">
        <v>778</v>
      </c>
      <c r="C27" s="20">
        <v>10728.099609000001</v>
      </c>
      <c r="D27" s="20">
        <v>10703.233421999999</v>
      </c>
      <c r="E27" s="19" t="s">
        <v>318</v>
      </c>
      <c r="F27" s="19" t="s">
        <v>14</v>
      </c>
      <c r="G27" s="19" t="s">
        <v>105</v>
      </c>
      <c r="H27" s="20">
        <v>42.884596999999999</v>
      </c>
      <c r="I27" s="26">
        <v>7.5103390000000001</v>
      </c>
      <c r="J27" s="21">
        <f t="shared" si="0"/>
        <v>7.0168879850483756E-4</v>
      </c>
      <c r="K27" s="21">
        <f t="shared" si="1"/>
        <v>0.17512905624366717</v>
      </c>
    </row>
    <row r="28" spans="1:11" ht="25" x14ac:dyDescent="0.2">
      <c r="A28" s="19" t="s">
        <v>772</v>
      </c>
      <c r="B28" s="22" t="s">
        <v>778</v>
      </c>
      <c r="C28" s="20">
        <v>10728.099609000001</v>
      </c>
      <c r="D28" s="20">
        <v>10703.233421999999</v>
      </c>
      <c r="E28" s="19" t="s">
        <v>317</v>
      </c>
      <c r="F28" s="19" t="s">
        <v>14</v>
      </c>
      <c r="G28" s="19" t="s">
        <v>236</v>
      </c>
      <c r="H28" s="20">
        <v>387.14565299999998</v>
      </c>
      <c r="I28" s="26">
        <v>2.4071120000000001</v>
      </c>
      <c r="J28" s="21">
        <f t="shared" si="0"/>
        <v>2.2489577729401783E-4</v>
      </c>
      <c r="K28" s="21">
        <f t="shared" si="1"/>
        <v>6.2175875703297653E-3</v>
      </c>
    </row>
    <row r="30" spans="1:11" ht="26" x14ac:dyDescent="0.3">
      <c r="A30" s="24" t="s">
        <v>783</v>
      </c>
      <c r="B30" s="25"/>
      <c r="C30" s="25"/>
      <c r="D30" s="25"/>
      <c r="E30" s="24" t="s">
        <v>783</v>
      </c>
      <c r="F30" s="25"/>
      <c r="G30" s="25"/>
      <c r="H30" s="25"/>
      <c r="I30" s="24" t="s">
        <v>783</v>
      </c>
      <c r="J30" s="25"/>
      <c r="K30" s="25"/>
    </row>
    <row r="31" spans="1:11" ht="24" x14ac:dyDescent="0.2">
      <c r="A31" s="18" t="s">
        <v>1</v>
      </c>
      <c r="B31" s="18" t="s">
        <v>2</v>
      </c>
      <c r="C31" s="18" t="s">
        <v>3</v>
      </c>
      <c r="D31" s="18" t="s">
        <v>4</v>
      </c>
      <c r="E31" s="18" t="s">
        <v>5</v>
      </c>
      <c r="F31" s="18" t="s">
        <v>6</v>
      </c>
      <c r="G31" s="18" t="s">
        <v>7</v>
      </c>
      <c r="H31" s="18" t="s">
        <v>8</v>
      </c>
      <c r="I31" s="18" t="s">
        <v>9</v>
      </c>
      <c r="J31" s="18" t="s">
        <v>10</v>
      </c>
      <c r="K31" s="18" t="s">
        <v>11</v>
      </c>
    </row>
    <row r="32" spans="1:11" x14ac:dyDescent="0.2">
      <c r="A32" s="19" t="s">
        <v>783</v>
      </c>
      <c r="B32" s="22" t="s">
        <v>784</v>
      </c>
      <c r="C32" s="20">
        <v>16485.699218999998</v>
      </c>
      <c r="D32" s="20">
        <v>16485.767424999998</v>
      </c>
      <c r="E32" s="19">
        <v>19</v>
      </c>
      <c r="F32" s="19" t="s">
        <v>18</v>
      </c>
      <c r="G32" s="19" t="s">
        <v>105</v>
      </c>
      <c r="H32" s="20">
        <v>9.4695250000000009</v>
      </c>
      <c r="I32" s="26">
        <v>9.2033380000000005</v>
      </c>
      <c r="J32" s="21">
        <f t="shared" ref="J32:J95" si="2">I32/D32</f>
        <v>5.5825960434474598E-4</v>
      </c>
      <c r="K32" s="21">
        <f t="shared" ref="K32:K95" si="3">I32/H32</f>
        <v>0.97189014232498461</v>
      </c>
    </row>
    <row r="33" spans="1:11" x14ac:dyDescent="0.2">
      <c r="A33" s="19" t="s">
        <v>783</v>
      </c>
      <c r="B33" s="22" t="s">
        <v>785</v>
      </c>
      <c r="C33" s="20">
        <v>24600</v>
      </c>
      <c r="D33" s="20">
        <v>24600.00333</v>
      </c>
      <c r="E33" s="19">
        <v>432</v>
      </c>
      <c r="F33" s="19" t="s">
        <v>14</v>
      </c>
      <c r="G33" s="19" t="s">
        <v>15</v>
      </c>
      <c r="H33" s="20">
        <v>206040.38513800001</v>
      </c>
      <c r="I33" s="26">
        <v>133.08348699999999</v>
      </c>
      <c r="J33" s="21">
        <f t="shared" si="2"/>
        <v>5.4098971132131137E-3</v>
      </c>
      <c r="K33" s="21">
        <f t="shared" si="3"/>
        <v>6.4590971770347083E-4</v>
      </c>
    </row>
    <row r="34" spans="1:11" ht="37" x14ac:dyDescent="0.2">
      <c r="A34" s="19" t="s">
        <v>783</v>
      </c>
      <c r="B34" s="22" t="s">
        <v>177</v>
      </c>
      <c r="C34" s="20">
        <v>28183.099609000001</v>
      </c>
      <c r="D34" s="20">
        <v>28183.118408999999</v>
      </c>
      <c r="E34" s="19">
        <v>1793</v>
      </c>
      <c r="F34" s="19" t="s">
        <v>18</v>
      </c>
      <c r="G34" s="19" t="s">
        <v>56</v>
      </c>
      <c r="H34" s="20">
        <v>129.82229799999999</v>
      </c>
      <c r="I34" s="26">
        <v>129.82246799999999</v>
      </c>
      <c r="J34" s="21">
        <f t="shared" si="2"/>
        <v>4.606391177725119E-3</v>
      </c>
      <c r="K34" s="21">
        <f t="shared" si="3"/>
        <v>1.0000013094822893</v>
      </c>
    </row>
    <row r="35" spans="1:11" ht="37" x14ac:dyDescent="0.2">
      <c r="A35" s="19" t="s">
        <v>783</v>
      </c>
      <c r="B35" s="22" t="s">
        <v>177</v>
      </c>
      <c r="C35" s="20">
        <v>28183.099609000001</v>
      </c>
      <c r="D35" s="20">
        <v>28183.118408999999</v>
      </c>
      <c r="E35" s="19">
        <v>1793</v>
      </c>
      <c r="F35" s="19" t="s">
        <v>18</v>
      </c>
      <c r="G35" s="19" t="s">
        <v>56</v>
      </c>
      <c r="H35" s="20">
        <v>129.82229799999999</v>
      </c>
      <c r="I35" s="26">
        <v>129.82246799999999</v>
      </c>
      <c r="J35" s="21">
        <f t="shared" si="2"/>
        <v>4.606391177725119E-3</v>
      </c>
      <c r="K35" s="21">
        <f t="shared" si="3"/>
        <v>1.0000013094822893</v>
      </c>
    </row>
    <row r="36" spans="1:11" ht="37" x14ac:dyDescent="0.2">
      <c r="A36" s="19" t="s">
        <v>783</v>
      </c>
      <c r="B36" s="22" t="s">
        <v>177</v>
      </c>
      <c r="C36" s="20">
        <v>28183.099609000001</v>
      </c>
      <c r="D36" s="20">
        <v>28183.118408999999</v>
      </c>
      <c r="E36" s="19">
        <v>1793</v>
      </c>
      <c r="F36" s="19" t="s">
        <v>18</v>
      </c>
      <c r="G36" s="19" t="s">
        <v>56</v>
      </c>
      <c r="H36" s="20">
        <v>129.82229799999999</v>
      </c>
      <c r="I36" s="26">
        <v>129.82246799999999</v>
      </c>
      <c r="J36" s="21">
        <f t="shared" si="2"/>
        <v>4.606391177725119E-3</v>
      </c>
      <c r="K36" s="21">
        <f t="shared" si="3"/>
        <v>1.0000013094822893</v>
      </c>
    </row>
    <row r="37" spans="1:11" ht="25" x14ac:dyDescent="0.2">
      <c r="A37" s="19" t="s">
        <v>783</v>
      </c>
      <c r="B37" s="22" t="s">
        <v>786</v>
      </c>
      <c r="C37" s="20">
        <v>419225</v>
      </c>
      <c r="D37" s="20">
        <v>418951.692629</v>
      </c>
      <c r="E37" s="19">
        <v>2492</v>
      </c>
      <c r="F37" s="19" t="s">
        <v>18</v>
      </c>
      <c r="G37" s="19" t="s">
        <v>281</v>
      </c>
      <c r="H37" s="20">
        <v>643.93802500000004</v>
      </c>
      <c r="I37" s="26">
        <v>5.6611479999999998</v>
      </c>
      <c r="J37" s="21">
        <f t="shared" si="2"/>
        <v>1.3512650980057486E-5</v>
      </c>
      <c r="K37" s="21">
        <f t="shared" si="3"/>
        <v>8.791448524879392E-3</v>
      </c>
    </row>
    <row r="38" spans="1:11" ht="37" x14ac:dyDescent="0.2">
      <c r="A38" s="19" t="s">
        <v>783</v>
      </c>
      <c r="B38" s="22" t="s">
        <v>787</v>
      </c>
      <c r="C38" s="20">
        <v>19194</v>
      </c>
      <c r="D38" s="20">
        <v>19193.565393000001</v>
      </c>
      <c r="E38" s="19">
        <v>2505</v>
      </c>
      <c r="F38" s="19" t="s">
        <v>18</v>
      </c>
      <c r="G38" s="19" t="s">
        <v>56</v>
      </c>
      <c r="H38" s="20">
        <v>971.31282699999997</v>
      </c>
      <c r="I38" s="26">
        <v>0.57090099999999999</v>
      </c>
      <c r="J38" s="21">
        <f t="shared" si="2"/>
        <v>2.9744395494555208E-5</v>
      </c>
      <c r="K38" s="21">
        <f t="shared" si="3"/>
        <v>5.8776223697496789E-4</v>
      </c>
    </row>
    <row r="39" spans="1:11" ht="25" x14ac:dyDescent="0.2">
      <c r="A39" s="19" t="s">
        <v>783</v>
      </c>
      <c r="B39" s="22" t="s">
        <v>786</v>
      </c>
      <c r="C39" s="20">
        <v>419225</v>
      </c>
      <c r="D39" s="20">
        <v>418951.692629</v>
      </c>
      <c r="E39" s="19">
        <v>2833</v>
      </c>
      <c r="F39" s="19" t="s">
        <v>18</v>
      </c>
      <c r="G39" s="19" t="s">
        <v>281</v>
      </c>
      <c r="H39" s="20">
        <v>631.38304900000003</v>
      </c>
      <c r="I39" s="26">
        <v>549.40769899999998</v>
      </c>
      <c r="J39" s="21">
        <f t="shared" si="2"/>
        <v>1.3113867509458291E-3</v>
      </c>
      <c r="K39" s="21">
        <f t="shared" si="3"/>
        <v>0.87016542472935465</v>
      </c>
    </row>
    <row r="40" spans="1:11" x14ac:dyDescent="0.2">
      <c r="A40" s="19" t="s">
        <v>783</v>
      </c>
      <c r="B40" s="22" t="s">
        <v>784</v>
      </c>
      <c r="C40" s="20">
        <v>16485.699218999998</v>
      </c>
      <c r="D40" s="20">
        <v>16485.767424999998</v>
      </c>
      <c r="E40" s="19">
        <v>6460</v>
      </c>
      <c r="F40" s="19" t="s">
        <v>18</v>
      </c>
      <c r="G40" s="19" t="s">
        <v>23</v>
      </c>
      <c r="H40" s="20">
        <v>169.05239900000001</v>
      </c>
      <c r="I40" s="26">
        <v>169.052695</v>
      </c>
      <c r="J40" s="21">
        <f t="shared" si="2"/>
        <v>1.0254463176742288E-2</v>
      </c>
      <c r="K40" s="21">
        <f t="shared" si="3"/>
        <v>1.0000017509364063</v>
      </c>
    </row>
    <row r="41" spans="1:11" ht="25" x14ac:dyDescent="0.2">
      <c r="A41" s="19" t="s">
        <v>783</v>
      </c>
      <c r="B41" s="22" t="s">
        <v>788</v>
      </c>
      <c r="C41" s="20">
        <v>4202.0097660000001</v>
      </c>
      <c r="D41" s="20">
        <v>4210.6023439999999</v>
      </c>
      <c r="E41" s="19">
        <v>6460</v>
      </c>
      <c r="F41" s="19" t="s">
        <v>18</v>
      </c>
      <c r="G41" s="19" t="s">
        <v>23</v>
      </c>
      <c r="H41" s="20">
        <v>169.05239900000001</v>
      </c>
      <c r="I41" s="26">
        <v>169.052695</v>
      </c>
      <c r="J41" s="21">
        <f t="shared" si="2"/>
        <v>4.0149290098813475E-2</v>
      </c>
      <c r="K41" s="21">
        <f t="shared" si="3"/>
        <v>1.0000017509364063</v>
      </c>
    </row>
    <row r="42" spans="1:11" x14ac:dyDescent="0.2">
      <c r="A42" s="19" t="s">
        <v>783</v>
      </c>
      <c r="B42" s="22" t="s">
        <v>784</v>
      </c>
      <c r="C42" s="20">
        <v>16485.699218999998</v>
      </c>
      <c r="D42" s="20">
        <v>16485.767424999998</v>
      </c>
      <c r="E42" s="19">
        <v>6460</v>
      </c>
      <c r="F42" s="19" t="s">
        <v>18</v>
      </c>
      <c r="G42" s="19" t="s">
        <v>23</v>
      </c>
      <c r="H42" s="20">
        <v>169.05239900000001</v>
      </c>
      <c r="I42" s="26">
        <v>169.052695</v>
      </c>
      <c r="J42" s="21">
        <f t="shared" si="2"/>
        <v>1.0254463176742288E-2</v>
      </c>
      <c r="K42" s="21">
        <f t="shared" si="3"/>
        <v>1.0000017509364063</v>
      </c>
    </row>
    <row r="43" spans="1:11" ht="37" x14ac:dyDescent="0.2">
      <c r="A43" s="19" t="s">
        <v>783</v>
      </c>
      <c r="B43" s="22" t="s">
        <v>789</v>
      </c>
      <c r="C43" s="20">
        <v>10422</v>
      </c>
      <c r="D43" s="20">
        <v>10621.651661</v>
      </c>
      <c r="E43" s="19">
        <v>7372</v>
      </c>
      <c r="F43" s="19" t="s">
        <v>18</v>
      </c>
      <c r="G43" s="19" t="s">
        <v>244</v>
      </c>
      <c r="H43" s="20">
        <v>499.03765099999998</v>
      </c>
      <c r="I43" s="26">
        <v>0.96955199999999997</v>
      </c>
      <c r="J43" s="21">
        <f t="shared" si="2"/>
        <v>9.1280718945053346E-5</v>
      </c>
      <c r="K43" s="21">
        <f t="shared" si="3"/>
        <v>1.9428433867808503E-3</v>
      </c>
    </row>
    <row r="44" spans="1:11" ht="37" x14ac:dyDescent="0.2">
      <c r="A44" s="19" t="s">
        <v>783</v>
      </c>
      <c r="B44" s="22" t="s">
        <v>789</v>
      </c>
      <c r="C44" s="20">
        <v>10422</v>
      </c>
      <c r="D44" s="20">
        <v>10621.651661</v>
      </c>
      <c r="E44" s="19">
        <v>7373</v>
      </c>
      <c r="F44" s="19" t="s">
        <v>18</v>
      </c>
      <c r="G44" s="19" t="s">
        <v>277</v>
      </c>
      <c r="H44" s="20">
        <v>495.84211499999998</v>
      </c>
      <c r="I44" s="26">
        <v>22.820867</v>
      </c>
      <c r="J44" s="21">
        <f t="shared" si="2"/>
        <v>2.1485233867904381E-3</v>
      </c>
      <c r="K44" s="21">
        <f t="shared" si="3"/>
        <v>4.6024462847412628E-2</v>
      </c>
    </row>
    <row r="45" spans="1:11" ht="25" x14ac:dyDescent="0.2">
      <c r="A45" s="19" t="s">
        <v>783</v>
      </c>
      <c r="B45" s="22" t="s">
        <v>790</v>
      </c>
      <c r="C45" s="20">
        <v>17968</v>
      </c>
      <c r="D45" s="20">
        <v>17967.815836000002</v>
      </c>
      <c r="E45" s="19">
        <v>9319</v>
      </c>
      <c r="F45" s="19" t="s">
        <v>18</v>
      </c>
      <c r="G45" s="19" t="s">
        <v>295</v>
      </c>
      <c r="H45" s="20">
        <v>1000.2840639999999</v>
      </c>
      <c r="I45" s="26">
        <v>972.35026300000004</v>
      </c>
      <c r="J45" s="21">
        <f t="shared" si="2"/>
        <v>5.4116219348810113E-2</v>
      </c>
      <c r="K45" s="21">
        <f t="shared" si="3"/>
        <v>0.97207413173384327</v>
      </c>
    </row>
    <row r="46" spans="1:11" ht="25" x14ac:dyDescent="0.2">
      <c r="A46" s="19" t="s">
        <v>783</v>
      </c>
      <c r="B46" s="22" t="s">
        <v>790</v>
      </c>
      <c r="C46" s="20">
        <v>17968</v>
      </c>
      <c r="D46" s="20">
        <v>17967.815836000002</v>
      </c>
      <c r="E46" s="19">
        <v>9319</v>
      </c>
      <c r="F46" s="19" t="s">
        <v>18</v>
      </c>
      <c r="G46" s="19" t="s">
        <v>295</v>
      </c>
      <c r="H46" s="20">
        <v>1000.2840639999999</v>
      </c>
      <c r="I46" s="26">
        <v>972.35026300000004</v>
      </c>
      <c r="J46" s="21">
        <f t="shared" si="2"/>
        <v>5.4116219348810113E-2</v>
      </c>
      <c r="K46" s="21">
        <f t="shared" si="3"/>
        <v>0.97207413173384327</v>
      </c>
    </row>
    <row r="47" spans="1:11" ht="25" x14ac:dyDescent="0.2">
      <c r="A47" s="19" t="s">
        <v>783</v>
      </c>
      <c r="B47" s="22" t="s">
        <v>790</v>
      </c>
      <c r="C47" s="20">
        <v>17968</v>
      </c>
      <c r="D47" s="20">
        <v>17967.815836000002</v>
      </c>
      <c r="E47" s="19">
        <v>9319</v>
      </c>
      <c r="F47" s="19" t="s">
        <v>18</v>
      </c>
      <c r="G47" s="19" t="s">
        <v>295</v>
      </c>
      <c r="H47" s="20">
        <v>1000.2840639999999</v>
      </c>
      <c r="I47" s="26">
        <v>972.35026300000004</v>
      </c>
      <c r="J47" s="21">
        <f t="shared" si="2"/>
        <v>5.4116219348810113E-2</v>
      </c>
      <c r="K47" s="21">
        <f t="shared" si="3"/>
        <v>0.97207413173384327</v>
      </c>
    </row>
    <row r="48" spans="1:11" ht="25" x14ac:dyDescent="0.2">
      <c r="A48" s="19" t="s">
        <v>783</v>
      </c>
      <c r="B48" s="22" t="s">
        <v>791</v>
      </c>
      <c r="C48" s="20">
        <v>19304.599609000001</v>
      </c>
      <c r="D48" s="20">
        <v>19304.628519000002</v>
      </c>
      <c r="E48" s="19">
        <v>10376</v>
      </c>
      <c r="F48" s="19" t="s">
        <v>18</v>
      </c>
      <c r="G48" s="19" t="s">
        <v>295</v>
      </c>
      <c r="H48" s="20">
        <v>763.59846500000003</v>
      </c>
      <c r="I48" s="26">
        <v>555.11685199999999</v>
      </c>
      <c r="J48" s="21">
        <f t="shared" si="2"/>
        <v>2.8755635025747472E-2</v>
      </c>
      <c r="K48" s="21">
        <f t="shared" si="3"/>
        <v>0.72697481391610708</v>
      </c>
    </row>
    <row r="49" spans="1:11" ht="25" x14ac:dyDescent="0.2">
      <c r="A49" s="19" t="s">
        <v>783</v>
      </c>
      <c r="B49" s="22" t="s">
        <v>791</v>
      </c>
      <c r="C49" s="20">
        <v>19304.599609000001</v>
      </c>
      <c r="D49" s="20">
        <v>19304.628519000002</v>
      </c>
      <c r="E49" s="19">
        <v>10376</v>
      </c>
      <c r="F49" s="19" t="s">
        <v>18</v>
      </c>
      <c r="G49" s="19" t="s">
        <v>295</v>
      </c>
      <c r="H49" s="20">
        <v>763.59846500000003</v>
      </c>
      <c r="I49" s="26">
        <v>555.11685199999999</v>
      </c>
      <c r="J49" s="21">
        <f t="shared" si="2"/>
        <v>2.8755635025747472E-2</v>
      </c>
      <c r="K49" s="21">
        <f t="shared" si="3"/>
        <v>0.72697481391610708</v>
      </c>
    </row>
    <row r="50" spans="1:11" ht="25" x14ac:dyDescent="0.2">
      <c r="A50" s="19" t="s">
        <v>783</v>
      </c>
      <c r="B50" s="22" t="s">
        <v>792</v>
      </c>
      <c r="C50" s="20">
        <v>11048.799805000001</v>
      </c>
      <c r="D50" s="20">
        <v>11039.817964</v>
      </c>
      <c r="E50" s="19">
        <v>12613</v>
      </c>
      <c r="F50" s="19" t="s">
        <v>18</v>
      </c>
      <c r="G50" s="19" t="s">
        <v>136</v>
      </c>
      <c r="H50" s="20">
        <v>100.059028</v>
      </c>
      <c r="I50" s="26">
        <v>45.480493000000003</v>
      </c>
      <c r="J50" s="21">
        <f t="shared" si="2"/>
        <v>4.1196778016003889E-3</v>
      </c>
      <c r="K50" s="21">
        <f t="shared" si="3"/>
        <v>0.45453662612033374</v>
      </c>
    </row>
    <row r="51" spans="1:11" ht="37" x14ac:dyDescent="0.2">
      <c r="A51" s="19" t="s">
        <v>783</v>
      </c>
      <c r="B51" s="22" t="s">
        <v>793</v>
      </c>
      <c r="C51" s="20">
        <v>32722.300781000002</v>
      </c>
      <c r="D51" s="20">
        <v>29077.690029000001</v>
      </c>
      <c r="E51" s="19">
        <v>13750</v>
      </c>
      <c r="F51" s="19" t="s">
        <v>18</v>
      </c>
      <c r="G51" s="19" t="s">
        <v>26</v>
      </c>
      <c r="H51" s="20">
        <v>149.95647299999999</v>
      </c>
      <c r="I51" s="26">
        <v>149.95647399999999</v>
      </c>
      <c r="J51" s="21">
        <f t="shared" si="2"/>
        <v>5.1570972058111965E-3</v>
      </c>
      <c r="K51" s="21">
        <f t="shared" si="3"/>
        <v>1.0000000066686017</v>
      </c>
    </row>
    <row r="52" spans="1:11" ht="37" x14ac:dyDescent="0.2">
      <c r="A52" s="19" t="s">
        <v>783</v>
      </c>
      <c r="B52" s="22" t="s">
        <v>787</v>
      </c>
      <c r="C52" s="20">
        <v>19194</v>
      </c>
      <c r="D52" s="20">
        <v>19193.565393000001</v>
      </c>
      <c r="E52" s="19">
        <v>13949</v>
      </c>
      <c r="F52" s="19" t="s">
        <v>18</v>
      </c>
      <c r="G52" s="19" t="s">
        <v>56</v>
      </c>
      <c r="H52" s="20">
        <v>68.432430999999994</v>
      </c>
      <c r="I52" s="26">
        <v>7.9725700000000002</v>
      </c>
      <c r="J52" s="21">
        <f t="shared" si="2"/>
        <v>4.1537722860535543E-4</v>
      </c>
      <c r="K52" s="21">
        <f t="shared" si="3"/>
        <v>0.11650280259662266</v>
      </c>
    </row>
    <row r="53" spans="1:11" ht="37" x14ac:dyDescent="0.2">
      <c r="A53" s="19" t="s">
        <v>783</v>
      </c>
      <c r="B53" s="22" t="s">
        <v>789</v>
      </c>
      <c r="C53" s="20">
        <v>10422</v>
      </c>
      <c r="D53" s="20">
        <v>10621.651661</v>
      </c>
      <c r="E53" s="19">
        <v>14065</v>
      </c>
      <c r="F53" s="19" t="s">
        <v>18</v>
      </c>
      <c r="G53" s="19" t="s">
        <v>105</v>
      </c>
      <c r="H53" s="20">
        <v>736.68603700000006</v>
      </c>
      <c r="I53" s="26">
        <v>84.973934999999997</v>
      </c>
      <c r="J53" s="21">
        <f t="shared" si="2"/>
        <v>8.00006794724804E-3</v>
      </c>
      <c r="K53" s="21">
        <f t="shared" si="3"/>
        <v>0.11534620005292701</v>
      </c>
    </row>
    <row r="54" spans="1:11" ht="37" x14ac:dyDescent="0.2">
      <c r="A54" s="19" t="s">
        <v>783</v>
      </c>
      <c r="B54" s="22" t="s">
        <v>789</v>
      </c>
      <c r="C54" s="20">
        <v>10422</v>
      </c>
      <c r="D54" s="20">
        <v>10621.651661</v>
      </c>
      <c r="E54" s="19">
        <v>14065</v>
      </c>
      <c r="F54" s="19" t="s">
        <v>18</v>
      </c>
      <c r="G54" s="19" t="s">
        <v>105</v>
      </c>
      <c r="H54" s="20">
        <v>736.68603700000006</v>
      </c>
      <c r="I54" s="26">
        <v>84.973934999999997</v>
      </c>
      <c r="J54" s="21">
        <f t="shared" si="2"/>
        <v>8.00006794724804E-3</v>
      </c>
      <c r="K54" s="21">
        <f t="shared" si="3"/>
        <v>0.11534620005292701</v>
      </c>
    </row>
    <row r="55" spans="1:11" ht="37" x14ac:dyDescent="0.2">
      <c r="A55" s="19" t="s">
        <v>783</v>
      </c>
      <c r="B55" s="22" t="s">
        <v>177</v>
      </c>
      <c r="C55" s="20">
        <v>28183.099609000001</v>
      </c>
      <c r="D55" s="20">
        <v>28183.118408999999</v>
      </c>
      <c r="E55" s="19">
        <v>14237</v>
      </c>
      <c r="F55" s="19" t="s">
        <v>18</v>
      </c>
      <c r="G55" s="19" t="s">
        <v>56</v>
      </c>
      <c r="H55" s="20">
        <v>85.040653000000006</v>
      </c>
      <c r="I55" s="26">
        <v>85.006814000000006</v>
      </c>
      <c r="J55" s="21">
        <f t="shared" si="2"/>
        <v>3.0162316591926153E-3</v>
      </c>
      <c r="K55" s="21">
        <f t="shared" si="3"/>
        <v>0.99960208442896126</v>
      </c>
    </row>
    <row r="56" spans="1:11" ht="37" x14ac:dyDescent="0.2">
      <c r="A56" s="19" t="s">
        <v>783</v>
      </c>
      <c r="B56" s="22" t="s">
        <v>177</v>
      </c>
      <c r="C56" s="20">
        <v>28183.099609000001</v>
      </c>
      <c r="D56" s="20">
        <v>28183.118408999999</v>
      </c>
      <c r="E56" s="19">
        <v>14244</v>
      </c>
      <c r="F56" s="19" t="s">
        <v>18</v>
      </c>
      <c r="G56" s="19" t="s">
        <v>56</v>
      </c>
      <c r="H56" s="20">
        <v>32.234479</v>
      </c>
      <c r="I56" s="26">
        <v>32.234476000000001</v>
      </c>
      <c r="J56" s="21">
        <f t="shared" si="2"/>
        <v>1.1437512177398454E-3</v>
      </c>
      <c r="K56" s="21">
        <f t="shared" si="3"/>
        <v>0.99999990693195318</v>
      </c>
    </row>
    <row r="57" spans="1:11" ht="37" x14ac:dyDescent="0.2">
      <c r="A57" s="19" t="s">
        <v>783</v>
      </c>
      <c r="B57" s="22" t="s">
        <v>177</v>
      </c>
      <c r="C57" s="20">
        <v>28183.099609000001</v>
      </c>
      <c r="D57" s="20">
        <v>28183.118408999999</v>
      </c>
      <c r="E57" s="19">
        <v>14244</v>
      </c>
      <c r="F57" s="19" t="s">
        <v>18</v>
      </c>
      <c r="G57" s="19" t="s">
        <v>56</v>
      </c>
      <c r="H57" s="20">
        <v>32.234479</v>
      </c>
      <c r="I57" s="26">
        <v>32.234476000000001</v>
      </c>
      <c r="J57" s="21">
        <f t="shared" si="2"/>
        <v>1.1437512177398454E-3</v>
      </c>
      <c r="K57" s="21">
        <f t="shared" si="3"/>
        <v>0.99999990693195318</v>
      </c>
    </row>
    <row r="58" spans="1:11" ht="25" x14ac:dyDescent="0.2">
      <c r="A58" s="19" t="s">
        <v>783</v>
      </c>
      <c r="B58" s="22" t="s">
        <v>791</v>
      </c>
      <c r="C58" s="20">
        <v>19304.599609000001</v>
      </c>
      <c r="D58" s="20">
        <v>19304.628519000002</v>
      </c>
      <c r="E58" s="19">
        <v>15713</v>
      </c>
      <c r="F58" s="19" t="s">
        <v>18</v>
      </c>
      <c r="G58" s="19" t="s">
        <v>254</v>
      </c>
      <c r="H58" s="20">
        <v>229.59975600000001</v>
      </c>
      <c r="I58" s="26">
        <v>229.59987899999999</v>
      </c>
      <c r="J58" s="21">
        <f t="shared" si="2"/>
        <v>1.1893514489233667E-2</v>
      </c>
      <c r="K58" s="21">
        <f t="shared" si="3"/>
        <v>1.0000005357148549</v>
      </c>
    </row>
    <row r="59" spans="1:11" ht="25" x14ac:dyDescent="0.2">
      <c r="A59" s="19" t="s">
        <v>783</v>
      </c>
      <c r="B59" s="22" t="s">
        <v>791</v>
      </c>
      <c r="C59" s="20">
        <v>19304.599609000001</v>
      </c>
      <c r="D59" s="20">
        <v>19304.628519000002</v>
      </c>
      <c r="E59" s="19">
        <v>15713</v>
      </c>
      <c r="F59" s="19" t="s">
        <v>18</v>
      </c>
      <c r="G59" s="19" t="s">
        <v>254</v>
      </c>
      <c r="H59" s="20">
        <v>229.59975600000001</v>
      </c>
      <c r="I59" s="26">
        <v>229.59987899999999</v>
      </c>
      <c r="J59" s="21">
        <f t="shared" si="2"/>
        <v>1.1893514489233667E-2</v>
      </c>
      <c r="K59" s="21">
        <f t="shared" si="3"/>
        <v>1.0000005357148549</v>
      </c>
    </row>
    <row r="60" spans="1:11" x14ac:dyDescent="0.2">
      <c r="A60" s="19" t="s">
        <v>783</v>
      </c>
      <c r="B60" s="22" t="s">
        <v>794</v>
      </c>
      <c r="C60" s="20">
        <v>4834.7001950000003</v>
      </c>
      <c r="D60" s="20">
        <v>4834.6695749999999</v>
      </c>
      <c r="E60" s="19">
        <v>16082</v>
      </c>
      <c r="F60" s="19" t="s">
        <v>18</v>
      </c>
      <c r="G60" s="19" t="s">
        <v>244</v>
      </c>
      <c r="H60" s="20">
        <v>99.390193999999994</v>
      </c>
      <c r="I60" s="26">
        <v>69.620686000000006</v>
      </c>
      <c r="J60" s="21">
        <f t="shared" si="2"/>
        <v>1.4400298700868303E-2</v>
      </c>
      <c r="K60" s="21">
        <f t="shared" si="3"/>
        <v>0.7004784194303918</v>
      </c>
    </row>
    <row r="61" spans="1:11" x14ac:dyDescent="0.2">
      <c r="A61" s="19" t="s">
        <v>783</v>
      </c>
      <c r="B61" s="22" t="s">
        <v>794</v>
      </c>
      <c r="C61" s="20">
        <v>4834.7001950000003</v>
      </c>
      <c r="D61" s="20">
        <v>4834.6695749999999</v>
      </c>
      <c r="E61" s="19">
        <v>16082</v>
      </c>
      <c r="F61" s="19" t="s">
        <v>18</v>
      </c>
      <c r="G61" s="19" t="s">
        <v>244</v>
      </c>
      <c r="H61" s="20">
        <v>99.390193999999994</v>
      </c>
      <c r="I61" s="26">
        <v>69.620686000000006</v>
      </c>
      <c r="J61" s="21">
        <f t="shared" si="2"/>
        <v>1.4400298700868303E-2</v>
      </c>
      <c r="K61" s="21">
        <f t="shared" si="3"/>
        <v>0.7004784194303918</v>
      </c>
    </row>
    <row r="62" spans="1:11" ht="25" x14ac:dyDescent="0.2">
      <c r="A62" s="19" t="s">
        <v>783</v>
      </c>
      <c r="B62" s="22" t="s">
        <v>795</v>
      </c>
      <c r="C62" s="20">
        <v>8150</v>
      </c>
      <c r="D62" s="20">
        <v>8244.5605410000007</v>
      </c>
      <c r="E62" s="19">
        <v>17308</v>
      </c>
      <c r="F62" s="19" t="s">
        <v>18</v>
      </c>
      <c r="G62" s="19" t="s">
        <v>305</v>
      </c>
      <c r="H62" s="20">
        <v>29.406742000000001</v>
      </c>
      <c r="I62" s="26">
        <v>3.9855999999999998</v>
      </c>
      <c r="J62" s="21">
        <f t="shared" si="2"/>
        <v>4.8342176398362375E-4</v>
      </c>
      <c r="K62" s="21">
        <f t="shared" si="3"/>
        <v>0.13553354533460388</v>
      </c>
    </row>
    <row r="63" spans="1:11" ht="37" x14ac:dyDescent="0.2">
      <c r="A63" s="19" t="s">
        <v>783</v>
      </c>
      <c r="B63" s="22" t="s">
        <v>793</v>
      </c>
      <c r="C63" s="20">
        <v>32722.300781000002</v>
      </c>
      <c r="D63" s="20">
        <v>29077.690029000001</v>
      </c>
      <c r="E63" s="19">
        <v>17949</v>
      </c>
      <c r="F63" s="19" t="s">
        <v>14</v>
      </c>
      <c r="G63" s="19" t="s">
        <v>26</v>
      </c>
      <c r="H63" s="20">
        <v>143.70705899999999</v>
      </c>
      <c r="I63" s="26">
        <v>143.70706000000001</v>
      </c>
      <c r="J63" s="21">
        <f t="shared" si="2"/>
        <v>4.94217593820819E-3</v>
      </c>
      <c r="K63" s="21">
        <f t="shared" si="3"/>
        <v>1.0000000069586006</v>
      </c>
    </row>
    <row r="64" spans="1:11" ht="25" x14ac:dyDescent="0.2">
      <c r="A64" s="19" t="s">
        <v>783</v>
      </c>
      <c r="B64" s="22" t="s">
        <v>791</v>
      </c>
      <c r="C64" s="20">
        <v>19304.599609000001</v>
      </c>
      <c r="D64" s="20">
        <v>19304.628519000002</v>
      </c>
      <c r="E64" s="19">
        <v>18073</v>
      </c>
      <c r="F64" s="19" t="s">
        <v>18</v>
      </c>
      <c r="G64" s="19" t="s">
        <v>296</v>
      </c>
      <c r="H64" s="20">
        <v>842.26210900000001</v>
      </c>
      <c r="I64" s="26">
        <v>319.10783099999998</v>
      </c>
      <c r="J64" s="21">
        <f t="shared" si="2"/>
        <v>1.6530120260326568E-2</v>
      </c>
      <c r="K64" s="21">
        <f t="shared" si="3"/>
        <v>0.37886998309691261</v>
      </c>
    </row>
    <row r="65" spans="1:11" ht="25" x14ac:dyDescent="0.2">
      <c r="A65" s="19" t="s">
        <v>783</v>
      </c>
      <c r="B65" s="22" t="s">
        <v>791</v>
      </c>
      <c r="C65" s="20">
        <v>19304.599609000001</v>
      </c>
      <c r="D65" s="20">
        <v>19304.628519000002</v>
      </c>
      <c r="E65" s="19">
        <v>18073</v>
      </c>
      <c r="F65" s="19" t="s">
        <v>18</v>
      </c>
      <c r="G65" s="19" t="s">
        <v>296</v>
      </c>
      <c r="H65" s="20">
        <v>842.26210900000001</v>
      </c>
      <c r="I65" s="26">
        <v>319.10783099999998</v>
      </c>
      <c r="J65" s="21">
        <f t="shared" si="2"/>
        <v>1.6530120260326568E-2</v>
      </c>
      <c r="K65" s="21">
        <f t="shared" si="3"/>
        <v>0.37886998309691261</v>
      </c>
    </row>
    <row r="66" spans="1:11" x14ac:dyDescent="0.2">
      <c r="A66" s="19" t="s">
        <v>783</v>
      </c>
      <c r="B66" s="22" t="s">
        <v>784</v>
      </c>
      <c r="C66" s="20">
        <v>16485.699218999998</v>
      </c>
      <c r="D66" s="20">
        <v>16485.767424999998</v>
      </c>
      <c r="E66" s="19">
        <v>18134</v>
      </c>
      <c r="F66" s="19" t="s">
        <v>18</v>
      </c>
      <c r="G66" s="19" t="s">
        <v>232</v>
      </c>
      <c r="H66" s="20">
        <v>62.748697</v>
      </c>
      <c r="I66" s="26">
        <v>57.643791999999998</v>
      </c>
      <c r="J66" s="21">
        <f t="shared" si="2"/>
        <v>3.4965792318885636E-3</v>
      </c>
      <c r="K66" s="21">
        <f t="shared" si="3"/>
        <v>0.91864524294424788</v>
      </c>
    </row>
    <row r="67" spans="1:11" x14ac:dyDescent="0.2">
      <c r="A67" s="19" t="s">
        <v>783</v>
      </c>
      <c r="B67" s="22" t="s">
        <v>796</v>
      </c>
      <c r="C67" s="20">
        <v>2335</v>
      </c>
      <c r="D67" s="20">
        <v>2246.920748</v>
      </c>
      <c r="E67" s="19">
        <v>18134</v>
      </c>
      <c r="F67" s="19" t="s">
        <v>18</v>
      </c>
      <c r="G67" s="19" t="s">
        <v>232</v>
      </c>
      <c r="H67" s="20">
        <v>62.748697</v>
      </c>
      <c r="I67" s="26">
        <v>57.643791999999998</v>
      </c>
      <c r="J67" s="21">
        <f t="shared" si="2"/>
        <v>2.5654572842103641E-2</v>
      </c>
      <c r="K67" s="21">
        <f t="shared" si="3"/>
        <v>0.91864524294424788</v>
      </c>
    </row>
    <row r="68" spans="1:11" ht="37" x14ac:dyDescent="0.2">
      <c r="A68" s="19" t="s">
        <v>783</v>
      </c>
      <c r="B68" s="22" t="s">
        <v>177</v>
      </c>
      <c r="C68" s="20">
        <v>28183.099609000001</v>
      </c>
      <c r="D68" s="20">
        <v>28183.118408999999</v>
      </c>
      <c r="E68" s="19">
        <v>18254</v>
      </c>
      <c r="F68" s="19" t="s">
        <v>18</v>
      </c>
      <c r="G68" s="19" t="s">
        <v>95</v>
      </c>
      <c r="H68" s="20">
        <v>188.74201600000001</v>
      </c>
      <c r="I68" s="26">
        <v>9.8660049999999995</v>
      </c>
      <c r="J68" s="21">
        <f t="shared" si="2"/>
        <v>3.5006789727177204E-4</v>
      </c>
      <c r="K68" s="21">
        <f t="shared" si="3"/>
        <v>5.2272436254998986E-2</v>
      </c>
    </row>
    <row r="69" spans="1:11" ht="37" x14ac:dyDescent="0.2">
      <c r="A69" s="19" t="s">
        <v>783</v>
      </c>
      <c r="B69" s="22" t="s">
        <v>177</v>
      </c>
      <c r="C69" s="20">
        <v>28183.099609000001</v>
      </c>
      <c r="D69" s="20">
        <v>28183.118408999999</v>
      </c>
      <c r="E69" s="19">
        <v>18430</v>
      </c>
      <c r="F69" s="19" t="s">
        <v>18</v>
      </c>
      <c r="G69" s="19" t="s">
        <v>181</v>
      </c>
      <c r="H69" s="20">
        <v>104.511307</v>
      </c>
      <c r="I69" s="26">
        <v>15.599707</v>
      </c>
      <c r="J69" s="21">
        <f t="shared" si="2"/>
        <v>5.5351245286676257E-4</v>
      </c>
      <c r="K69" s="21">
        <f t="shared" si="3"/>
        <v>0.14926334238648456</v>
      </c>
    </row>
    <row r="70" spans="1:11" ht="37" x14ac:dyDescent="0.2">
      <c r="A70" s="19" t="s">
        <v>783</v>
      </c>
      <c r="B70" s="22" t="s">
        <v>177</v>
      </c>
      <c r="C70" s="20">
        <v>28183.099609000001</v>
      </c>
      <c r="D70" s="20">
        <v>28183.118408999999</v>
      </c>
      <c r="E70" s="19">
        <v>19311</v>
      </c>
      <c r="F70" s="19" t="s">
        <v>18</v>
      </c>
      <c r="G70" s="19" t="s">
        <v>247</v>
      </c>
      <c r="H70" s="20">
        <v>8.1281960000000009</v>
      </c>
      <c r="I70" s="26">
        <v>8.1281859999999995</v>
      </c>
      <c r="J70" s="21">
        <f t="shared" si="2"/>
        <v>2.8840619700211542E-4</v>
      </c>
      <c r="K70" s="21">
        <f t="shared" si="3"/>
        <v>0.99999876971470647</v>
      </c>
    </row>
    <row r="71" spans="1:11" ht="37" x14ac:dyDescent="0.2">
      <c r="A71" s="19" t="s">
        <v>783</v>
      </c>
      <c r="B71" s="22" t="s">
        <v>177</v>
      </c>
      <c r="C71" s="20">
        <v>28183.099609000001</v>
      </c>
      <c r="D71" s="20">
        <v>28183.118408999999</v>
      </c>
      <c r="E71" s="19">
        <v>19311</v>
      </c>
      <c r="F71" s="19" t="s">
        <v>18</v>
      </c>
      <c r="G71" s="19" t="s">
        <v>247</v>
      </c>
      <c r="H71" s="20">
        <v>8.1281960000000009</v>
      </c>
      <c r="I71" s="26">
        <v>8.1281859999999995</v>
      </c>
      <c r="J71" s="21">
        <f t="shared" si="2"/>
        <v>2.8840619700211542E-4</v>
      </c>
      <c r="K71" s="21">
        <f t="shared" si="3"/>
        <v>0.99999876971470647</v>
      </c>
    </row>
    <row r="72" spans="1:11" ht="37" x14ac:dyDescent="0.2">
      <c r="A72" s="19" t="s">
        <v>783</v>
      </c>
      <c r="B72" s="22" t="s">
        <v>797</v>
      </c>
      <c r="C72" s="20">
        <v>36126.898437999997</v>
      </c>
      <c r="D72" s="20">
        <v>36121.9496</v>
      </c>
      <c r="E72" s="19">
        <v>19680</v>
      </c>
      <c r="F72" s="19" t="s">
        <v>18</v>
      </c>
      <c r="G72" s="19" t="s">
        <v>95</v>
      </c>
      <c r="H72" s="20">
        <v>650.06956400000001</v>
      </c>
      <c r="I72" s="26">
        <v>489.82804900000002</v>
      </c>
      <c r="J72" s="21">
        <f t="shared" si="2"/>
        <v>1.3560398993524979E-2</v>
      </c>
      <c r="K72" s="21">
        <f t="shared" si="3"/>
        <v>0.75350097301278973</v>
      </c>
    </row>
    <row r="73" spans="1:11" x14ac:dyDescent="0.2">
      <c r="A73" s="19" t="s">
        <v>783</v>
      </c>
      <c r="B73" s="22" t="s">
        <v>784</v>
      </c>
      <c r="C73" s="20">
        <v>16485.699218999998</v>
      </c>
      <c r="D73" s="20">
        <v>16485.767424999998</v>
      </c>
      <c r="E73" s="19">
        <v>22302</v>
      </c>
      <c r="F73" s="19" t="s">
        <v>18</v>
      </c>
      <c r="G73" s="19" t="s">
        <v>232</v>
      </c>
      <c r="H73" s="20">
        <v>999.96367899999996</v>
      </c>
      <c r="I73" s="26">
        <v>832.95341499999995</v>
      </c>
      <c r="J73" s="21">
        <f t="shared" si="2"/>
        <v>5.0525607545382441E-2</v>
      </c>
      <c r="K73" s="21">
        <f t="shared" si="3"/>
        <v>0.83298366979987082</v>
      </c>
    </row>
    <row r="74" spans="1:11" ht="37" x14ac:dyDescent="0.2">
      <c r="A74" s="19" t="s">
        <v>783</v>
      </c>
      <c r="B74" s="22" t="s">
        <v>797</v>
      </c>
      <c r="C74" s="20">
        <v>36126.898437999997</v>
      </c>
      <c r="D74" s="20">
        <v>36121.9496</v>
      </c>
      <c r="E74" s="19">
        <v>22440</v>
      </c>
      <c r="F74" s="19" t="s">
        <v>18</v>
      </c>
      <c r="G74" s="19" t="s">
        <v>181</v>
      </c>
      <c r="H74" s="20">
        <v>57.288676000000002</v>
      </c>
      <c r="I74" s="26">
        <v>55.112048000000001</v>
      </c>
      <c r="J74" s="21">
        <f t="shared" si="2"/>
        <v>1.5257218563861791E-3</v>
      </c>
      <c r="K74" s="21">
        <f t="shared" si="3"/>
        <v>0.96200596432006913</v>
      </c>
    </row>
    <row r="75" spans="1:11" ht="37" x14ac:dyDescent="0.2">
      <c r="A75" s="19" t="s">
        <v>783</v>
      </c>
      <c r="B75" s="22" t="s">
        <v>797</v>
      </c>
      <c r="C75" s="20">
        <v>36126.898437999997</v>
      </c>
      <c r="D75" s="20">
        <v>36121.9496</v>
      </c>
      <c r="E75" s="19">
        <v>22440</v>
      </c>
      <c r="F75" s="19" t="s">
        <v>18</v>
      </c>
      <c r="G75" s="19" t="s">
        <v>181</v>
      </c>
      <c r="H75" s="20">
        <v>57.288676000000002</v>
      </c>
      <c r="I75" s="26">
        <v>55.112048000000001</v>
      </c>
      <c r="J75" s="21">
        <f t="shared" si="2"/>
        <v>1.5257218563861791E-3</v>
      </c>
      <c r="K75" s="21">
        <f t="shared" si="3"/>
        <v>0.96200596432006913</v>
      </c>
    </row>
    <row r="76" spans="1:11" ht="25" x14ac:dyDescent="0.2">
      <c r="A76" s="19" t="s">
        <v>783</v>
      </c>
      <c r="B76" s="22" t="s">
        <v>798</v>
      </c>
      <c r="C76" s="20">
        <v>15905.900390999999</v>
      </c>
      <c r="D76" s="20">
        <v>15905.861462999999</v>
      </c>
      <c r="E76" s="19">
        <v>400001</v>
      </c>
      <c r="F76" s="19" t="s">
        <v>18</v>
      </c>
      <c r="G76" s="19" t="s">
        <v>243</v>
      </c>
      <c r="H76" s="20">
        <v>38.650897999999998</v>
      </c>
      <c r="I76" s="26">
        <v>38.650896000000003</v>
      </c>
      <c r="J76" s="21">
        <f t="shared" si="2"/>
        <v>2.4299781618184716E-3</v>
      </c>
      <c r="K76" s="21">
        <f t="shared" si="3"/>
        <v>0.99999994825475991</v>
      </c>
    </row>
    <row r="77" spans="1:11" ht="25" x14ac:dyDescent="0.2">
      <c r="A77" s="19" t="s">
        <v>783</v>
      </c>
      <c r="B77" s="22" t="s">
        <v>798</v>
      </c>
      <c r="C77" s="20">
        <v>15905.900390999999</v>
      </c>
      <c r="D77" s="20">
        <v>15905.861462999999</v>
      </c>
      <c r="E77" s="19">
        <v>400001</v>
      </c>
      <c r="F77" s="19" t="s">
        <v>18</v>
      </c>
      <c r="G77" s="19" t="s">
        <v>243</v>
      </c>
      <c r="H77" s="20">
        <v>38.650897999999998</v>
      </c>
      <c r="I77" s="26">
        <v>38.650896000000003</v>
      </c>
      <c r="J77" s="21">
        <f t="shared" si="2"/>
        <v>2.4299781618184716E-3</v>
      </c>
      <c r="K77" s="21">
        <f t="shared" si="3"/>
        <v>0.99999994825475991</v>
      </c>
    </row>
    <row r="78" spans="1:11" ht="25" x14ac:dyDescent="0.2">
      <c r="A78" s="19" t="s">
        <v>783</v>
      </c>
      <c r="B78" s="22" t="s">
        <v>799</v>
      </c>
      <c r="C78" s="20">
        <v>6292</v>
      </c>
      <c r="D78" s="20">
        <v>6292.42742</v>
      </c>
      <c r="E78" s="19">
        <v>501493</v>
      </c>
      <c r="F78" s="19" t="s">
        <v>14</v>
      </c>
      <c r="G78" s="19" t="s">
        <v>255</v>
      </c>
      <c r="H78" s="20">
        <v>290.82084500000002</v>
      </c>
      <c r="I78" s="26">
        <v>2.265E-2</v>
      </c>
      <c r="J78" s="21">
        <f t="shared" si="2"/>
        <v>3.5995647606532105E-6</v>
      </c>
      <c r="K78" s="21">
        <f t="shared" si="3"/>
        <v>7.7883000443107844E-5</v>
      </c>
    </row>
    <row r="79" spans="1:11" ht="25" x14ac:dyDescent="0.2">
      <c r="A79" s="19" t="s">
        <v>783</v>
      </c>
      <c r="B79" s="22" t="s">
        <v>798</v>
      </c>
      <c r="C79" s="20">
        <v>15905.900390999999</v>
      </c>
      <c r="D79" s="20">
        <v>15905.861462999999</v>
      </c>
      <c r="E79" s="19">
        <v>501934</v>
      </c>
      <c r="F79" s="19" t="s">
        <v>14</v>
      </c>
      <c r="G79" s="19" t="s">
        <v>297</v>
      </c>
      <c r="H79" s="20">
        <v>3657.0143710000002</v>
      </c>
      <c r="I79" s="26">
        <v>244.56510900000001</v>
      </c>
      <c r="J79" s="21">
        <f t="shared" si="2"/>
        <v>1.537578518264503E-2</v>
      </c>
      <c r="K79" s="21">
        <f t="shared" si="3"/>
        <v>6.6875621528696472E-2</v>
      </c>
    </row>
    <row r="80" spans="1:11" ht="25" x14ac:dyDescent="0.2">
      <c r="A80" s="19" t="s">
        <v>783</v>
      </c>
      <c r="B80" s="22" t="s">
        <v>800</v>
      </c>
      <c r="C80" s="20">
        <v>4183.9501950000003</v>
      </c>
      <c r="D80" s="20">
        <v>4182.2842520000004</v>
      </c>
      <c r="E80" s="19">
        <v>502052</v>
      </c>
      <c r="F80" s="19" t="s">
        <v>18</v>
      </c>
      <c r="G80" s="19" t="s">
        <v>256</v>
      </c>
      <c r="H80" s="20">
        <v>6.1282009999999998</v>
      </c>
      <c r="I80" s="26">
        <v>6.1281990000000004</v>
      </c>
      <c r="J80" s="21">
        <f t="shared" si="2"/>
        <v>1.4652755840470308E-3</v>
      </c>
      <c r="K80" s="21">
        <f t="shared" si="3"/>
        <v>0.99999967363994757</v>
      </c>
    </row>
    <row r="81" spans="1:11" x14ac:dyDescent="0.2">
      <c r="A81" s="19" t="s">
        <v>783</v>
      </c>
      <c r="B81" s="22" t="s">
        <v>801</v>
      </c>
      <c r="C81" s="20">
        <v>23882.699218999998</v>
      </c>
      <c r="D81" s="20">
        <v>42195.766237999997</v>
      </c>
      <c r="E81" s="19">
        <v>502190</v>
      </c>
      <c r="F81" s="19" t="s">
        <v>14</v>
      </c>
      <c r="G81" s="19" t="s">
        <v>254</v>
      </c>
      <c r="H81" s="20">
        <v>1420.985987</v>
      </c>
      <c r="I81" s="26">
        <v>1372.217856</v>
      </c>
      <c r="J81" s="21">
        <f t="shared" si="2"/>
        <v>3.2520273438339166E-2</v>
      </c>
      <c r="K81" s="21">
        <f t="shared" si="3"/>
        <v>0.9656800760555283</v>
      </c>
    </row>
    <row r="82" spans="1:11" x14ac:dyDescent="0.2">
      <c r="A82" s="19" t="s">
        <v>783</v>
      </c>
      <c r="B82" s="22" t="s">
        <v>802</v>
      </c>
      <c r="C82" s="20">
        <v>5200.6000979999999</v>
      </c>
      <c r="D82" s="20">
        <v>5200.6078129999996</v>
      </c>
      <c r="E82" s="19">
        <v>502330</v>
      </c>
      <c r="F82" s="19" t="s">
        <v>14</v>
      </c>
      <c r="G82" s="19" t="s">
        <v>26</v>
      </c>
      <c r="H82" s="20">
        <v>89.172461999999996</v>
      </c>
      <c r="I82" s="26">
        <v>46.700242000000003</v>
      </c>
      <c r="J82" s="21">
        <f t="shared" si="2"/>
        <v>8.9797661502686379E-3</v>
      </c>
      <c r="K82" s="21">
        <f t="shared" si="3"/>
        <v>0.52370699375778151</v>
      </c>
    </row>
    <row r="83" spans="1:11" x14ac:dyDescent="0.2">
      <c r="A83" s="19" t="s">
        <v>783</v>
      </c>
      <c r="B83" s="22" t="s">
        <v>801</v>
      </c>
      <c r="C83" s="20">
        <v>23882.699218999998</v>
      </c>
      <c r="D83" s="20">
        <v>42195.766237999997</v>
      </c>
      <c r="E83" s="19">
        <v>502360</v>
      </c>
      <c r="F83" s="19" t="s">
        <v>14</v>
      </c>
      <c r="G83" s="19" t="s">
        <v>254</v>
      </c>
      <c r="H83" s="20">
        <v>2263.027736</v>
      </c>
      <c r="I83" s="26">
        <v>2227.7038470000002</v>
      </c>
      <c r="J83" s="21">
        <f t="shared" si="2"/>
        <v>5.2794487352947034E-2</v>
      </c>
      <c r="K83" s="21">
        <f t="shared" si="3"/>
        <v>0.98439087226458999</v>
      </c>
    </row>
    <row r="84" spans="1:11" ht="37" x14ac:dyDescent="0.2">
      <c r="A84" s="19" t="s">
        <v>783</v>
      </c>
      <c r="B84" s="22" t="s">
        <v>803</v>
      </c>
      <c r="C84" s="20">
        <v>21291</v>
      </c>
      <c r="D84" s="20">
        <v>21291.045698000002</v>
      </c>
      <c r="E84" s="19">
        <v>502387</v>
      </c>
      <c r="F84" s="19" t="s">
        <v>231</v>
      </c>
      <c r="G84" s="19" t="s">
        <v>181</v>
      </c>
      <c r="H84" s="20">
        <v>18.532862000000002</v>
      </c>
      <c r="I84" s="26">
        <v>6.1742530000000002</v>
      </c>
      <c r="J84" s="21">
        <f t="shared" si="2"/>
        <v>2.8999294292905421E-4</v>
      </c>
      <c r="K84" s="21">
        <f t="shared" si="3"/>
        <v>0.33315162007897103</v>
      </c>
    </row>
    <row r="85" spans="1:11" x14ac:dyDescent="0.2">
      <c r="A85" s="19" t="s">
        <v>783</v>
      </c>
      <c r="B85" s="22" t="s">
        <v>801</v>
      </c>
      <c r="C85" s="20">
        <v>23882.699218999998</v>
      </c>
      <c r="D85" s="20">
        <v>42195.766237999997</v>
      </c>
      <c r="E85" s="19">
        <v>502607</v>
      </c>
      <c r="F85" s="19" t="s">
        <v>14</v>
      </c>
      <c r="G85" s="19" t="s">
        <v>254</v>
      </c>
      <c r="H85" s="20">
        <v>79.664947999999995</v>
      </c>
      <c r="I85" s="26">
        <v>71.233777000000003</v>
      </c>
      <c r="J85" s="21">
        <f t="shared" si="2"/>
        <v>1.6881735622056181E-3</v>
      </c>
      <c r="K85" s="21">
        <f t="shared" si="3"/>
        <v>0.89416711851741881</v>
      </c>
    </row>
    <row r="86" spans="1:11" x14ac:dyDescent="0.2">
      <c r="A86" s="19" t="s">
        <v>783</v>
      </c>
      <c r="B86" s="22" t="s">
        <v>801</v>
      </c>
      <c r="C86" s="20">
        <v>23882.699218999998</v>
      </c>
      <c r="D86" s="20">
        <v>42195.766237999997</v>
      </c>
      <c r="E86" s="19">
        <v>502608</v>
      </c>
      <c r="F86" s="19" t="s">
        <v>14</v>
      </c>
      <c r="G86" s="19" t="s">
        <v>254</v>
      </c>
      <c r="H86" s="20">
        <v>154.51399000000001</v>
      </c>
      <c r="I86" s="26">
        <v>154.51398699999999</v>
      </c>
      <c r="J86" s="21">
        <f t="shared" si="2"/>
        <v>3.6618362640574642E-3</v>
      </c>
      <c r="K86" s="21">
        <f t="shared" si="3"/>
        <v>0.99999998058428219</v>
      </c>
    </row>
    <row r="87" spans="1:11" x14ac:dyDescent="0.2">
      <c r="A87" s="19" t="s">
        <v>783</v>
      </c>
      <c r="B87" s="22" t="s">
        <v>801</v>
      </c>
      <c r="C87" s="20">
        <v>23882.699218999998</v>
      </c>
      <c r="D87" s="20">
        <v>42195.766237999997</v>
      </c>
      <c r="E87" s="19">
        <v>502609</v>
      </c>
      <c r="F87" s="19" t="s">
        <v>14</v>
      </c>
      <c r="G87" s="19" t="s">
        <v>254</v>
      </c>
      <c r="H87" s="20">
        <v>125.549263</v>
      </c>
      <c r="I87" s="26">
        <v>125.549266</v>
      </c>
      <c r="J87" s="21">
        <f t="shared" si="2"/>
        <v>2.9753996003261301E-3</v>
      </c>
      <c r="K87" s="21">
        <f t="shared" si="3"/>
        <v>1.0000000238950029</v>
      </c>
    </row>
    <row r="88" spans="1:11" x14ac:dyDescent="0.2">
      <c r="A88" s="19" t="s">
        <v>783</v>
      </c>
      <c r="B88" s="22" t="s">
        <v>801</v>
      </c>
      <c r="C88" s="20">
        <v>23882.699218999998</v>
      </c>
      <c r="D88" s="20">
        <v>42195.766237999997</v>
      </c>
      <c r="E88" s="19">
        <v>502656</v>
      </c>
      <c r="F88" s="19" t="s">
        <v>14</v>
      </c>
      <c r="G88" s="19" t="s">
        <v>254</v>
      </c>
      <c r="H88" s="20">
        <v>72.434619999999995</v>
      </c>
      <c r="I88" s="26">
        <v>0.255944</v>
      </c>
      <c r="J88" s="21">
        <f t="shared" si="2"/>
        <v>6.0656322379923033E-6</v>
      </c>
      <c r="K88" s="21">
        <f t="shared" si="3"/>
        <v>3.533448508461838E-3</v>
      </c>
    </row>
    <row r="89" spans="1:11" x14ac:dyDescent="0.2">
      <c r="A89" s="19" t="s">
        <v>783</v>
      </c>
      <c r="B89" s="22" t="s">
        <v>801</v>
      </c>
      <c r="C89" s="20">
        <v>23882.699218999998</v>
      </c>
      <c r="D89" s="20">
        <v>42195.766237999997</v>
      </c>
      <c r="E89" s="19">
        <v>503030</v>
      </c>
      <c r="F89" s="19" t="s">
        <v>14</v>
      </c>
      <c r="G89" s="19" t="s">
        <v>254</v>
      </c>
      <c r="H89" s="20">
        <v>766.70375999999999</v>
      </c>
      <c r="I89" s="26">
        <v>753.38606900000002</v>
      </c>
      <c r="J89" s="21">
        <f t="shared" si="2"/>
        <v>1.7854541727021122E-2</v>
      </c>
      <c r="K89" s="21">
        <f t="shared" si="3"/>
        <v>0.98262993910451157</v>
      </c>
    </row>
    <row r="90" spans="1:11" x14ac:dyDescent="0.2">
      <c r="A90" s="19" t="s">
        <v>783</v>
      </c>
      <c r="B90" s="22" t="s">
        <v>801</v>
      </c>
      <c r="C90" s="20">
        <v>23882.699218999998</v>
      </c>
      <c r="D90" s="20">
        <v>42195.766237999997</v>
      </c>
      <c r="E90" s="19">
        <v>503032</v>
      </c>
      <c r="F90" s="19" t="s">
        <v>14</v>
      </c>
      <c r="G90" s="19" t="s">
        <v>254</v>
      </c>
      <c r="H90" s="20">
        <v>3913.4580470000001</v>
      </c>
      <c r="I90" s="26">
        <v>2267.013148</v>
      </c>
      <c r="J90" s="21">
        <f t="shared" si="2"/>
        <v>5.3726080839797838E-2</v>
      </c>
      <c r="K90" s="21">
        <f t="shared" si="3"/>
        <v>0.57928643178834105</v>
      </c>
    </row>
    <row r="91" spans="1:11" x14ac:dyDescent="0.2">
      <c r="A91" s="19" t="s">
        <v>783</v>
      </c>
      <c r="B91" s="22" t="s">
        <v>801</v>
      </c>
      <c r="C91" s="20">
        <v>23882.699218999998</v>
      </c>
      <c r="D91" s="20">
        <v>42195.766237999997</v>
      </c>
      <c r="E91" s="19">
        <v>503034</v>
      </c>
      <c r="F91" s="19" t="s">
        <v>14</v>
      </c>
      <c r="G91" s="19" t="s">
        <v>254</v>
      </c>
      <c r="H91" s="20">
        <v>1478.7710159999999</v>
      </c>
      <c r="I91" s="26">
        <v>1474.4524590000001</v>
      </c>
      <c r="J91" s="21">
        <f t="shared" si="2"/>
        <v>3.494313743903911E-2</v>
      </c>
      <c r="K91" s="21">
        <f t="shared" si="3"/>
        <v>0.99707963102246799</v>
      </c>
    </row>
    <row r="92" spans="1:11" x14ac:dyDescent="0.2">
      <c r="A92" s="19" t="s">
        <v>783</v>
      </c>
      <c r="B92" s="22" t="s">
        <v>801</v>
      </c>
      <c r="C92" s="20">
        <v>23882.699218999998</v>
      </c>
      <c r="D92" s="20">
        <v>42195.766237999997</v>
      </c>
      <c r="E92" s="19">
        <v>503100</v>
      </c>
      <c r="F92" s="19" t="s">
        <v>14</v>
      </c>
      <c r="G92" s="19" t="s">
        <v>254</v>
      </c>
      <c r="H92" s="20">
        <v>446.68307199999998</v>
      </c>
      <c r="I92" s="26">
        <v>428.26307200000002</v>
      </c>
      <c r="J92" s="21">
        <f t="shared" si="2"/>
        <v>1.0149432281533536E-2</v>
      </c>
      <c r="K92" s="21">
        <f t="shared" si="3"/>
        <v>0.95876270860786061</v>
      </c>
    </row>
    <row r="93" spans="1:11" x14ac:dyDescent="0.2">
      <c r="A93" s="19" t="s">
        <v>783</v>
      </c>
      <c r="B93" s="22" t="s">
        <v>801</v>
      </c>
      <c r="C93" s="20">
        <v>23882.699218999998</v>
      </c>
      <c r="D93" s="20">
        <v>42195.766237999997</v>
      </c>
      <c r="E93" s="19">
        <v>503167</v>
      </c>
      <c r="F93" s="19" t="s">
        <v>14</v>
      </c>
      <c r="G93" s="19" t="s">
        <v>254</v>
      </c>
      <c r="H93" s="20">
        <v>119.51352</v>
      </c>
      <c r="I93" s="26">
        <v>119.513526</v>
      </c>
      <c r="J93" s="21">
        <f t="shared" si="2"/>
        <v>2.8323582353238651E-3</v>
      </c>
      <c r="K93" s="21">
        <f t="shared" si="3"/>
        <v>1.0000000502035251</v>
      </c>
    </row>
    <row r="94" spans="1:11" x14ac:dyDescent="0.2">
      <c r="A94" s="19" t="s">
        <v>783</v>
      </c>
      <c r="B94" s="22" t="s">
        <v>801</v>
      </c>
      <c r="C94" s="20">
        <v>23882.699218999998</v>
      </c>
      <c r="D94" s="20">
        <v>42195.766237999997</v>
      </c>
      <c r="E94" s="19">
        <v>503305</v>
      </c>
      <c r="F94" s="19" t="s">
        <v>14</v>
      </c>
      <c r="G94" s="19" t="s">
        <v>254</v>
      </c>
      <c r="H94" s="20">
        <v>161.74760800000001</v>
      </c>
      <c r="I94" s="26">
        <v>87.941751999999994</v>
      </c>
      <c r="J94" s="21">
        <f t="shared" si="2"/>
        <v>2.0841368658641112E-3</v>
      </c>
      <c r="K94" s="21">
        <f t="shared" si="3"/>
        <v>0.54369738809367729</v>
      </c>
    </row>
    <row r="95" spans="1:11" ht="37" x14ac:dyDescent="0.2">
      <c r="A95" s="19" t="s">
        <v>783</v>
      </c>
      <c r="B95" s="22" t="s">
        <v>803</v>
      </c>
      <c r="C95" s="20">
        <v>21291</v>
      </c>
      <c r="D95" s="20">
        <v>21291.045698000002</v>
      </c>
      <c r="E95" s="19">
        <v>507024</v>
      </c>
      <c r="F95" s="19" t="s">
        <v>231</v>
      </c>
      <c r="G95" s="19" t="s">
        <v>181</v>
      </c>
      <c r="H95" s="20">
        <v>7.4131929999999997</v>
      </c>
      <c r="I95" s="26">
        <v>4.1516390000000003</v>
      </c>
      <c r="J95" s="21">
        <f t="shared" si="2"/>
        <v>1.9499460284329713E-4</v>
      </c>
      <c r="K95" s="21">
        <f t="shared" si="3"/>
        <v>0.56003384776303555</v>
      </c>
    </row>
    <row r="96" spans="1:11" ht="25" x14ac:dyDescent="0.2">
      <c r="A96" s="19" t="s">
        <v>783</v>
      </c>
      <c r="B96" s="22" t="s">
        <v>795</v>
      </c>
      <c r="C96" s="20">
        <v>8150</v>
      </c>
      <c r="D96" s="20">
        <v>8244.5605410000007</v>
      </c>
      <c r="E96" s="19" t="s">
        <v>716</v>
      </c>
      <c r="F96" s="19" t="s">
        <v>18</v>
      </c>
      <c r="G96" s="19" t="s">
        <v>305</v>
      </c>
      <c r="H96" s="20">
        <v>35.797583000000003</v>
      </c>
      <c r="I96" s="26">
        <v>35.797578000000001</v>
      </c>
      <c r="J96" s="21">
        <f t="shared" ref="J96:J159" si="4">I96/D96</f>
        <v>4.3419631430904665E-3</v>
      </c>
      <c r="K96" s="21">
        <f t="shared" ref="K96:K159" si="5">I96/H96</f>
        <v>0.99999986032576549</v>
      </c>
    </row>
    <row r="97" spans="1:11" ht="25" x14ac:dyDescent="0.2">
      <c r="A97" s="19" t="s">
        <v>783</v>
      </c>
      <c r="B97" s="22" t="s">
        <v>795</v>
      </c>
      <c r="C97" s="20">
        <v>8150</v>
      </c>
      <c r="D97" s="20">
        <v>8244.5605410000007</v>
      </c>
      <c r="E97" s="19" t="s">
        <v>716</v>
      </c>
      <c r="F97" s="19" t="s">
        <v>18</v>
      </c>
      <c r="G97" s="19" t="s">
        <v>305</v>
      </c>
      <c r="H97" s="20">
        <v>35.797583000000003</v>
      </c>
      <c r="I97" s="26">
        <v>35.797578000000001</v>
      </c>
      <c r="J97" s="21">
        <f t="shared" si="4"/>
        <v>4.3419631430904665E-3</v>
      </c>
      <c r="K97" s="21">
        <f t="shared" si="5"/>
        <v>0.99999986032576549</v>
      </c>
    </row>
    <row r="98" spans="1:11" ht="25" x14ac:dyDescent="0.2">
      <c r="A98" s="19" t="s">
        <v>783</v>
      </c>
      <c r="B98" s="22" t="s">
        <v>790</v>
      </c>
      <c r="C98" s="20">
        <v>17968</v>
      </c>
      <c r="D98" s="20">
        <v>17967.815836000002</v>
      </c>
      <c r="E98" s="19" t="s">
        <v>652</v>
      </c>
      <c r="F98" s="19" t="s">
        <v>14</v>
      </c>
      <c r="G98" s="19" t="s">
        <v>254</v>
      </c>
      <c r="H98" s="20">
        <v>1556.9308840000001</v>
      </c>
      <c r="I98" s="26">
        <v>1372.8413190000001</v>
      </c>
      <c r="J98" s="21">
        <f t="shared" si="4"/>
        <v>7.6405576032752914E-2</v>
      </c>
      <c r="K98" s="21">
        <f t="shared" si="5"/>
        <v>0.88176124779088139</v>
      </c>
    </row>
    <row r="99" spans="1:11" ht="25" x14ac:dyDescent="0.2">
      <c r="A99" s="19" t="s">
        <v>783</v>
      </c>
      <c r="B99" s="22" t="s">
        <v>790</v>
      </c>
      <c r="C99" s="20">
        <v>17968</v>
      </c>
      <c r="D99" s="20">
        <v>17967.815836000002</v>
      </c>
      <c r="E99" s="19" t="s">
        <v>652</v>
      </c>
      <c r="F99" s="19" t="s">
        <v>14</v>
      </c>
      <c r="G99" s="19" t="s">
        <v>254</v>
      </c>
      <c r="H99" s="20">
        <v>1556.9308840000001</v>
      </c>
      <c r="I99" s="26">
        <v>1372.8413190000001</v>
      </c>
      <c r="J99" s="21">
        <f t="shared" si="4"/>
        <v>7.6405576032752914E-2</v>
      </c>
      <c r="K99" s="21">
        <f t="shared" si="5"/>
        <v>0.88176124779088139</v>
      </c>
    </row>
    <row r="100" spans="1:11" ht="25" x14ac:dyDescent="0.2">
      <c r="A100" s="19" t="s">
        <v>783</v>
      </c>
      <c r="B100" s="22" t="s">
        <v>790</v>
      </c>
      <c r="C100" s="20">
        <v>17968</v>
      </c>
      <c r="D100" s="20">
        <v>17967.815836000002</v>
      </c>
      <c r="E100" s="19" t="s">
        <v>669</v>
      </c>
      <c r="F100" s="19" t="s">
        <v>14</v>
      </c>
      <c r="G100" s="19" t="s">
        <v>254</v>
      </c>
      <c r="H100" s="20">
        <v>954.04014299999994</v>
      </c>
      <c r="I100" s="26">
        <v>843.30550900000003</v>
      </c>
      <c r="J100" s="21">
        <f t="shared" si="4"/>
        <v>4.6934224877259033E-2</v>
      </c>
      <c r="K100" s="21">
        <f t="shared" si="5"/>
        <v>0.88393084419719237</v>
      </c>
    </row>
    <row r="101" spans="1:11" ht="25" x14ac:dyDescent="0.2">
      <c r="A101" s="19" t="s">
        <v>783</v>
      </c>
      <c r="B101" s="22" t="s">
        <v>790</v>
      </c>
      <c r="C101" s="20">
        <v>17968</v>
      </c>
      <c r="D101" s="20">
        <v>17967.815836000002</v>
      </c>
      <c r="E101" s="19" t="s">
        <v>669</v>
      </c>
      <c r="F101" s="19" t="s">
        <v>14</v>
      </c>
      <c r="G101" s="19" t="s">
        <v>254</v>
      </c>
      <c r="H101" s="20">
        <v>954.04014299999994</v>
      </c>
      <c r="I101" s="26">
        <v>843.30550900000003</v>
      </c>
      <c r="J101" s="21">
        <f t="shared" si="4"/>
        <v>4.6934224877259033E-2</v>
      </c>
      <c r="K101" s="21">
        <f t="shared" si="5"/>
        <v>0.88393084419719237</v>
      </c>
    </row>
    <row r="102" spans="1:11" ht="25" x14ac:dyDescent="0.2">
      <c r="A102" s="19" t="s">
        <v>783</v>
      </c>
      <c r="B102" s="22" t="s">
        <v>790</v>
      </c>
      <c r="C102" s="20">
        <v>17968</v>
      </c>
      <c r="D102" s="20">
        <v>17967.815836000002</v>
      </c>
      <c r="E102" s="19" t="s">
        <v>669</v>
      </c>
      <c r="F102" s="19" t="s">
        <v>14</v>
      </c>
      <c r="G102" s="19" t="s">
        <v>254</v>
      </c>
      <c r="H102" s="20">
        <v>954.04014299999994</v>
      </c>
      <c r="I102" s="26">
        <v>843.30550900000003</v>
      </c>
      <c r="J102" s="21">
        <f t="shared" si="4"/>
        <v>4.6934224877259033E-2</v>
      </c>
      <c r="K102" s="21">
        <f t="shared" si="5"/>
        <v>0.88393084419719237</v>
      </c>
    </row>
    <row r="103" spans="1:11" ht="25" x14ac:dyDescent="0.2">
      <c r="A103" s="19" t="s">
        <v>783</v>
      </c>
      <c r="B103" s="22" t="s">
        <v>790</v>
      </c>
      <c r="C103" s="20">
        <v>17968</v>
      </c>
      <c r="D103" s="20">
        <v>17967.815836000002</v>
      </c>
      <c r="E103" s="19" t="s">
        <v>381</v>
      </c>
      <c r="F103" s="19" t="s">
        <v>14</v>
      </c>
      <c r="G103" s="19" t="s">
        <v>19</v>
      </c>
      <c r="H103" s="20">
        <v>1629.65814</v>
      </c>
      <c r="I103" s="26">
        <v>1629.6637840000001</v>
      </c>
      <c r="J103" s="21">
        <f t="shared" si="4"/>
        <v>9.0699047612388936E-2</v>
      </c>
      <c r="K103" s="21">
        <f t="shared" si="5"/>
        <v>1.0000034633030459</v>
      </c>
    </row>
    <row r="104" spans="1:11" ht="25" x14ac:dyDescent="0.2">
      <c r="A104" s="19" t="s">
        <v>783</v>
      </c>
      <c r="B104" s="22" t="s">
        <v>790</v>
      </c>
      <c r="C104" s="20">
        <v>17968</v>
      </c>
      <c r="D104" s="20">
        <v>17967.815836000002</v>
      </c>
      <c r="E104" s="19" t="s">
        <v>381</v>
      </c>
      <c r="F104" s="19" t="s">
        <v>14</v>
      </c>
      <c r="G104" s="19" t="s">
        <v>19</v>
      </c>
      <c r="H104" s="20">
        <v>1629.65814</v>
      </c>
      <c r="I104" s="26">
        <v>1629.6637840000001</v>
      </c>
      <c r="J104" s="21">
        <f t="shared" si="4"/>
        <v>9.0699047612388936E-2</v>
      </c>
      <c r="K104" s="21">
        <f t="shared" si="5"/>
        <v>1.0000034633030459</v>
      </c>
    </row>
    <row r="105" spans="1:11" ht="25" x14ac:dyDescent="0.2">
      <c r="A105" s="19" t="s">
        <v>783</v>
      </c>
      <c r="B105" s="22" t="s">
        <v>804</v>
      </c>
      <c r="C105" s="20">
        <v>32443.099609000001</v>
      </c>
      <c r="D105" s="20">
        <v>32441.331958999999</v>
      </c>
      <c r="E105" s="19" t="s">
        <v>173</v>
      </c>
      <c r="F105" s="19" t="s">
        <v>18</v>
      </c>
      <c r="G105" s="19" t="s">
        <v>174</v>
      </c>
      <c r="H105" s="20">
        <v>25357.572821000002</v>
      </c>
      <c r="I105" s="26">
        <v>928.13975900000003</v>
      </c>
      <c r="J105" s="21">
        <f t="shared" si="4"/>
        <v>2.8609791983048093E-2</v>
      </c>
      <c r="K105" s="21">
        <f t="shared" si="5"/>
        <v>3.6602074084604676E-2</v>
      </c>
    </row>
    <row r="106" spans="1:11" ht="25" x14ac:dyDescent="0.2">
      <c r="A106" s="19" t="s">
        <v>783</v>
      </c>
      <c r="B106" s="22" t="s">
        <v>795</v>
      </c>
      <c r="C106" s="20">
        <v>8150</v>
      </c>
      <c r="D106" s="20">
        <v>8244.5605410000007</v>
      </c>
      <c r="E106" s="19" t="s">
        <v>715</v>
      </c>
      <c r="F106" s="19" t="s">
        <v>18</v>
      </c>
      <c r="G106" s="19" t="s">
        <v>305</v>
      </c>
      <c r="H106" s="20">
        <v>63.887318999999998</v>
      </c>
      <c r="I106" s="26">
        <v>63.887369</v>
      </c>
      <c r="J106" s="21">
        <f t="shared" si="4"/>
        <v>7.7490326721830292E-3</v>
      </c>
      <c r="K106" s="21">
        <f t="shared" si="5"/>
        <v>1.0000007826279265</v>
      </c>
    </row>
    <row r="107" spans="1:11" ht="25" x14ac:dyDescent="0.2">
      <c r="A107" s="19" t="s">
        <v>783</v>
      </c>
      <c r="B107" s="22" t="s">
        <v>795</v>
      </c>
      <c r="C107" s="20">
        <v>8150</v>
      </c>
      <c r="D107" s="20">
        <v>8244.5605410000007</v>
      </c>
      <c r="E107" s="19" t="s">
        <v>715</v>
      </c>
      <c r="F107" s="19" t="s">
        <v>18</v>
      </c>
      <c r="G107" s="19" t="s">
        <v>305</v>
      </c>
      <c r="H107" s="20">
        <v>63.887318999999998</v>
      </c>
      <c r="I107" s="26">
        <v>63.887369</v>
      </c>
      <c r="J107" s="21">
        <f t="shared" si="4"/>
        <v>7.7490326721830292E-3</v>
      </c>
      <c r="K107" s="21">
        <f t="shared" si="5"/>
        <v>1.0000007826279265</v>
      </c>
    </row>
    <row r="108" spans="1:11" ht="25" x14ac:dyDescent="0.2">
      <c r="A108" s="19" t="s">
        <v>783</v>
      </c>
      <c r="B108" s="22" t="s">
        <v>795</v>
      </c>
      <c r="C108" s="20">
        <v>8150</v>
      </c>
      <c r="D108" s="20">
        <v>8244.5605410000007</v>
      </c>
      <c r="E108" s="19" t="s">
        <v>715</v>
      </c>
      <c r="F108" s="19" t="s">
        <v>18</v>
      </c>
      <c r="G108" s="19" t="s">
        <v>305</v>
      </c>
      <c r="H108" s="20">
        <v>63.887318999999998</v>
      </c>
      <c r="I108" s="26">
        <v>63.887369</v>
      </c>
      <c r="J108" s="21">
        <f t="shared" si="4"/>
        <v>7.7490326721830292E-3</v>
      </c>
      <c r="K108" s="21">
        <f t="shared" si="5"/>
        <v>1.0000007826279265</v>
      </c>
    </row>
    <row r="109" spans="1:11" ht="25" x14ac:dyDescent="0.2">
      <c r="A109" s="19" t="s">
        <v>783</v>
      </c>
      <c r="B109" s="22" t="s">
        <v>795</v>
      </c>
      <c r="C109" s="20">
        <v>8150</v>
      </c>
      <c r="D109" s="20">
        <v>8244.5605410000007</v>
      </c>
      <c r="E109" s="19" t="s">
        <v>715</v>
      </c>
      <c r="F109" s="19" t="s">
        <v>18</v>
      </c>
      <c r="G109" s="19" t="s">
        <v>305</v>
      </c>
      <c r="H109" s="20">
        <v>63.887318999999998</v>
      </c>
      <c r="I109" s="26">
        <v>63.887369</v>
      </c>
      <c r="J109" s="21">
        <f t="shared" si="4"/>
        <v>7.7490326721830292E-3</v>
      </c>
      <c r="K109" s="21">
        <f t="shared" si="5"/>
        <v>1.0000007826279265</v>
      </c>
    </row>
    <row r="110" spans="1:11" ht="25" x14ac:dyDescent="0.2">
      <c r="A110" s="19" t="s">
        <v>783</v>
      </c>
      <c r="B110" s="22" t="s">
        <v>795</v>
      </c>
      <c r="C110" s="20">
        <v>8150</v>
      </c>
      <c r="D110" s="20">
        <v>8244.5605410000007</v>
      </c>
      <c r="E110" s="19" t="s">
        <v>715</v>
      </c>
      <c r="F110" s="19" t="s">
        <v>18</v>
      </c>
      <c r="G110" s="19" t="s">
        <v>305</v>
      </c>
      <c r="H110" s="20">
        <v>63.887318999999998</v>
      </c>
      <c r="I110" s="26">
        <v>63.887369</v>
      </c>
      <c r="J110" s="21">
        <f t="shared" si="4"/>
        <v>7.7490326721830292E-3</v>
      </c>
      <c r="K110" s="21">
        <f t="shared" si="5"/>
        <v>1.0000007826279265</v>
      </c>
    </row>
    <row r="111" spans="1:11" ht="25" x14ac:dyDescent="0.2">
      <c r="A111" s="19" t="s">
        <v>783</v>
      </c>
      <c r="B111" s="22" t="s">
        <v>795</v>
      </c>
      <c r="C111" s="20">
        <v>8150</v>
      </c>
      <c r="D111" s="20">
        <v>8244.5605410000007</v>
      </c>
      <c r="E111" s="19" t="s">
        <v>720</v>
      </c>
      <c r="F111" s="19" t="s">
        <v>18</v>
      </c>
      <c r="G111" s="19" t="s">
        <v>304</v>
      </c>
      <c r="H111" s="20">
        <v>12.895657999999999</v>
      </c>
      <c r="I111" s="26">
        <v>12.895659999999999</v>
      </c>
      <c r="J111" s="21">
        <f t="shared" si="4"/>
        <v>1.5641415859426579E-3</v>
      </c>
      <c r="K111" s="21">
        <f t="shared" si="5"/>
        <v>1.0000001550909616</v>
      </c>
    </row>
    <row r="112" spans="1:11" ht="37" x14ac:dyDescent="0.2">
      <c r="A112" s="19" t="s">
        <v>783</v>
      </c>
      <c r="B112" s="22" t="s">
        <v>805</v>
      </c>
      <c r="C112" s="20">
        <v>75</v>
      </c>
      <c r="D112" s="20">
        <v>83.798047999999994</v>
      </c>
      <c r="E112" s="19" t="s">
        <v>735</v>
      </c>
      <c r="F112" s="19" t="s">
        <v>18</v>
      </c>
      <c r="G112" s="19" t="s">
        <v>181</v>
      </c>
      <c r="H112" s="20">
        <v>319.73386900000003</v>
      </c>
      <c r="I112" s="26">
        <v>12.285534</v>
      </c>
      <c r="J112" s="21">
        <f t="shared" si="4"/>
        <v>0.1466088327021651</v>
      </c>
      <c r="K112" s="21">
        <f t="shared" si="5"/>
        <v>3.8424249637438311E-2</v>
      </c>
    </row>
    <row r="113" spans="1:11" x14ac:dyDescent="0.2">
      <c r="A113" s="19" t="s">
        <v>783</v>
      </c>
      <c r="B113" s="22" t="s">
        <v>784</v>
      </c>
      <c r="C113" s="20">
        <v>16485.699218999998</v>
      </c>
      <c r="D113" s="20">
        <v>16485.767424999998</v>
      </c>
      <c r="E113" s="19" t="s">
        <v>748</v>
      </c>
      <c r="F113" s="19" t="s">
        <v>18</v>
      </c>
      <c r="G113" s="19" t="s">
        <v>56</v>
      </c>
      <c r="H113" s="20">
        <v>268.94332200000002</v>
      </c>
      <c r="I113" s="26">
        <v>268.94378499999999</v>
      </c>
      <c r="J113" s="21">
        <f t="shared" si="4"/>
        <v>1.6313695205487228E-2</v>
      </c>
      <c r="K113" s="21">
        <f t="shared" si="5"/>
        <v>1.00000172155232</v>
      </c>
    </row>
    <row r="114" spans="1:11" ht="37" x14ac:dyDescent="0.2">
      <c r="A114" s="19" t="s">
        <v>783</v>
      </c>
      <c r="B114" s="22" t="s">
        <v>177</v>
      </c>
      <c r="C114" s="20">
        <v>28183.099609000001</v>
      </c>
      <c r="D114" s="20">
        <v>28183.118408999999</v>
      </c>
      <c r="E114" s="19" t="s">
        <v>748</v>
      </c>
      <c r="F114" s="19" t="s">
        <v>18</v>
      </c>
      <c r="G114" s="19" t="s">
        <v>56</v>
      </c>
      <c r="H114" s="20">
        <v>268.94332200000002</v>
      </c>
      <c r="I114" s="26">
        <v>268.94378499999999</v>
      </c>
      <c r="J114" s="21">
        <f t="shared" si="4"/>
        <v>9.5427262908605419E-3</v>
      </c>
      <c r="K114" s="21">
        <f t="shared" si="5"/>
        <v>1.00000172155232</v>
      </c>
    </row>
    <row r="115" spans="1:11" x14ac:dyDescent="0.2">
      <c r="A115" s="19" t="s">
        <v>783</v>
      </c>
      <c r="B115" s="22" t="s">
        <v>784</v>
      </c>
      <c r="C115" s="20">
        <v>16485.699218999998</v>
      </c>
      <c r="D115" s="20">
        <v>16485.767424999998</v>
      </c>
      <c r="E115" s="19" t="s">
        <v>748</v>
      </c>
      <c r="F115" s="19" t="s">
        <v>18</v>
      </c>
      <c r="G115" s="19" t="s">
        <v>56</v>
      </c>
      <c r="H115" s="20">
        <v>268.94332200000002</v>
      </c>
      <c r="I115" s="26">
        <v>268.94378499999999</v>
      </c>
      <c r="J115" s="21">
        <f t="shared" si="4"/>
        <v>1.6313695205487228E-2</v>
      </c>
      <c r="K115" s="21">
        <f t="shared" si="5"/>
        <v>1.00000172155232</v>
      </c>
    </row>
    <row r="116" spans="1:11" ht="37" x14ac:dyDescent="0.2">
      <c r="A116" s="19" t="s">
        <v>783</v>
      </c>
      <c r="B116" s="22" t="s">
        <v>177</v>
      </c>
      <c r="C116" s="20">
        <v>28183.099609000001</v>
      </c>
      <c r="D116" s="20">
        <v>28183.118408999999</v>
      </c>
      <c r="E116" s="19" t="s">
        <v>748</v>
      </c>
      <c r="F116" s="19" t="s">
        <v>18</v>
      </c>
      <c r="G116" s="19" t="s">
        <v>56</v>
      </c>
      <c r="H116" s="20">
        <v>268.94332200000002</v>
      </c>
      <c r="I116" s="26">
        <v>268.94378499999999</v>
      </c>
      <c r="J116" s="21">
        <f t="shared" si="4"/>
        <v>9.5427262908605419E-3</v>
      </c>
      <c r="K116" s="21">
        <f t="shared" si="5"/>
        <v>1.00000172155232</v>
      </c>
    </row>
    <row r="117" spans="1:11" ht="25" x14ac:dyDescent="0.2">
      <c r="A117" s="19" t="s">
        <v>783</v>
      </c>
      <c r="B117" s="22" t="s">
        <v>795</v>
      </c>
      <c r="C117" s="20">
        <v>8150</v>
      </c>
      <c r="D117" s="20">
        <v>8244.5605410000007</v>
      </c>
      <c r="E117" s="19" t="s">
        <v>712</v>
      </c>
      <c r="F117" s="19" t="s">
        <v>18</v>
      </c>
      <c r="G117" s="19" t="s">
        <v>305</v>
      </c>
      <c r="H117" s="20">
        <v>56.170855000000003</v>
      </c>
      <c r="I117" s="26">
        <v>0.160749</v>
      </c>
      <c r="J117" s="21">
        <f t="shared" si="4"/>
        <v>1.9497582581945891E-5</v>
      </c>
      <c r="K117" s="21">
        <f t="shared" si="5"/>
        <v>2.8617865973377117E-3</v>
      </c>
    </row>
    <row r="118" spans="1:11" x14ac:dyDescent="0.2">
      <c r="A118" s="19" t="s">
        <v>783</v>
      </c>
      <c r="B118" s="22" t="s">
        <v>794</v>
      </c>
      <c r="C118" s="20">
        <v>4834.7001950000003</v>
      </c>
      <c r="D118" s="20">
        <v>4834.6695749999999</v>
      </c>
      <c r="E118" s="19" t="s">
        <v>732</v>
      </c>
      <c r="F118" s="19" t="s">
        <v>18</v>
      </c>
      <c r="G118" s="19" t="s">
        <v>244</v>
      </c>
      <c r="H118" s="20">
        <v>75.638649999999998</v>
      </c>
      <c r="I118" s="26">
        <v>64.710251</v>
      </c>
      <c r="J118" s="21">
        <f t="shared" si="4"/>
        <v>1.3384627428235362E-2</v>
      </c>
      <c r="K118" s="21">
        <f t="shared" si="5"/>
        <v>0.85551832297377073</v>
      </c>
    </row>
    <row r="119" spans="1:11" ht="25" x14ac:dyDescent="0.2">
      <c r="A119" s="19" t="s">
        <v>783</v>
      </c>
      <c r="B119" s="22" t="s">
        <v>806</v>
      </c>
      <c r="C119" s="20">
        <v>8993</v>
      </c>
      <c r="D119" s="20">
        <v>8993.6110389999994</v>
      </c>
      <c r="E119" s="19" t="s">
        <v>655</v>
      </c>
      <c r="F119" s="19" t="s">
        <v>18</v>
      </c>
      <c r="G119" s="19" t="s">
        <v>102</v>
      </c>
      <c r="H119" s="20">
        <v>116.808172</v>
      </c>
      <c r="I119" s="26">
        <v>104.683841</v>
      </c>
      <c r="J119" s="21">
        <f t="shared" si="4"/>
        <v>1.1639800803709187E-2</v>
      </c>
      <c r="K119" s="21">
        <f t="shared" si="5"/>
        <v>0.89620305846409443</v>
      </c>
    </row>
    <row r="120" spans="1:11" x14ac:dyDescent="0.2">
      <c r="A120" s="19" t="s">
        <v>783</v>
      </c>
      <c r="B120" s="22" t="s">
        <v>807</v>
      </c>
      <c r="C120" s="20">
        <v>3390.5600589999999</v>
      </c>
      <c r="D120" s="20">
        <v>3389.9119609999998</v>
      </c>
      <c r="E120" s="19" t="s">
        <v>588</v>
      </c>
      <c r="F120" s="19" t="s">
        <v>18</v>
      </c>
      <c r="G120" s="19" t="s">
        <v>19</v>
      </c>
      <c r="H120" s="20">
        <v>788.17283899999995</v>
      </c>
      <c r="I120" s="26">
        <v>19.614756</v>
      </c>
      <c r="J120" s="21">
        <f t="shared" si="4"/>
        <v>5.7862139859861687E-3</v>
      </c>
      <c r="K120" s="21">
        <f t="shared" si="5"/>
        <v>2.4886363789047038E-2</v>
      </c>
    </row>
    <row r="121" spans="1:11" ht="25" x14ac:dyDescent="0.2">
      <c r="A121" s="19" t="s">
        <v>783</v>
      </c>
      <c r="B121" s="22" t="s">
        <v>795</v>
      </c>
      <c r="C121" s="20">
        <v>8150</v>
      </c>
      <c r="D121" s="20">
        <v>8244.5605410000007</v>
      </c>
      <c r="E121" s="19" t="s">
        <v>664</v>
      </c>
      <c r="F121" s="19" t="s">
        <v>18</v>
      </c>
      <c r="G121" s="19" t="s">
        <v>105</v>
      </c>
      <c r="H121" s="20">
        <v>2.2494930000000002</v>
      </c>
      <c r="I121" s="26">
        <v>2.249492</v>
      </c>
      <c r="J121" s="21">
        <f t="shared" si="4"/>
        <v>2.7284559180726863E-4</v>
      </c>
      <c r="K121" s="21">
        <f t="shared" si="5"/>
        <v>0.99999955545538477</v>
      </c>
    </row>
    <row r="122" spans="1:11" ht="25" x14ac:dyDescent="0.2">
      <c r="A122" s="19" t="s">
        <v>783</v>
      </c>
      <c r="B122" s="22" t="s">
        <v>795</v>
      </c>
      <c r="C122" s="20">
        <v>8150</v>
      </c>
      <c r="D122" s="20">
        <v>8244.5605410000007</v>
      </c>
      <c r="E122" s="19" t="s">
        <v>563</v>
      </c>
      <c r="F122" s="19" t="s">
        <v>18</v>
      </c>
      <c r="G122" s="19" t="s">
        <v>305</v>
      </c>
      <c r="H122" s="20">
        <v>297.29785299999998</v>
      </c>
      <c r="I122" s="26">
        <v>265.78404799999998</v>
      </c>
      <c r="J122" s="21">
        <f t="shared" si="4"/>
        <v>3.2237503342750932E-2</v>
      </c>
      <c r="K122" s="21">
        <f t="shared" si="5"/>
        <v>0.89399921768018964</v>
      </c>
    </row>
    <row r="123" spans="1:11" ht="25" x14ac:dyDescent="0.2">
      <c r="A123" s="19" t="s">
        <v>783</v>
      </c>
      <c r="B123" s="22" t="s">
        <v>806</v>
      </c>
      <c r="C123" s="20">
        <v>8993</v>
      </c>
      <c r="D123" s="20">
        <v>8993.6110389999994</v>
      </c>
      <c r="E123" s="19" t="s">
        <v>556</v>
      </c>
      <c r="F123" s="19" t="s">
        <v>18</v>
      </c>
      <c r="G123" s="19" t="s">
        <v>19</v>
      </c>
      <c r="H123" s="20">
        <v>396.55162799999999</v>
      </c>
      <c r="I123" s="26">
        <v>31.954861999999999</v>
      </c>
      <c r="J123" s="21">
        <f t="shared" si="4"/>
        <v>3.5530624864062461E-3</v>
      </c>
      <c r="K123" s="21">
        <f t="shared" si="5"/>
        <v>8.0581845448885664E-2</v>
      </c>
    </row>
    <row r="124" spans="1:11" ht="25" x14ac:dyDescent="0.2">
      <c r="A124" s="19" t="s">
        <v>783</v>
      </c>
      <c r="B124" s="22" t="s">
        <v>795</v>
      </c>
      <c r="C124" s="20">
        <v>8150</v>
      </c>
      <c r="D124" s="20">
        <v>8244.5605410000007</v>
      </c>
      <c r="E124" s="19" t="s">
        <v>747</v>
      </c>
      <c r="F124" s="19" t="s">
        <v>18</v>
      </c>
      <c r="G124" s="19" t="s">
        <v>56</v>
      </c>
      <c r="H124" s="20">
        <v>15.450798000000001</v>
      </c>
      <c r="I124" s="26">
        <v>15.450796</v>
      </c>
      <c r="J124" s="21">
        <f t="shared" si="4"/>
        <v>1.8740593780788635E-3</v>
      </c>
      <c r="K124" s="21">
        <f t="shared" si="5"/>
        <v>0.99999987055684758</v>
      </c>
    </row>
    <row r="125" spans="1:11" ht="25" x14ac:dyDescent="0.2">
      <c r="A125" s="19" t="s">
        <v>783</v>
      </c>
      <c r="B125" s="22" t="s">
        <v>795</v>
      </c>
      <c r="C125" s="20">
        <v>8150</v>
      </c>
      <c r="D125" s="20">
        <v>8244.5605410000007</v>
      </c>
      <c r="E125" s="19" t="s">
        <v>727</v>
      </c>
      <c r="F125" s="19" t="s">
        <v>18</v>
      </c>
      <c r="G125" s="19" t="s">
        <v>56</v>
      </c>
      <c r="H125" s="20">
        <v>157.03962200000001</v>
      </c>
      <c r="I125" s="26">
        <v>69.650766000000004</v>
      </c>
      <c r="J125" s="21">
        <f t="shared" si="4"/>
        <v>8.4480871543884516E-3</v>
      </c>
      <c r="K125" s="21">
        <f t="shared" si="5"/>
        <v>0.44352352045269189</v>
      </c>
    </row>
    <row r="126" spans="1:11" ht="25" x14ac:dyDescent="0.2">
      <c r="A126" s="19" t="s">
        <v>783</v>
      </c>
      <c r="B126" s="22" t="s">
        <v>795</v>
      </c>
      <c r="C126" s="20">
        <v>8150</v>
      </c>
      <c r="D126" s="20">
        <v>8244.5605410000007</v>
      </c>
      <c r="E126" s="19" t="s">
        <v>670</v>
      </c>
      <c r="F126" s="19" t="s">
        <v>18</v>
      </c>
      <c r="G126" s="19" t="s">
        <v>56</v>
      </c>
      <c r="H126" s="20">
        <v>271.19456000000002</v>
      </c>
      <c r="I126" s="26">
        <v>271.19442299999997</v>
      </c>
      <c r="J126" s="21">
        <f t="shared" si="4"/>
        <v>3.2893739047867576E-2</v>
      </c>
      <c r="K126" s="21">
        <f t="shared" si="5"/>
        <v>0.99999949482762462</v>
      </c>
    </row>
    <row r="127" spans="1:11" ht="25" x14ac:dyDescent="0.2">
      <c r="A127" s="19" t="s">
        <v>783</v>
      </c>
      <c r="B127" s="22" t="s">
        <v>795</v>
      </c>
      <c r="C127" s="20">
        <v>8150</v>
      </c>
      <c r="D127" s="20">
        <v>8244.5605410000007</v>
      </c>
      <c r="E127" s="19" t="s">
        <v>670</v>
      </c>
      <c r="F127" s="19" t="s">
        <v>18</v>
      </c>
      <c r="G127" s="19" t="s">
        <v>56</v>
      </c>
      <c r="H127" s="20">
        <v>271.19456000000002</v>
      </c>
      <c r="I127" s="26">
        <v>271.19442299999997</v>
      </c>
      <c r="J127" s="21">
        <f t="shared" si="4"/>
        <v>3.2893739047867576E-2</v>
      </c>
      <c r="K127" s="21">
        <f t="shared" si="5"/>
        <v>0.99999949482762462</v>
      </c>
    </row>
    <row r="128" spans="1:11" ht="25" x14ac:dyDescent="0.2">
      <c r="A128" s="19" t="s">
        <v>783</v>
      </c>
      <c r="B128" s="22" t="s">
        <v>795</v>
      </c>
      <c r="C128" s="20">
        <v>8150</v>
      </c>
      <c r="D128" s="20">
        <v>8244.5605410000007</v>
      </c>
      <c r="E128" s="19" t="s">
        <v>670</v>
      </c>
      <c r="F128" s="19" t="s">
        <v>18</v>
      </c>
      <c r="G128" s="19" t="s">
        <v>56</v>
      </c>
      <c r="H128" s="20">
        <v>271.19456000000002</v>
      </c>
      <c r="I128" s="26">
        <v>271.19442299999997</v>
      </c>
      <c r="J128" s="21">
        <f t="shared" si="4"/>
        <v>3.2893739047867576E-2</v>
      </c>
      <c r="K128" s="21">
        <f t="shared" si="5"/>
        <v>0.99999949482762462</v>
      </c>
    </row>
    <row r="129" spans="1:11" ht="25" x14ac:dyDescent="0.2">
      <c r="A129" s="19" t="s">
        <v>783</v>
      </c>
      <c r="B129" s="22" t="s">
        <v>795</v>
      </c>
      <c r="C129" s="20">
        <v>8150</v>
      </c>
      <c r="D129" s="20">
        <v>8244.5605410000007</v>
      </c>
      <c r="E129" s="19" t="s">
        <v>670</v>
      </c>
      <c r="F129" s="19" t="s">
        <v>18</v>
      </c>
      <c r="G129" s="19" t="s">
        <v>56</v>
      </c>
      <c r="H129" s="20">
        <v>271.19456000000002</v>
      </c>
      <c r="I129" s="26">
        <v>271.19442299999997</v>
      </c>
      <c r="J129" s="21">
        <f t="shared" si="4"/>
        <v>3.2893739047867576E-2</v>
      </c>
      <c r="K129" s="21">
        <f t="shared" si="5"/>
        <v>0.99999949482762462</v>
      </c>
    </row>
    <row r="130" spans="1:11" ht="25" x14ac:dyDescent="0.2">
      <c r="A130" s="19" t="s">
        <v>783</v>
      </c>
      <c r="B130" s="22" t="s">
        <v>795</v>
      </c>
      <c r="C130" s="20">
        <v>8150</v>
      </c>
      <c r="D130" s="20">
        <v>8244.5605410000007</v>
      </c>
      <c r="E130" s="19" t="s">
        <v>704</v>
      </c>
      <c r="F130" s="19" t="s">
        <v>18</v>
      </c>
      <c r="G130" s="19" t="s">
        <v>56</v>
      </c>
      <c r="H130" s="20">
        <v>5.3419829999999999</v>
      </c>
      <c r="I130" s="26">
        <v>5.3419809999999996</v>
      </c>
      <c r="J130" s="21">
        <f t="shared" si="4"/>
        <v>6.4794005374021536E-4</v>
      </c>
      <c r="K130" s="21">
        <f t="shared" si="5"/>
        <v>0.99999962560719491</v>
      </c>
    </row>
    <row r="131" spans="1:11" ht="25" x14ac:dyDescent="0.2">
      <c r="A131" s="19" t="s">
        <v>783</v>
      </c>
      <c r="B131" s="22" t="s">
        <v>795</v>
      </c>
      <c r="C131" s="20">
        <v>8150</v>
      </c>
      <c r="D131" s="20">
        <v>8244.5605410000007</v>
      </c>
      <c r="E131" s="19" t="s">
        <v>377</v>
      </c>
      <c r="F131" s="19" t="s">
        <v>18</v>
      </c>
      <c r="G131" s="19" t="s">
        <v>232</v>
      </c>
      <c r="H131" s="20">
        <v>14.370362999999999</v>
      </c>
      <c r="I131" s="26">
        <v>14.209009999999999</v>
      </c>
      <c r="J131" s="21">
        <f t="shared" si="4"/>
        <v>1.7234405556656336E-3</v>
      </c>
      <c r="K131" s="21">
        <f t="shared" si="5"/>
        <v>0.98877182156080534</v>
      </c>
    </row>
    <row r="132" spans="1:11" ht="25" x14ac:dyDescent="0.2">
      <c r="A132" s="19" t="s">
        <v>783</v>
      </c>
      <c r="B132" s="22" t="s">
        <v>795</v>
      </c>
      <c r="C132" s="20">
        <v>8150</v>
      </c>
      <c r="D132" s="20">
        <v>8244.5605410000007</v>
      </c>
      <c r="E132" s="19" t="s">
        <v>724</v>
      </c>
      <c r="F132" s="19" t="s">
        <v>18</v>
      </c>
      <c r="G132" s="19" t="s">
        <v>56</v>
      </c>
      <c r="H132" s="20">
        <v>7.3643159999999996</v>
      </c>
      <c r="I132" s="26">
        <v>7.3643140000000002</v>
      </c>
      <c r="J132" s="21">
        <f t="shared" si="4"/>
        <v>8.932330551006866E-4</v>
      </c>
      <c r="K132" s="21">
        <f t="shared" si="5"/>
        <v>0.99999972842012763</v>
      </c>
    </row>
    <row r="133" spans="1:11" ht="25" x14ac:dyDescent="0.2">
      <c r="A133" s="19" t="s">
        <v>783</v>
      </c>
      <c r="B133" s="22" t="s">
        <v>795</v>
      </c>
      <c r="C133" s="20">
        <v>8150</v>
      </c>
      <c r="D133" s="20">
        <v>8244.5605410000007</v>
      </c>
      <c r="E133" s="19" t="s">
        <v>487</v>
      </c>
      <c r="F133" s="19" t="s">
        <v>18</v>
      </c>
      <c r="G133" s="19" t="s">
        <v>65</v>
      </c>
      <c r="H133" s="20">
        <v>967.00184999999999</v>
      </c>
      <c r="I133" s="26">
        <v>79.273123999999996</v>
      </c>
      <c r="J133" s="21">
        <f t="shared" si="4"/>
        <v>9.6152030912717134E-3</v>
      </c>
      <c r="K133" s="21">
        <f t="shared" si="5"/>
        <v>8.1978254746875603E-2</v>
      </c>
    </row>
    <row r="134" spans="1:11" ht="37" x14ac:dyDescent="0.2">
      <c r="A134" s="19" t="s">
        <v>783</v>
      </c>
      <c r="B134" s="22" t="s">
        <v>787</v>
      </c>
      <c r="C134" s="20">
        <v>19194</v>
      </c>
      <c r="D134" s="20">
        <v>19193.565393000001</v>
      </c>
      <c r="E134" s="19" t="s">
        <v>695</v>
      </c>
      <c r="F134" s="19" t="s">
        <v>18</v>
      </c>
      <c r="G134" s="19" t="s">
        <v>56</v>
      </c>
      <c r="H134" s="20">
        <v>84.376386999999994</v>
      </c>
      <c r="I134" s="26">
        <v>21.886151000000002</v>
      </c>
      <c r="J134" s="21">
        <f t="shared" si="4"/>
        <v>1.1402858485053539E-3</v>
      </c>
      <c r="K134" s="21">
        <f t="shared" si="5"/>
        <v>0.2593871553187031</v>
      </c>
    </row>
    <row r="135" spans="1:11" ht="37" x14ac:dyDescent="0.2">
      <c r="A135" s="19" t="s">
        <v>783</v>
      </c>
      <c r="B135" s="22" t="s">
        <v>177</v>
      </c>
      <c r="C135" s="20">
        <v>28183.099609000001</v>
      </c>
      <c r="D135" s="20">
        <v>28183.118408999999</v>
      </c>
      <c r="E135" s="19" t="s">
        <v>693</v>
      </c>
      <c r="F135" s="19" t="s">
        <v>18</v>
      </c>
      <c r="G135" s="19" t="s">
        <v>56</v>
      </c>
      <c r="H135" s="20">
        <v>91.621080000000006</v>
      </c>
      <c r="I135" s="26">
        <v>58.095533000000003</v>
      </c>
      <c r="J135" s="21">
        <f t="shared" si="4"/>
        <v>2.0613592916477181E-3</v>
      </c>
      <c r="K135" s="21">
        <f t="shared" si="5"/>
        <v>0.63408478703809212</v>
      </c>
    </row>
    <row r="136" spans="1:11" ht="37" x14ac:dyDescent="0.2">
      <c r="A136" s="19" t="s">
        <v>783</v>
      </c>
      <c r="B136" s="22" t="s">
        <v>177</v>
      </c>
      <c r="C136" s="20">
        <v>28183.099609000001</v>
      </c>
      <c r="D136" s="20">
        <v>28183.118408999999</v>
      </c>
      <c r="E136" s="19" t="s">
        <v>693</v>
      </c>
      <c r="F136" s="19" t="s">
        <v>18</v>
      </c>
      <c r="G136" s="19" t="s">
        <v>56</v>
      </c>
      <c r="H136" s="20">
        <v>91.621080000000006</v>
      </c>
      <c r="I136" s="26">
        <v>58.095533000000003</v>
      </c>
      <c r="J136" s="21">
        <f t="shared" si="4"/>
        <v>2.0613592916477181E-3</v>
      </c>
      <c r="K136" s="21">
        <f t="shared" si="5"/>
        <v>0.63408478703809212</v>
      </c>
    </row>
    <row r="137" spans="1:11" ht="25" x14ac:dyDescent="0.2">
      <c r="A137" s="19" t="s">
        <v>783</v>
      </c>
      <c r="B137" s="22" t="s">
        <v>786</v>
      </c>
      <c r="C137" s="20">
        <v>419225</v>
      </c>
      <c r="D137" s="20">
        <v>418951.692629</v>
      </c>
      <c r="E137" s="19" t="s">
        <v>751</v>
      </c>
      <c r="F137" s="19" t="s">
        <v>18</v>
      </c>
      <c r="G137" s="19" t="s">
        <v>281</v>
      </c>
      <c r="H137" s="20">
        <v>101.596802</v>
      </c>
      <c r="I137" s="26">
        <v>0.17901500000000001</v>
      </c>
      <c r="J137" s="21">
        <f t="shared" si="4"/>
        <v>4.272927002076242E-7</v>
      </c>
      <c r="K137" s="21">
        <f t="shared" si="5"/>
        <v>1.7620141232398241E-3</v>
      </c>
    </row>
    <row r="138" spans="1:11" ht="25" x14ac:dyDescent="0.2">
      <c r="A138" s="19" t="s">
        <v>783</v>
      </c>
      <c r="B138" s="22" t="s">
        <v>786</v>
      </c>
      <c r="C138" s="20">
        <v>419225</v>
      </c>
      <c r="D138" s="20">
        <v>418951.692629</v>
      </c>
      <c r="E138" s="19" t="s">
        <v>746</v>
      </c>
      <c r="F138" s="19" t="s">
        <v>18</v>
      </c>
      <c r="G138" s="19" t="s">
        <v>56</v>
      </c>
      <c r="H138" s="20">
        <v>606.80108199999995</v>
      </c>
      <c r="I138" s="26">
        <v>606.80183799999998</v>
      </c>
      <c r="J138" s="21">
        <f t="shared" si="4"/>
        <v>1.4483813973687641E-3</v>
      </c>
      <c r="K138" s="21">
        <f t="shared" si="5"/>
        <v>1.0000012458778049</v>
      </c>
    </row>
    <row r="139" spans="1:11" ht="25" x14ac:dyDescent="0.2">
      <c r="A139" s="19" t="s">
        <v>783</v>
      </c>
      <c r="B139" s="22" t="s">
        <v>786</v>
      </c>
      <c r="C139" s="20">
        <v>419225</v>
      </c>
      <c r="D139" s="20">
        <v>418951.692629</v>
      </c>
      <c r="E139" s="19" t="s">
        <v>746</v>
      </c>
      <c r="F139" s="19" t="s">
        <v>18</v>
      </c>
      <c r="G139" s="19" t="s">
        <v>56</v>
      </c>
      <c r="H139" s="20">
        <v>606.80108199999995</v>
      </c>
      <c r="I139" s="26">
        <v>606.80183799999998</v>
      </c>
      <c r="J139" s="21">
        <f t="shared" si="4"/>
        <v>1.4483813973687641E-3</v>
      </c>
      <c r="K139" s="21">
        <f t="shared" si="5"/>
        <v>1.0000012458778049</v>
      </c>
    </row>
    <row r="140" spans="1:11" ht="25" x14ac:dyDescent="0.2">
      <c r="A140" s="19" t="s">
        <v>783</v>
      </c>
      <c r="B140" s="22" t="s">
        <v>786</v>
      </c>
      <c r="C140" s="20">
        <v>419225</v>
      </c>
      <c r="D140" s="20">
        <v>418951.692629</v>
      </c>
      <c r="E140" s="19" t="s">
        <v>746</v>
      </c>
      <c r="F140" s="19" t="s">
        <v>18</v>
      </c>
      <c r="G140" s="19" t="s">
        <v>56</v>
      </c>
      <c r="H140" s="20">
        <v>606.80108199999995</v>
      </c>
      <c r="I140" s="26">
        <v>606.80183799999998</v>
      </c>
      <c r="J140" s="21">
        <f t="shared" si="4"/>
        <v>1.4483813973687641E-3</v>
      </c>
      <c r="K140" s="21">
        <f t="shared" si="5"/>
        <v>1.0000012458778049</v>
      </c>
    </row>
    <row r="141" spans="1:11" ht="25" x14ac:dyDescent="0.2">
      <c r="A141" s="19" t="s">
        <v>783</v>
      </c>
      <c r="B141" s="22" t="s">
        <v>786</v>
      </c>
      <c r="C141" s="20">
        <v>419225</v>
      </c>
      <c r="D141" s="20">
        <v>418951.692629</v>
      </c>
      <c r="E141" s="19" t="s">
        <v>746</v>
      </c>
      <c r="F141" s="19" t="s">
        <v>18</v>
      </c>
      <c r="G141" s="19" t="s">
        <v>56</v>
      </c>
      <c r="H141" s="20">
        <v>606.80108199999995</v>
      </c>
      <c r="I141" s="26">
        <v>606.80183799999998</v>
      </c>
      <c r="J141" s="21">
        <f t="shared" si="4"/>
        <v>1.4483813973687641E-3</v>
      </c>
      <c r="K141" s="21">
        <f t="shared" si="5"/>
        <v>1.0000012458778049</v>
      </c>
    </row>
    <row r="142" spans="1:11" ht="25" x14ac:dyDescent="0.2">
      <c r="A142" s="19" t="s">
        <v>783</v>
      </c>
      <c r="B142" s="22" t="s">
        <v>786</v>
      </c>
      <c r="C142" s="20">
        <v>419225</v>
      </c>
      <c r="D142" s="20">
        <v>418951.692629</v>
      </c>
      <c r="E142" s="19" t="s">
        <v>746</v>
      </c>
      <c r="F142" s="19" t="s">
        <v>18</v>
      </c>
      <c r="G142" s="19" t="s">
        <v>56</v>
      </c>
      <c r="H142" s="20">
        <v>606.80108199999995</v>
      </c>
      <c r="I142" s="26">
        <v>606.80183799999998</v>
      </c>
      <c r="J142" s="21">
        <f t="shared" si="4"/>
        <v>1.4483813973687641E-3</v>
      </c>
      <c r="K142" s="21">
        <f t="shared" si="5"/>
        <v>1.0000012458778049</v>
      </c>
    </row>
    <row r="143" spans="1:11" ht="25" x14ac:dyDescent="0.2">
      <c r="A143" s="19" t="s">
        <v>783</v>
      </c>
      <c r="B143" s="22" t="s">
        <v>786</v>
      </c>
      <c r="C143" s="20">
        <v>419225</v>
      </c>
      <c r="D143" s="20">
        <v>418951.692629</v>
      </c>
      <c r="E143" s="19" t="s">
        <v>746</v>
      </c>
      <c r="F143" s="19" t="s">
        <v>18</v>
      </c>
      <c r="G143" s="19" t="s">
        <v>56</v>
      </c>
      <c r="H143" s="20">
        <v>606.80108199999995</v>
      </c>
      <c r="I143" s="26">
        <v>606.80183799999998</v>
      </c>
      <c r="J143" s="21">
        <f t="shared" si="4"/>
        <v>1.4483813973687641E-3</v>
      </c>
      <c r="K143" s="21">
        <f t="shared" si="5"/>
        <v>1.0000012458778049</v>
      </c>
    </row>
    <row r="144" spans="1:11" x14ac:dyDescent="0.2">
      <c r="A144" s="19" t="s">
        <v>783</v>
      </c>
      <c r="B144" s="22" t="s">
        <v>794</v>
      </c>
      <c r="C144" s="20">
        <v>4834.7001950000003</v>
      </c>
      <c r="D144" s="20">
        <v>4834.6695749999999</v>
      </c>
      <c r="E144" s="19" t="s">
        <v>722</v>
      </c>
      <c r="F144" s="19" t="s">
        <v>18</v>
      </c>
      <c r="G144" s="19" t="s">
        <v>244</v>
      </c>
      <c r="H144" s="20">
        <v>47.671134000000002</v>
      </c>
      <c r="I144" s="26">
        <v>43.096136999999999</v>
      </c>
      <c r="J144" s="21">
        <f t="shared" si="4"/>
        <v>8.9139777458317818E-3</v>
      </c>
      <c r="K144" s="21">
        <f t="shared" si="5"/>
        <v>0.90403003628988554</v>
      </c>
    </row>
    <row r="145" spans="1:11" x14ac:dyDescent="0.2">
      <c r="A145" s="19" t="s">
        <v>783</v>
      </c>
      <c r="B145" s="22" t="s">
        <v>794</v>
      </c>
      <c r="C145" s="20">
        <v>4834.7001950000003</v>
      </c>
      <c r="D145" s="20">
        <v>4834.6695749999999</v>
      </c>
      <c r="E145" s="19" t="s">
        <v>639</v>
      </c>
      <c r="F145" s="19" t="s">
        <v>18</v>
      </c>
      <c r="G145" s="19" t="s">
        <v>188</v>
      </c>
      <c r="H145" s="20">
        <v>1.410487</v>
      </c>
      <c r="I145" s="26">
        <v>2.7109000000000001E-2</v>
      </c>
      <c r="J145" s="21">
        <f t="shared" si="4"/>
        <v>5.6072084305782166E-6</v>
      </c>
      <c r="K145" s="21">
        <f t="shared" si="5"/>
        <v>1.921960287475177E-2</v>
      </c>
    </row>
    <row r="146" spans="1:11" ht="25" x14ac:dyDescent="0.2">
      <c r="A146" s="19" t="s">
        <v>783</v>
      </c>
      <c r="B146" s="22" t="s">
        <v>786</v>
      </c>
      <c r="C146" s="20">
        <v>419225</v>
      </c>
      <c r="D146" s="20">
        <v>418951.692629</v>
      </c>
      <c r="E146" s="19" t="s">
        <v>723</v>
      </c>
      <c r="F146" s="19" t="s">
        <v>18</v>
      </c>
      <c r="G146" s="19" t="s">
        <v>281</v>
      </c>
      <c r="H146" s="20">
        <v>247.90835200000001</v>
      </c>
      <c r="I146" s="26">
        <v>208.366061</v>
      </c>
      <c r="J146" s="21">
        <f t="shared" si="4"/>
        <v>4.9735104229431349E-4</v>
      </c>
      <c r="K146" s="21">
        <f t="shared" si="5"/>
        <v>0.84049633390326439</v>
      </c>
    </row>
    <row r="147" spans="1:11" x14ac:dyDescent="0.2">
      <c r="A147" s="19" t="s">
        <v>783</v>
      </c>
      <c r="B147" s="22" t="s">
        <v>808</v>
      </c>
      <c r="C147" s="20">
        <v>10651.299805000001</v>
      </c>
      <c r="D147" s="20">
        <v>10651.360178000001</v>
      </c>
      <c r="E147" s="19" t="s">
        <v>705</v>
      </c>
      <c r="F147" s="19" t="s">
        <v>18</v>
      </c>
      <c r="G147" s="19" t="s">
        <v>56</v>
      </c>
      <c r="H147" s="20">
        <v>159.69860600000001</v>
      </c>
      <c r="I147" s="26">
        <v>0.26048199999999999</v>
      </c>
      <c r="J147" s="21">
        <f t="shared" si="4"/>
        <v>2.4455280419304207E-5</v>
      </c>
      <c r="K147" s="21">
        <f t="shared" si="5"/>
        <v>1.6310849951940091E-3</v>
      </c>
    </row>
    <row r="148" spans="1:11" ht="25" x14ac:dyDescent="0.2">
      <c r="A148" s="19" t="s">
        <v>783</v>
      </c>
      <c r="B148" s="22" t="s">
        <v>809</v>
      </c>
      <c r="C148" s="20">
        <v>28075</v>
      </c>
      <c r="D148" s="20">
        <v>28070.666884999999</v>
      </c>
      <c r="E148" s="19" t="s">
        <v>668</v>
      </c>
      <c r="F148" s="19" t="s">
        <v>18</v>
      </c>
      <c r="G148" s="19" t="s">
        <v>23</v>
      </c>
      <c r="H148" s="20">
        <v>40.430616999999998</v>
      </c>
      <c r="I148" s="26">
        <v>36.745123</v>
      </c>
      <c r="J148" s="21">
        <f t="shared" si="4"/>
        <v>1.3090220888067085E-3</v>
      </c>
      <c r="K148" s="21">
        <f t="shared" si="5"/>
        <v>0.90884398326149718</v>
      </c>
    </row>
    <row r="149" spans="1:11" ht="37" x14ac:dyDescent="0.2">
      <c r="A149" s="19" t="s">
        <v>783</v>
      </c>
      <c r="B149" s="22" t="s">
        <v>177</v>
      </c>
      <c r="C149" s="20">
        <v>28183.099609000001</v>
      </c>
      <c r="D149" s="20">
        <v>28183.118408999999</v>
      </c>
      <c r="E149" s="19" t="s">
        <v>740</v>
      </c>
      <c r="F149" s="19" t="s">
        <v>18</v>
      </c>
      <c r="G149" s="19" t="s">
        <v>56</v>
      </c>
      <c r="H149" s="20">
        <v>47.946956999999998</v>
      </c>
      <c r="I149" s="26">
        <v>47.946846000000001</v>
      </c>
      <c r="J149" s="21">
        <f t="shared" si="4"/>
        <v>1.701261205526804E-3</v>
      </c>
      <c r="K149" s="21">
        <f t="shared" si="5"/>
        <v>0.99999768494171593</v>
      </c>
    </row>
    <row r="150" spans="1:11" ht="37" x14ac:dyDescent="0.2">
      <c r="A150" s="19" t="s">
        <v>783</v>
      </c>
      <c r="B150" s="22" t="s">
        <v>177</v>
      </c>
      <c r="C150" s="20">
        <v>28183.099609000001</v>
      </c>
      <c r="D150" s="20">
        <v>28183.118408999999</v>
      </c>
      <c r="E150" s="19" t="s">
        <v>740</v>
      </c>
      <c r="F150" s="19" t="s">
        <v>18</v>
      </c>
      <c r="G150" s="19" t="s">
        <v>56</v>
      </c>
      <c r="H150" s="20">
        <v>47.946956999999998</v>
      </c>
      <c r="I150" s="26">
        <v>47.946846000000001</v>
      </c>
      <c r="J150" s="21">
        <f t="shared" si="4"/>
        <v>1.701261205526804E-3</v>
      </c>
      <c r="K150" s="21">
        <f t="shared" si="5"/>
        <v>0.99999768494171593</v>
      </c>
    </row>
    <row r="151" spans="1:11" ht="25" x14ac:dyDescent="0.2">
      <c r="A151" s="19" t="s">
        <v>783</v>
      </c>
      <c r="B151" s="22" t="s">
        <v>786</v>
      </c>
      <c r="C151" s="20">
        <v>419225</v>
      </c>
      <c r="D151" s="20">
        <v>418951.692629</v>
      </c>
      <c r="E151" s="19" t="s">
        <v>739</v>
      </c>
      <c r="F151" s="19" t="s">
        <v>35</v>
      </c>
      <c r="G151" s="19" t="s">
        <v>56</v>
      </c>
      <c r="H151" s="20">
        <v>807.22657200000003</v>
      </c>
      <c r="I151" s="26">
        <v>807.22335199999998</v>
      </c>
      <c r="J151" s="21">
        <f t="shared" si="4"/>
        <v>1.9267695206922853E-3</v>
      </c>
      <c r="K151" s="21">
        <f t="shared" si="5"/>
        <v>0.99999601103319469</v>
      </c>
    </row>
    <row r="152" spans="1:11" ht="25" x14ac:dyDescent="0.2">
      <c r="A152" s="19" t="s">
        <v>783</v>
      </c>
      <c r="B152" s="22" t="s">
        <v>786</v>
      </c>
      <c r="C152" s="20">
        <v>419225</v>
      </c>
      <c r="D152" s="20">
        <v>418951.692629</v>
      </c>
      <c r="E152" s="19" t="s">
        <v>739</v>
      </c>
      <c r="F152" s="19" t="s">
        <v>35</v>
      </c>
      <c r="G152" s="19" t="s">
        <v>56</v>
      </c>
      <c r="H152" s="20">
        <v>807.22657200000003</v>
      </c>
      <c r="I152" s="26">
        <v>807.22335199999998</v>
      </c>
      <c r="J152" s="21">
        <f t="shared" si="4"/>
        <v>1.9267695206922853E-3</v>
      </c>
      <c r="K152" s="21">
        <f t="shared" si="5"/>
        <v>0.99999601103319469</v>
      </c>
    </row>
    <row r="153" spans="1:11" ht="25" x14ac:dyDescent="0.2">
      <c r="A153" s="19" t="s">
        <v>783</v>
      </c>
      <c r="B153" s="22" t="s">
        <v>786</v>
      </c>
      <c r="C153" s="20">
        <v>419225</v>
      </c>
      <c r="D153" s="20">
        <v>418951.692629</v>
      </c>
      <c r="E153" s="19" t="s">
        <v>739</v>
      </c>
      <c r="F153" s="19" t="s">
        <v>35</v>
      </c>
      <c r="G153" s="19" t="s">
        <v>56</v>
      </c>
      <c r="H153" s="20">
        <v>807.22657200000003</v>
      </c>
      <c r="I153" s="26">
        <v>807.22335199999998</v>
      </c>
      <c r="J153" s="21">
        <f t="shared" si="4"/>
        <v>1.9267695206922853E-3</v>
      </c>
      <c r="K153" s="21">
        <f t="shared" si="5"/>
        <v>0.99999601103319469</v>
      </c>
    </row>
    <row r="154" spans="1:11" ht="25" x14ac:dyDescent="0.2">
      <c r="A154" s="19" t="s">
        <v>783</v>
      </c>
      <c r="B154" s="22" t="s">
        <v>786</v>
      </c>
      <c r="C154" s="20">
        <v>419225</v>
      </c>
      <c r="D154" s="20">
        <v>418951.692629</v>
      </c>
      <c r="E154" s="19" t="s">
        <v>739</v>
      </c>
      <c r="F154" s="19" t="s">
        <v>35</v>
      </c>
      <c r="G154" s="19" t="s">
        <v>56</v>
      </c>
      <c r="H154" s="20">
        <v>807.22657200000003</v>
      </c>
      <c r="I154" s="26">
        <v>807.22335199999998</v>
      </c>
      <c r="J154" s="21">
        <f t="shared" si="4"/>
        <v>1.9267695206922853E-3</v>
      </c>
      <c r="K154" s="21">
        <f t="shared" si="5"/>
        <v>0.99999601103319469</v>
      </c>
    </row>
    <row r="155" spans="1:11" ht="25" x14ac:dyDescent="0.2">
      <c r="A155" s="19" t="s">
        <v>783</v>
      </c>
      <c r="B155" s="22" t="s">
        <v>786</v>
      </c>
      <c r="C155" s="20">
        <v>419225</v>
      </c>
      <c r="D155" s="20">
        <v>418951.692629</v>
      </c>
      <c r="E155" s="19" t="s">
        <v>762</v>
      </c>
      <c r="F155" s="19" t="s">
        <v>18</v>
      </c>
      <c r="G155" s="19" t="s">
        <v>281</v>
      </c>
      <c r="H155" s="20">
        <v>253.12013099999999</v>
      </c>
      <c r="I155" s="26">
        <v>0.31778000000000001</v>
      </c>
      <c r="J155" s="21">
        <f t="shared" si="4"/>
        <v>7.5851227144082238E-7</v>
      </c>
      <c r="K155" s="21">
        <f t="shared" si="5"/>
        <v>1.2554513097972442E-3</v>
      </c>
    </row>
    <row r="156" spans="1:11" ht="37" x14ac:dyDescent="0.2">
      <c r="A156" s="19" t="s">
        <v>783</v>
      </c>
      <c r="B156" s="22" t="s">
        <v>177</v>
      </c>
      <c r="C156" s="20">
        <v>28183.099609000001</v>
      </c>
      <c r="D156" s="20">
        <v>28183.118408999999</v>
      </c>
      <c r="E156" s="19" t="s">
        <v>734</v>
      </c>
      <c r="F156" s="19" t="s">
        <v>18</v>
      </c>
      <c r="G156" s="19" t="s">
        <v>56</v>
      </c>
      <c r="H156" s="20">
        <v>64.336304999999996</v>
      </c>
      <c r="I156" s="26">
        <v>64.336291000000003</v>
      </c>
      <c r="J156" s="21">
        <f t="shared" si="4"/>
        <v>2.2827953268455504E-3</v>
      </c>
      <c r="K156" s="21">
        <f t="shared" si="5"/>
        <v>0.99999978239347143</v>
      </c>
    </row>
    <row r="157" spans="1:11" ht="37" x14ac:dyDescent="0.2">
      <c r="A157" s="19" t="s">
        <v>783</v>
      </c>
      <c r="B157" s="22" t="s">
        <v>177</v>
      </c>
      <c r="C157" s="20">
        <v>28183.099609000001</v>
      </c>
      <c r="D157" s="20">
        <v>28183.118408999999</v>
      </c>
      <c r="E157" s="19" t="s">
        <v>734</v>
      </c>
      <c r="F157" s="19" t="s">
        <v>18</v>
      </c>
      <c r="G157" s="19" t="s">
        <v>56</v>
      </c>
      <c r="H157" s="20">
        <v>64.336304999999996</v>
      </c>
      <c r="I157" s="26">
        <v>64.336291000000003</v>
      </c>
      <c r="J157" s="21">
        <f t="shared" si="4"/>
        <v>2.2827953268455504E-3</v>
      </c>
      <c r="K157" s="21">
        <f t="shared" si="5"/>
        <v>0.99999978239347143</v>
      </c>
    </row>
    <row r="158" spans="1:11" ht="25" x14ac:dyDescent="0.2">
      <c r="A158" s="19" t="s">
        <v>783</v>
      </c>
      <c r="B158" s="22" t="s">
        <v>786</v>
      </c>
      <c r="C158" s="20">
        <v>419225</v>
      </c>
      <c r="D158" s="20">
        <v>418951.692629</v>
      </c>
      <c r="E158" s="19" t="s">
        <v>743</v>
      </c>
      <c r="F158" s="19" t="s">
        <v>18</v>
      </c>
      <c r="G158" s="19" t="s">
        <v>56</v>
      </c>
      <c r="H158" s="20">
        <v>3303.1024849999999</v>
      </c>
      <c r="I158" s="26">
        <v>3303.1188619999998</v>
      </c>
      <c r="J158" s="21">
        <f t="shared" si="4"/>
        <v>7.8842475638952851E-3</v>
      </c>
      <c r="K158" s="21">
        <f t="shared" si="5"/>
        <v>1.000004958065962</v>
      </c>
    </row>
    <row r="159" spans="1:11" ht="25" x14ac:dyDescent="0.2">
      <c r="A159" s="19" t="s">
        <v>783</v>
      </c>
      <c r="B159" s="22" t="s">
        <v>786</v>
      </c>
      <c r="C159" s="20">
        <v>419225</v>
      </c>
      <c r="D159" s="20">
        <v>418951.692629</v>
      </c>
      <c r="E159" s="19" t="s">
        <v>743</v>
      </c>
      <c r="F159" s="19" t="s">
        <v>18</v>
      </c>
      <c r="G159" s="19" t="s">
        <v>56</v>
      </c>
      <c r="H159" s="20">
        <v>3303.1024849999999</v>
      </c>
      <c r="I159" s="26">
        <v>3303.1188619999998</v>
      </c>
      <c r="J159" s="21">
        <f t="shared" si="4"/>
        <v>7.8842475638952851E-3</v>
      </c>
      <c r="K159" s="21">
        <f t="shared" si="5"/>
        <v>1.000004958065962</v>
      </c>
    </row>
    <row r="160" spans="1:11" ht="25" x14ac:dyDescent="0.2">
      <c r="A160" s="19" t="s">
        <v>783</v>
      </c>
      <c r="B160" s="22" t="s">
        <v>786</v>
      </c>
      <c r="C160" s="20">
        <v>419225</v>
      </c>
      <c r="D160" s="20">
        <v>418951.692629</v>
      </c>
      <c r="E160" s="19" t="s">
        <v>743</v>
      </c>
      <c r="F160" s="19" t="s">
        <v>18</v>
      </c>
      <c r="G160" s="19" t="s">
        <v>56</v>
      </c>
      <c r="H160" s="20">
        <v>3303.1024849999999</v>
      </c>
      <c r="I160" s="26">
        <v>3303.1188619999998</v>
      </c>
      <c r="J160" s="21">
        <f t="shared" ref="J160:J223" si="6">I160/D160</f>
        <v>7.8842475638952851E-3</v>
      </c>
      <c r="K160" s="21">
        <f t="shared" ref="K160:K223" si="7">I160/H160</f>
        <v>1.000004958065962</v>
      </c>
    </row>
    <row r="161" spans="1:11" ht="25" x14ac:dyDescent="0.2">
      <c r="A161" s="19" t="s">
        <v>783</v>
      </c>
      <c r="B161" s="22" t="s">
        <v>786</v>
      </c>
      <c r="C161" s="20">
        <v>419225</v>
      </c>
      <c r="D161" s="20">
        <v>418951.692629</v>
      </c>
      <c r="E161" s="19" t="s">
        <v>743</v>
      </c>
      <c r="F161" s="19" t="s">
        <v>18</v>
      </c>
      <c r="G161" s="19" t="s">
        <v>56</v>
      </c>
      <c r="H161" s="20">
        <v>3303.1024849999999</v>
      </c>
      <c r="I161" s="26">
        <v>3303.1188619999998</v>
      </c>
      <c r="J161" s="21">
        <f t="shared" si="6"/>
        <v>7.8842475638952851E-3</v>
      </c>
      <c r="K161" s="21">
        <f t="shared" si="7"/>
        <v>1.000004958065962</v>
      </c>
    </row>
    <row r="162" spans="1:11" ht="25" x14ac:dyDescent="0.2">
      <c r="A162" s="19" t="s">
        <v>783</v>
      </c>
      <c r="B162" s="22" t="s">
        <v>786</v>
      </c>
      <c r="C162" s="20">
        <v>419225</v>
      </c>
      <c r="D162" s="20">
        <v>418951.692629</v>
      </c>
      <c r="E162" s="19" t="s">
        <v>743</v>
      </c>
      <c r="F162" s="19" t="s">
        <v>18</v>
      </c>
      <c r="G162" s="19" t="s">
        <v>56</v>
      </c>
      <c r="H162" s="20">
        <v>3303.1024849999999</v>
      </c>
      <c r="I162" s="26">
        <v>3303.1188619999998</v>
      </c>
      <c r="J162" s="21">
        <f t="shared" si="6"/>
        <v>7.8842475638952851E-3</v>
      </c>
      <c r="K162" s="21">
        <f t="shared" si="7"/>
        <v>1.000004958065962</v>
      </c>
    </row>
    <row r="163" spans="1:11" ht="37" x14ac:dyDescent="0.2">
      <c r="A163" s="19" t="s">
        <v>783</v>
      </c>
      <c r="B163" s="22" t="s">
        <v>177</v>
      </c>
      <c r="C163" s="20">
        <v>28183.099609000001</v>
      </c>
      <c r="D163" s="20">
        <v>28183.118408999999</v>
      </c>
      <c r="E163" s="19" t="s">
        <v>643</v>
      </c>
      <c r="F163" s="19" t="s">
        <v>18</v>
      </c>
      <c r="G163" s="19" t="s">
        <v>56</v>
      </c>
      <c r="H163" s="20">
        <v>310.01221500000003</v>
      </c>
      <c r="I163" s="26">
        <v>310.01220499999999</v>
      </c>
      <c r="J163" s="21">
        <f t="shared" si="6"/>
        <v>1.0999925576049834E-2</v>
      </c>
      <c r="K163" s="21">
        <f t="shared" si="7"/>
        <v>0.99999996774320643</v>
      </c>
    </row>
    <row r="164" spans="1:11" ht="25" x14ac:dyDescent="0.2">
      <c r="A164" s="19" t="s">
        <v>783</v>
      </c>
      <c r="B164" s="22" t="s">
        <v>810</v>
      </c>
      <c r="C164" s="20">
        <v>3506.9399410000001</v>
      </c>
      <c r="D164" s="20">
        <v>3559.0735319999999</v>
      </c>
      <c r="E164" s="19" t="s">
        <v>313</v>
      </c>
      <c r="F164" s="19" t="s">
        <v>14</v>
      </c>
      <c r="G164" s="19" t="s">
        <v>19</v>
      </c>
      <c r="H164" s="20">
        <v>401.83862800000003</v>
      </c>
      <c r="I164" s="26">
        <v>6.2849999999999998E-3</v>
      </c>
      <c r="J164" s="21">
        <f t="shared" si="6"/>
        <v>1.7659090051079057E-6</v>
      </c>
      <c r="K164" s="21">
        <f t="shared" si="7"/>
        <v>1.5640606855745085E-5</v>
      </c>
    </row>
    <row r="165" spans="1:11" ht="37" x14ac:dyDescent="0.2">
      <c r="A165" s="19" t="s">
        <v>783</v>
      </c>
      <c r="B165" s="22" t="s">
        <v>177</v>
      </c>
      <c r="C165" s="20">
        <v>28183.099609000001</v>
      </c>
      <c r="D165" s="20">
        <v>28183.118408999999</v>
      </c>
      <c r="E165" s="19" t="s">
        <v>742</v>
      </c>
      <c r="F165" s="19" t="s">
        <v>18</v>
      </c>
      <c r="G165" s="19" t="s">
        <v>56</v>
      </c>
      <c r="H165" s="20">
        <v>180.25171399999999</v>
      </c>
      <c r="I165" s="26">
        <v>117.771445</v>
      </c>
      <c r="J165" s="21">
        <f t="shared" si="6"/>
        <v>4.1787939606566342E-3</v>
      </c>
      <c r="K165" s="21">
        <f t="shared" si="7"/>
        <v>0.65337212271945444</v>
      </c>
    </row>
    <row r="166" spans="1:11" x14ac:dyDescent="0.2">
      <c r="A166" s="19" t="s">
        <v>783</v>
      </c>
      <c r="B166" s="22" t="s">
        <v>801</v>
      </c>
      <c r="C166" s="20">
        <v>23882.699218999998</v>
      </c>
      <c r="D166" s="20">
        <v>42195.766237999997</v>
      </c>
      <c r="E166" s="19" t="s">
        <v>176</v>
      </c>
      <c r="F166" s="19" t="s">
        <v>35</v>
      </c>
      <c r="G166" s="19" t="s">
        <v>56</v>
      </c>
      <c r="H166" s="20">
        <v>34113.522381000002</v>
      </c>
      <c r="I166" s="26">
        <v>106.889398</v>
      </c>
      <c r="J166" s="21">
        <f t="shared" si="6"/>
        <v>2.5331782671537133E-3</v>
      </c>
      <c r="K166" s="21">
        <f t="shared" si="7"/>
        <v>3.1333439216916963E-3</v>
      </c>
    </row>
    <row r="167" spans="1:11" ht="25" x14ac:dyDescent="0.2">
      <c r="A167" s="19" t="s">
        <v>783</v>
      </c>
      <c r="B167" s="22" t="s">
        <v>811</v>
      </c>
      <c r="C167" s="20">
        <v>5067.1098629999997</v>
      </c>
      <c r="D167" s="20">
        <v>5067.1070520000003</v>
      </c>
      <c r="E167" s="19" t="s">
        <v>511</v>
      </c>
      <c r="F167" s="19" t="s">
        <v>18</v>
      </c>
      <c r="G167" s="19" t="s">
        <v>56</v>
      </c>
      <c r="H167" s="20">
        <v>139.007001</v>
      </c>
      <c r="I167" s="26">
        <v>0.14507100000000001</v>
      </c>
      <c r="J167" s="21">
        <f t="shared" si="6"/>
        <v>2.8629945748381241E-5</v>
      </c>
      <c r="K167" s="21">
        <f t="shared" si="7"/>
        <v>1.0436236948957701E-3</v>
      </c>
    </row>
    <row r="168" spans="1:11" ht="37" x14ac:dyDescent="0.2">
      <c r="A168" s="19" t="s">
        <v>783</v>
      </c>
      <c r="B168" s="22" t="s">
        <v>177</v>
      </c>
      <c r="C168" s="20">
        <v>28183.099609000001</v>
      </c>
      <c r="D168" s="20">
        <v>28183.118408999999</v>
      </c>
      <c r="E168" s="19" t="s">
        <v>688</v>
      </c>
      <c r="F168" s="19" t="s">
        <v>18</v>
      </c>
      <c r="G168" s="19" t="s">
        <v>56</v>
      </c>
      <c r="H168" s="20">
        <v>13.510804</v>
      </c>
      <c r="I168" s="26">
        <v>13.510816</v>
      </c>
      <c r="J168" s="21">
        <f t="shared" si="6"/>
        <v>4.7939393377013434E-4</v>
      </c>
      <c r="K168" s="21">
        <f t="shared" si="7"/>
        <v>1.0000008881780833</v>
      </c>
    </row>
    <row r="169" spans="1:11" ht="37" x14ac:dyDescent="0.2">
      <c r="A169" s="19" t="s">
        <v>783</v>
      </c>
      <c r="B169" s="22" t="s">
        <v>177</v>
      </c>
      <c r="C169" s="20">
        <v>28183.099609000001</v>
      </c>
      <c r="D169" s="20">
        <v>28183.118408999999</v>
      </c>
      <c r="E169" s="19" t="s">
        <v>178</v>
      </c>
      <c r="F169" s="19" t="s">
        <v>18</v>
      </c>
      <c r="G169" s="19" t="s">
        <v>56</v>
      </c>
      <c r="H169" s="20">
        <v>368.95411300000001</v>
      </c>
      <c r="I169" s="26">
        <v>229.47786400000001</v>
      </c>
      <c r="J169" s="21">
        <f t="shared" si="6"/>
        <v>8.1423872500467707E-3</v>
      </c>
      <c r="K169" s="21">
        <f t="shared" si="7"/>
        <v>0.62196857526290816</v>
      </c>
    </row>
    <row r="170" spans="1:11" ht="37" x14ac:dyDescent="0.2">
      <c r="A170" s="19" t="s">
        <v>783</v>
      </c>
      <c r="B170" s="22" t="s">
        <v>797</v>
      </c>
      <c r="C170" s="20">
        <v>36126.898437999997</v>
      </c>
      <c r="D170" s="20">
        <v>36121.9496</v>
      </c>
      <c r="E170" s="19" t="s">
        <v>344</v>
      </c>
      <c r="F170" s="19" t="s">
        <v>18</v>
      </c>
      <c r="G170" s="19" t="s">
        <v>105</v>
      </c>
      <c r="H170" s="20">
        <v>6.1277900000000001</v>
      </c>
      <c r="I170" s="26">
        <v>6.1277840000000001</v>
      </c>
      <c r="J170" s="21">
        <f t="shared" si="6"/>
        <v>1.6964156331141108E-4</v>
      </c>
      <c r="K170" s="21">
        <f t="shared" si="7"/>
        <v>0.99999902085417414</v>
      </c>
    </row>
    <row r="171" spans="1:11" ht="37" x14ac:dyDescent="0.2">
      <c r="A171" s="19" t="s">
        <v>783</v>
      </c>
      <c r="B171" s="22" t="s">
        <v>177</v>
      </c>
      <c r="C171" s="20">
        <v>28183.099609000001</v>
      </c>
      <c r="D171" s="20">
        <v>28183.118408999999</v>
      </c>
      <c r="E171" s="19" t="s">
        <v>699</v>
      </c>
      <c r="F171" s="19" t="s">
        <v>18</v>
      </c>
      <c r="G171" s="19" t="s">
        <v>56</v>
      </c>
      <c r="H171" s="20">
        <v>10.924143000000001</v>
      </c>
      <c r="I171" s="26">
        <v>10.924144999999999</v>
      </c>
      <c r="J171" s="21">
        <f t="shared" si="6"/>
        <v>3.8761306827251175E-4</v>
      </c>
      <c r="K171" s="21">
        <f t="shared" si="7"/>
        <v>1.000000183080723</v>
      </c>
    </row>
    <row r="172" spans="1:11" ht="37" x14ac:dyDescent="0.2">
      <c r="A172" s="19" t="s">
        <v>783</v>
      </c>
      <c r="B172" s="22" t="s">
        <v>177</v>
      </c>
      <c r="C172" s="20">
        <v>28183.099609000001</v>
      </c>
      <c r="D172" s="20">
        <v>28183.118408999999</v>
      </c>
      <c r="E172" s="19" t="s">
        <v>699</v>
      </c>
      <c r="F172" s="19" t="s">
        <v>18</v>
      </c>
      <c r="G172" s="19" t="s">
        <v>56</v>
      </c>
      <c r="H172" s="20">
        <v>10.924143000000001</v>
      </c>
      <c r="I172" s="26">
        <v>10.924144999999999</v>
      </c>
      <c r="J172" s="21">
        <f t="shared" si="6"/>
        <v>3.8761306827251175E-4</v>
      </c>
      <c r="K172" s="21">
        <f t="shared" si="7"/>
        <v>1.000000183080723</v>
      </c>
    </row>
    <row r="173" spans="1:11" ht="37" x14ac:dyDescent="0.2">
      <c r="A173" s="19" t="s">
        <v>783</v>
      </c>
      <c r="B173" s="22" t="s">
        <v>177</v>
      </c>
      <c r="C173" s="20">
        <v>28183.099609000001</v>
      </c>
      <c r="D173" s="20">
        <v>28183.118408999999</v>
      </c>
      <c r="E173" s="19" t="s">
        <v>687</v>
      </c>
      <c r="F173" s="19" t="s">
        <v>18</v>
      </c>
      <c r="G173" s="19" t="s">
        <v>23</v>
      </c>
      <c r="H173" s="20">
        <v>177.748164</v>
      </c>
      <c r="I173" s="26">
        <v>141.63269700000001</v>
      </c>
      <c r="J173" s="21">
        <f t="shared" si="6"/>
        <v>5.0254444857589292E-3</v>
      </c>
      <c r="K173" s="21">
        <f t="shared" si="7"/>
        <v>0.79681665235090704</v>
      </c>
    </row>
    <row r="174" spans="1:11" ht="25" x14ac:dyDescent="0.2">
      <c r="A174" s="19" t="s">
        <v>783</v>
      </c>
      <c r="B174" s="22" t="s">
        <v>812</v>
      </c>
      <c r="C174" s="20">
        <v>757.28002900000001</v>
      </c>
      <c r="D174" s="20">
        <v>757.27840900000001</v>
      </c>
      <c r="E174" s="19" t="s">
        <v>520</v>
      </c>
      <c r="F174" s="19" t="s">
        <v>18</v>
      </c>
      <c r="G174" s="19" t="s">
        <v>26</v>
      </c>
      <c r="H174" s="20">
        <v>7297.7766819999997</v>
      </c>
      <c r="I174" s="26">
        <v>0.14573</v>
      </c>
      <c r="J174" s="21">
        <f t="shared" si="6"/>
        <v>1.9243913238255284E-4</v>
      </c>
      <c r="K174" s="21">
        <f t="shared" si="7"/>
        <v>1.9969095568441237E-5</v>
      </c>
    </row>
    <row r="175" spans="1:11" ht="25" x14ac:dyDescent="0.2">
      <c r="A175" s="19" t="s">
        <v>783</v>
      </c>
      <c r="B175" s="22" t="s">
        <v>786</v>
      </c>
      <c r="C175" s="20">
        <v>419225</v>
      </c>
      <c r="D175" s="20">
        <v>418951.692629</v>
      </c>
      <c r="E175" s="19" t="s">
        <v>617</v>
      </c>
      <c r="F175" s="19" t="s">
        <v>18</v>
      </c>
      <c r="G175" s="19" t="s">
        <v>292</v>
      </c>
      <c r="H175" s="20">
        <v>341.32793800000002</v>
      </c>
      <c r="I175" s="26">
        <v>0.48733500000000002</v>
      </c>
      <c r="J175" s="21">
        <f t="shared" si="6"/>
        <v>1.1632248027019107E-6</v>
      </c>
      <c r="K175" s="21">
        <f t="shared" si="7"/>
        <v>1.4277618259305805E-3</v>
      </c>
    </row>
    <row r="176" spans="1:11" x14ac:dyDescent="0.2">
      <c r="A176" s="19" t="s">
        <v>783</v>
      </c>
      <c r="B176" s="22" t="s">
        <v>813</v>
      </c>
      <c r="C176" s="20">
        <v>6640</v>
      </c>
      <c r="D176" s="20">
        <v>6638.8374480000002</v>
      </c>
      <c r="E176" s="19" t="s">
        <v>691</v>
      </c>
      <c r="F176" s="19" t="s">
        <v>18</v>
      </c>
      <c r="G176" s="19" t="s">
        <v>56</v>
      </c>
      <c r="H176" s="20">
        <v>54.866802</v>
      </c>
      <c r="I176" s="26">
        <v>4.5951649999999997</v>
      </c>
      <c r="J176" s="21">
        <f t="shared" si="6"/>
        <v>6.9216410794699118E-4</v>
      </c>
      <c r="K176" s="21">
        <f t="shared" si="7"/>
        <v>8.3751281877154055E-2</v>
      </c>
    </row>
    <row r="177" spans="1:11" ht="37" x14ac:dyDescent="0.2">
      <c r="A177" s="19" t="s">
        <v>783</v>
      </c>
      <c r="B177" s="22" t="s">
        <v>177</v>
      </c>
      <c r="C177" s="20">
        <v>28183.099609000001</v>
      </c>
      <c r="D177" s="20">
        <v>28183.118408999999</v>
      </c>
      <c r="E177" s="19" t="s">
        <v>686</v>
      </c>
      <c r="F177" s="19" t="s">
        <v>18</v>
      </c>
      <c r="G177" s="19" t="s">
        <v>56</v>
      </c>
      <c r="H177" s="20">
        <v>20.004625999999998</v>
      </c>
      <c r="I177" s="26">
        <v>0.51493999999999995</v>
      </c>
      <c r="J177" s="21">
        <f t="shared" si="6"/>
        <v>1.8271221535071824E-5</v>
      </c>
      <c r="K177" s="21">
        <f t="shared" si="7"/>
        <v>2.5741046096037987E-2</v>
      </c>
    </row>
    <row r="178" spans="1:11" ht="37" x14ac:dyDescent="0.2">
      <c r="A178" s="19" t="s">
        <v>783</v>
      </c>
      <c r="B178" s="22" t="s">
        <v>177</v>
      </c>
      <c r="C178" s="20">
        <v>28183.099609000001</v>
      </c>
      <c r="D178" s="20">
        <v>28183.118408999999</v>
      </c>
      <c r="E178" s="19" t="s">
        <v>686</v>
      </c>
      <c r="F178" s="19" t="s">
        <v>18</v>
      </c>
      <c r="G178" s="19" t="s">
        <v>56</v>
      </c>
      <c r="H178" s="20">
        <v>20.004625999999998</v>
      </c>
      <c r="I178" s="26">
        <v>0.51493999999999995</v>
      </c>
      <c r="J178" s="21">
        <f t="shared" si="6"/>
        <v>1.8271221535071824E-5</v>
      </c>
      <c r="K178" s="21">
        <f t="shared" si="7"/>
        <v>2.5741046096037987E-2</v>
      </c>
    </row>
    <row r="179" spans="1:11" x14ac:dyDescent="0.2">
      <c r="A179" s="19" t="s">
        <v>783</v>
      </c>
      <c r="B179" s="22" t="s">
        <v>784</v>
      </c>
      <c r="C179" s="20">
        <v>16485.699218999998</v>
      </c>
      <c r="D179" s="20">
        <v>16485.767424999998</v>
      </c>
      <c r="E179" s="19" t="s">
        <v>701</v>
      </c>
      <c r="F179" s="19" t="s">
        <v>18</v>
      </c>
      <c r="G179" s="19" t="s">
        <v>56</v>
      </c>
      <c r="H179" s="20">
        <v>286.83862900000003</v>
      </c>
      <c r="I179" s="26">
        <v>286.838797</v>
      </c>
      <c r="J179" s="21">
        <f t="shared" si="6"/>
        <v>1.7399177703127159E-2</v>
      </c>
      <c r="K179" s="21">
        <f t="shared" si="7"/>
        <v>1.0000005856951715</v>
      </c>
    </row>
    <row r="180" spans="1:11" ht="25" x14ac:dyDescent="0.2">
      <c r="A180" s="19" t="s">
        <v>783</v>
      </c>
      <c r="B180" s="22" t="s">
        <v>788</v>
      </c>
      <c r="C180" s="20">
        <v>4202.0097660000001</v>
      </c>
      <c r="D180" s="20">
        <v>4210.6023439999999</v>
      </c>
      <c r="E180" s="19" t="s">
        <v>701</v>
      </c>
      <c r="F180" s="19" t="s">
        <v>18</v>
      </c>
      <c r="G180" s="19" t="s">
        <v>56</v>
      </c>
      <c r="H180" s="20">
        <v>286.83862900000003</v>
      </c>
      <c r="I180" s="26">
        <v>286.838797</v>
      </c>
      <c r="J180" s="21">
        <f t="shared" si="6"/>
        <v>6.8122984211210991E-2</v>
      </c>
      <c r="K180" s="21">
        <f t="shared" si="7"/>
        <v>1.0000005856951715</v>
      </c>
    </row>
    <row r="181" spans="1:11" x14ac:dyDescent="0.2">
      <c r="A181" s="19" t="s">
        <v>783</v>
      </c>
      <c r="B181" s="22" t="s">
        <v>784</v>
      </c>
      <c r="C181" s="20">
        <v>16485.699218999998</v>
      </c>
      <c r="D181" s="20">
        <v>16485.767424999998</v>
      </c>
      <c r="E181" s="19" t="s">
        <v>701</v>
      </c>
      <c r="F181" s="19" t="s">
        <v>18</v>
      </c>
      <c r="G181" s="19" t="s">
        <v>56</v>
      </c>
      <c r="H181" s="20">
        <v>286.83862900000003</v>
      </c>
      <c r="I181" s="26">
        <v>286.838797</v>
      </c>
      <c r="J181" s="21">
        <f t="shared" si="6"/>
        <v>1.7399177703127159E-2</v>
      </c>
      <c r="K181" s="21">
        <f t="shared" si="7"/>
        <v>1.0000005856951715</v>
      </c>
    </row>
    <row r="182" spans="1:11" ht="49" x14ac:dyDescent="0.2">
      <c r="A182" s="19" t="s">
        <v>783</v>
      </c>
      <c r="B182" s="22" t="s">
        <v>814</v>
      </c>
      <c r="C182" s="20">
        <v>63992</v>
      </c>
      <c r="D182" s="20">
        <v>63992.452827000001</v>
      </c>
      <c r="E182" s="19" t="s">
        <v>703</v>
      </c>
      <c r="F182" s="19" t="s">
        <v>18</v>
      </c>
      <c r="G182" s="19" t="s">
        <v>233</v>
      </c>
      <c r="H182" s="20">
        <v>6.1152410000000001</v>
      </c>
      <c r="I182" s="26">
        <v>6.1152420000000003</v>
      </c>
      <c r="J182" s="21">
        <f t="shared" si="6"/>
        <v>9.5561925349731683E-5</v>
      </c>
      <c r="K182" s="21">
        <f t="shared" si="7"/>
        <v>1.0000001635258529</v>
      </c>
    </row>
    <row r="183" spans="1:11" ht="25" x14ac:dyDescent="0.2">
      <c r="A183" s="19" t="s">
        <v>783</v>
      </c>
      <c r="B183" s="22" t="s">
        <v>811</v>
      </c>
      <c r="C183" s="20">
        <v>5067.1098629999997</v>
      </c>
      <c r="D183" s="20">
        <v>5067.1070520000003</v>
      </c>
      <c r="E183" s="19" t="s">
        <v>689</v>
      </c>
      <c r="F183" s="19" t="s">
        <v>35</v>
      </c>
      <c r="G183" s="19" t="s">
        <v>56</v>
      </c>
      <c r="H183" s="20">
        <v>76.402705999999995</v>
      </c>
      <c r="I183" s="26">
        <v>9.9999999999999995E-7</v>
      </c>
      <c r="J183" s="21">
        <f t="shared" si="6"/>
        <v>1.9735126764398974E-10</v>
      </c>
      <c r="K183" s="21">
        <f t="shared" si="7"/>
        <v>1.3088541654532497E-8</v>
      </c>
    </row>
    <row r="184" spans="1:11" x14ac:dyDescent="0.2">
      <c r="A184" s="19" t="s">
        <v>783</v>
      </c>
      <c r="B184" s="22" t="s">
        <v>808</v>
      </c>
      <c r="C184" s="20">
        <v>10651.299805000001</v>
      </c>
      <c r="D184" s="20">
        <v>10651.360178000001</v>
      </c>
      <c r="E184" s="19" t="s">
        <v>690</v>
      </c>
      <c r="F184" s="19" t="s">
        <v>18</v>
      </c>
      <c r="G184" s="19" t="s">
        <v>56</v>
      </c>
      <c r="H184" s="20">
        <v>156.94384600000001</v>
      </c>
      <c r="I184" s="26">
        <v>28.117737999999999</v>
      </c>
      <c r="J184" s="21">
        <f t="shared" si="6"/>
        <v>2.6398260438207856E-3</v>
      </c>
      <c r="K184" s="21">
        <f t="shared" si="7"/>
        <v>0.1791579518192768</v>
      </c>
    </row>
    <row r="185" spans="1:11" ht="25" x14ac:dyDescent="0.2">
      <c r="A185" s="19" t="s">
        <v>783</v>
      </c>
      <c r="B185" s="22" t="s">
        <v>786</v>
      </c>
      <c r="C185" s="20">
        <v>419225</v>
      </c>
      <c r="D185" s="20">
        <v>418951.692629</v>
      </c>
      <c r="E185" s="19" t="s">
        <v>697</v>
      </c>
      <c r="F185" s="19" t="s">
        <v>18</v>
      </c>
      <c r="G185" s="19" t="s">
        <v>68</v>
      </c>
      <c r="H185" s="20">
        <v>44.642229999999998</v>
      </c>
      <c r="I185" s="26">
        <v>42.842939000000001</v>
      </c>
      <c r="J185" s="21">
        <f t="shared" si="6"/>
        <v>1.0226224109789979E-4</v>
      </c>
      <c r="K185" s="21">
        <f t="shared" si="7"/>
        <v>0.9596953153997908</v>
      </c>
    </row>
    <row r="186" spans="1:11" ht="37" x14ac:dyDescent="0.2">
      <c r="A186" s="19" t="s">
        <v>783</v>
      </c>
      <c r="B186" s="22" t="s">
        <v>177</v>
      </c>
      <c r="C186" s="20">
        <v>28183.099609000001</v>
      </c>
      <c r="D186" s="20">
        <v>28183.118408999999</v>
      </c>
      <c r="E186" s="19" t="s">
        <v>671</v>
      </c>
      <c r="F186" s="19" t="s">
        <v>18</v>
      </c>
      <c r="G186" s="19" t="s">
        <v>244</v>
      </c>
      <c r="H186" s="20">
        <v>452.64768500000002</v>
      </c>
      <c r="I186" s="26">
        <v>196.057559</v>
      </c>
      <c r="J186" s="21">
        <f t="shared" si="6"/>
        <v>6.9565601703390975E-3</v>
      </c>
      <c r="K186" s="21">
        <f t="shared" si="7"/>
        <v>0.43313500874305805</v>
      </c>
    </row>
    <row r="187" spans="1:11" ht="37" x14ac:dyDescent="0.2">
      <c r="A187" s="19" t="s">
        <v>783</v>
      </c>
      <c r="B187" s="22" t="s">
        <v>177</v>
      </c>
      <c r="C187" s="20">
        <v>28183.099609000001</v>
      </c>
      <c r="D187" s="20">
        <v>28183.118408999999</v>
      </c>
      <c r="E187" s="19" t="s">
        <v>671</v>
      </c>
      <c r="F187" s="19" t="s">
        <v>18</v>
      </c>
      <c r="G187" s="19" t="s">
        <v>244</v>
      </c>
      <c r="H187" s="20">
        <v>452.64768500000002</v>
      </c>
      <c r="I187" s="26">
        <v>196.057559</v>
      </c>
      <c r="J187" s="21">
        <f t="shared" si="6"/>
        <v>6.9565601703390975E-3</v>
      </c>
      <c r="K187" s="21">
        <f t="shared" si="7"/>
        <v>0.43313500874305805</v>
      </c>
    </row>
    <row r="188" spans="1:11" ht="37" x14ac:dyDescent="0.2">
      <c r="A188" s="19" t="s">
        <v>783</v>
      </c>
      <c r="B188" s="22" t="s">
        <v>177</v>
      </c>
      <c r="C188" s="20">
        <v>28183.099609000001</v>
      </c>
      <c r="D188" s="20">
        <v>28183.118408999999</v>
      </c>
      <c r="E188" s="19" t="s">
        <v>671</v>
      </c>
      <c r="F188" s="19" t="s">
        <v>18</v>
      </c>
      <c r="G188" s="19" t="s">
        <v>244</v>
      </c>
      <c r="H188" s="20">
        <v>452.64768500000002</v>
      </c>
      <c r="I188" s="26">
        <v>196.057559</v>
      </c>
      <c r="J188" s="21">
        <f t="shared" si="6"/>
        <v>6.9565601703390975E-3</v>
      </c>
      <c r="K188" s="21">
        <f t="shared" si="7"/>
        <v>0.43313500874305805</v>
      </c>
    </row>
    <row r="189" spans="1:11" ht="37" x14ac:dyDescent="0.2">
      <c r="A189" s="19" t="s">
        <v>783</v>
      </c>
      <c r="B189" s="22" t="s">
        <v>177</v>
      </c>
      <c r="C189" s="20">
        <v>28183.099609000001</v>
      </c>
      <c r="D189" s="20">
        <v>28183.118408999999</v>
      </c>
      <c r="E189" s="19" t="s">
        <v>671</v>
      </c>
      <c r="F189" s="19" t="s">
        <v>18</v>
      </c>
      <c r="G189" s="19" t="s">
        <v>244</v>
      </c>
      <c r="H189" s="20">
        <v>452.64768500000002</v>
      </c>
      <c r="I189" s="26">
        <v>196.057559</v>
      </c>
      <c r="J189" s="21">
        <f t="shared" si="6"/>
        <v>6.9565601703390975E-3</v>
      </c>
      <c r="K189" s="21">
        <f t="shared" si="7"/>
        <v>0.43313500874305805</v>
      </c>
    </row>
    <row r="190" spans="1:11" ht="37" x14ac:dyDescent="0.2">
      <c r="A190" s="19" t="s">
        <v>783</v>
      </c>
      <c r="B190" s="22" t="s">
        <v>177</v>
      </c>
      <c r="C190" s="20">
        <v>28183.099609000001</v>
      </c>
      <c r="D190" s="20">
        <v>28183.118408999999</v>
      </c>
      <c r="E190" s="19" t="s">
        <v>666</v>
      </c>
      <c r="F190" s="19" t="s">
        <v>18</v>
      </c>
      <c r="G190" s="19" t="s">
        <v>224</v>
      </c>
      <c r="H190" s="20">
        <v>252.131899</v>
      </c>
      <c r="I190" s="26">
        <v>161.13441599999999</v>
      </c>
      <c r="J190" s="21">
        <f t="shared" si="6"/>
        <v>5.7174090411706647E-3</v>
      </c>
      <c r="K190" s="21">
        <f t="shared" si="7"/>
        <v>0.63908778159006363</v>
      </c>
    </row>
    <row r="191" spans="1:11" ht="37" x14ac:dyDescent="0.2">
      <c r="A191" s="19" t="s">
        <v>783</v>
      </c>
      <c r="B191" s="22" t="s">
        <v>177</v>
      </c>
      <c r="C191" s="20">
        <v>28183.099609000001</v>
      </c>
      <c r="D191" s="20">
        <v>28183.118408999999</v>
      </c>
      <c r="E191" s="19" t="s">
        <v>666</v>
      </c>
      <c r="F191" s="19" t="s">
        <v>18</v>
      </c>
      <c r="G191" s="19" t="s">
        <v>224</v>
      </c>
      <c r="H191" s="20">
        <v>252.131899</v>
      </c>
      <c r="I191" s="26">
        <v>161.13441599999999</v>
      </c>
      <c r="J191" s="21">
        <f t="shared" si="6"/>
        <v>5.7174090411706647E-3</v>
      </c>
      <c r="K191" s="21">
        <f t="shared" si="7"/>
        <v>0.63908778159006363</v>
      </c>
    </row>
    <row r="192" spans="1:11" ht="37" x14ac:dyDescent="0.2">
      <c r="A192" s="19" t="s">
        <v>783</v>
      </c>
      <c r="B192" s="22" t="s">
        <v>177</v>
      </c>
      <c r="C192" s="20">
        <v>28183.099609000001</v>
      </c>
      <c r="D192" s="20">
        <v>28183.118408999999</v>
      </c>
      <c r="E192" s="19" t="s">
        <v>666</v>
      </c>
      <c r="F192" s="19" t="s">
        <v>18</v>
      </c>
      <c r="G192" s="19" t="s">
        <v>224</v>
      </c>
      <c r="H192" s="20">
        <v>252.131899</v>
      </c>
      <c r="I192" s="26">
        <v>161.13441599999999</v>
      </c>
      <c r="J192" s="21">
        <f t="shared" si="6"/>
        <v>5.7174090411706647E-3</v>
      </c>
      <c r="K192" s="21">
        <f t="shared" si="7"/>
        <v>0.63908778159006363</v>
      </c>
    </row>
    <row r="193" spans="1:11" ht="37" x14ac:dyDescent="0.2">
      <c r="A193" s="19" t="s">
        <v>783</v>
      </c>
      <c r="B193" s="22" t="s">
        <v>797</v>
      </c>
      <c r="C193" s="20">
        <v>36126.898437999997</v>
      </c>
      <c r="D193" s="20">
        <v>36121.9496</v>
      </c>
      <c r="E193" s="19" t="s">
        <v>325</v>
      </c>
      <c r="F193" s="19" t="s">
        <v>14</v>
      </c>
      <c r="G193" s="19" t="s">
        <v>95</v>
      </c>
      <c r="H193" s="20">
        <v>76.693662000000003</v>
      </c>
      <c r="I193" s="26">
        <v>76.693658999999997</v>
      </c>
      <c r="J193" s="21">
        <f t="shared" si="6"/>
        <v>2.1231871438079854E-3</v>
      </c>
      <c r="K193" s="21">
        <f t="shared" si="7"/>
        <v>0.99999996088333865</v>
      </c>
    </row>
    <row r="194" spans="1:11" ht="25" x14ac:dyDescent="0.2">
      <c r="A194" s="19" t="s">
        <v>783</v>
      </c>
      <c r="B194" s="22" t="s">
        <v>798</v>
      </c>
      <c r="C194" s="20">
        <v>15905.900390999999</v>
      </c>
      <c r="D194" s="20">
        <v>15905.861462999999</v>
      </c>
      <c r="E194" s="19" t="s">
        <v>248</v>
      </c>
      <c r="F194" s="19" t="s">
        <v>18</v>
      </c>
      <c r="G194" s="19" t="s">
        <v>65</v>
      </c>
      <c r="H194" s="20">
        <v>39.170020000000001</v>
      </c>
      <c r="I194" s="26">
        <v>28.546441000000002</v>
      </c>
      <c r="J194" s="21">
        <f t="shared" si="6"/>
        <v>1.7947120353339144E-3</v>
      </c>
      <c r="K194" s="21">
        <f t="shared" si="7"/>
        <v>0.72878290590609862</v>
      </c>
    </row>
    <row r="195" spans="1:11" ht="25" x14ac:dyDescent="0.2">
      <c r="A195" s="19" t="s">
        <v>783</v>
      </c>
      <c r="B195" s="22" t="s">
        <v>815</v>
      </c>
      <c r="C195" s="20">
        <v>28061</v>
      </c>
      <c r="D195" s="20">
        <v>28050.940563</v>
      </c>
      <c r="E195" s="19" t="s">
        <v>500</v>
      </c>
      <c r="F195" s="19" t="s">
        <v>18</v>
      </c>
      <c r="G195" s="19" t="s">
        <v>19</v>
      </c>
      <c r="H195" s="20">
        <v>509.46389799999997</v>
      </c>
      <c r="I195" s="26">
        <v>182.758501</v>
      </c>
      <c r="J195" s="21">
        <f t="shared" si="6"/>
        <v>6.5152361144375929E-3</v>
      </c>
      <c r="K195" s="21">
        <f t="shared" si="7"/>
        <v>0.35872708884271132</v>
      </c>
    </row>
    <row r="196" spans="1:11" ht="25" x14ac:dyDescent="0.2">
      <c r="A196" s="19" t="s">
        <v>783</v>
      </c>
      <c r="B196" s="22" t="s">
        <v>815</v>
      </c>
      <c r="C196" s="20">
        <v>28061</v>
      </c>
      <c r="D196" s="20">
        <v>28050.940563</v>
      </c>
      <c r="E196" s="19" t="s">
        <v>500</v>
      </c>
      <c r="F196" s="19" t="s">
        <v>18</v>
      </c>
      <c r="G196" s="19" t="s">
        <v>19</v>
      </c>
      <c r="H196" s="20">
        <v>509.46389799999997</v>
      </c>
      <c r="I196" s="26">
        <v>182.758501</v>
      </c>
      <c r="J196" s="21">
        <f t="shared" si="6"/>
        <v>6.5152361144375929E-3</v>
      </c>
      <c r="K196" s="21">
        <f t="shared" si="7"/>
        <v>0.35872708884271132</v>
      </c>
    </row>
    <row r="197" spans="1:11" x14ac:dyDescent="0.2">
      <c r="A197" s="19" t="s">
        <v>783</v>
      </c>
      <c r="B197" s="22" t="s">
        <v>816</v>
      </c>
      <c r="C197" s="20">
        <v>6900</v>
      </c>
      <c r="D197" s="20">
        <v>6894.2636439999997</v>
      </c>
      <c r="E197" s="19" t="s">
        <v>429</v>
      </c>
      <c r="F197" s="19" t="s">
        <v>18</v>
      </c>
      <c r="G197" s="19" t="s">
        <v>26</v>
      </c>
      <c r="H197" s="20">
        <v>1891.1567190000001</v>
      </c>
      <c r="I197" s="26">
        <v>700.93145400000003</v>
      </c>
      <c r="J197" s="21">
        <f t="shared" si="6"/>
        <v>0.10166879164970907</v>
      </c>
      <c r="K197" s="21">
        <f t="shared" si="7"/>
        <v>0.37063636607051603</v>
      </c>
    </row>
    <row r="198" spans="1:11" x14ac:dyDescent="0.2">
      <c r="A198" s="19" t="s">
        <v>783</v>
      </c>
      <c r="B198" s="22" t="s">
        <v>817</v>
      </c>
      <c r="C198" s="20">
        <v>1184.969971</v>
      </c>
      <c r="D198" s="20">
        <v>1184.968539</v>
      </c>
      <c r="E198" s="19" t="s">
        <v>413</v>
      </c>
      <c r="F198" s="19" t="s">
        <v>18</v>
      </c>
      <c r="G198" s="19" t="s">
        <v>26</v>
      </c>
      <c r="H198" s="20">
        <v>26.401520999999999</v>
      </c>
      <c r="I198" s="26">
        <v>2.5583100000000001</v>
      </c>
      <c r="J198" s="21">
        <f t="shared" si="6"/>
        <v>2.1589687116579221E-3</v>
      </c>
      <c r="K198" s="21">
        <f t="shared" si="7"/>
        <v>9.6900099051111493E-2</v>
      </c>
    </row>
    <row r="199" spans="1:11" ht="73" x14ac:dyDescent="0.2">
      <c r="A199" s="19" t="s">
        <v>783</v>
      </c>
      <c r="B199" s="22" t="s">
        <v>818</v>
      </c>
      <c r="C199" s="20">
        <v>42587</v>
      </c>
      <c r="D199" s="20">
        <v>42582.74583</v>
      </c>
      <c r="E199" s="19" t="s">
        <v>417</v>
      </c>
      <c r="F199" s="19" t="s">
        <v>18</v>
      </c>
      <c r="G199" s="19" t="s">
        <v>58</v>
      </c>
      <c r="H199" s="20">
        <v>1947.6962530000001</v>
      </c>
      <c r="I199" s="26">
        <v>1894.2390620000001</v>
      </c>
      <c r="J199" s="21">
        <f t="shared" si="6"/>
        <v>4.4483722810225369E-2</v>
      </c>
      <c r="K199" s="21">
        <f t="shared" si="7"/>
        <v>0.97255363051725296</v>
      </c>
    </row>
    <row r="200" spans="1:11" ht="25" x14ac:dyDescent="0.2">
      <c r="A200" s="19" t="s">
        <v>783</v>
      </c>
      <c r="B200" s="22" t="s">
        <v>798</v>
      </c>
      <c r="C200" s="20">
        <v>15905.900390999999</v>
      </c>
      <c r="D200" s="20">
        <v>15905.861462999999</v>
      </c>
      <c r="E200" s="19" t="s">
        <v>370</v>
      </c>
      <c r="F200" s="19" t="s">
        <v>18</v>
      </c>
      <c r="G200" s="19" t="s">
        <v>65</v>
      </c>
      <c r="H200" s="20">
        <v>138.25149300000001</v>
      </c>
      <c r="I200" s="26">
        <v>79.009973000000002</v>
      </c>
      <c r="J200" s="21">
        <f t="shared" si="6"/>
        <v>4.9673495009240421E-3</v>
      </c>
      <c r="K200" s="21">
        <f t="shared" si="7"/>
        <v>0.57149453713313603</v>
      </c>
    </row>
    <row r="201" spans="1:11" ht="37" x14ac:dyDescent="0.2">
      <c r="A201" s="19" t="s">
        <v>783</v>
      </c>
      <c r="B201" s="22" t="s">
        <v>819</v>
      </c>
      <c r="C201" s="20">
        <v>70166.796875</v>
      </c>
      <c r="D201" s="20">
        <v>70136.424887999994</v>
      </c>
      <c r="E201" s="19" t="s">
        <v>367</v>
      </c>
      <c r="F201" s="19" t="s">
        <v>18</v>
      </c>
      <c r="G201" s="19" t="s">
        <v>269</v>
      </c>
      <c r="H201" s="20">
        <v>64.637415000000004</v>
      </c>
      <c r="I201" s="26">
        <v>64.637422000000001</v>
      </c>
      <c r="J201" s="21">
        <f t="shared" si="6"/>
        <v>9.2159562029599761E-4</v>
      </c>
      <c r="K201" s="21">
        <f t="shared" si="7"/>
        <v>1.0000001082964101</v>
      </c>
    </row>
    <row r="202" spans="1:11" ht="37" x14ac:dyDescent="0.2">
      <c r="A202" s="19" t="s">
        <v>783</v>
      </c>
      <c r="B202" s="22" t="s">
        <v>819</v>
      </c>
      <c r="C202" s="20">
        <v>70166.796875</v>
      </c>
      <c r="D202" s="20">
        <v>70136.424887999994</v>
      </c>
      <c r="E202" s="19" t="s">
        <v>409</v>
      </c>
      <c r="F202" s="19" t="s">
        <v>18</v>
      </c>
      <c r="G202" s="19" t="s">
        <v>269</v>
      </c>
      <c r="H202" s="20">
        <v>84.802531000000002</v>
      </c>
      <c r="I202" s="26">
        <v>84.802532999999997</v>
      </c>
      <c r="J202" s="21">
        <f t="shared" si="6"/>
        <v>1.2091082933785139E-3</v>
      </c>
      <c r="K202" s="21">
        <f t="shared" si="7"/>
        <v>1.0000000235842017</v>
      </c>
    </row>
    <row r="203" spans="1:11" ht="37" x14ac:dyDescent="0.2">
      <c r="A203" s="19" t="s">
        <v>783</v>
      </c>
      <c r="B203" s="22" t="s">
        <v>819</v>
      </c>
      <c r="C203" s="20">
        <v>70166.796875</v>
      </c>
      <c r="D203" s="20">
        <v>70136.424887999994</v>
      </c>
      <c r="E203" s="19" t="s">
        <v>421</v>
      </c>
      <c r="F203" s="19" t="s">
        <v>18</v>
      </c>
      <c r="G203" s="19" t="s">
        <v>269</v>
      </c>
      <c r="H203" s="20">
        <v>309.30900800000001</v>
      </c>
      <c r="I203" s="26">
        <v>309.30902600000002</v>
      </c>
      <c r="J203" s="21">
        <f t="shared" si="6"/>
        <v>4.4101053980714275E-3</v>
      </c>
      <c r="K203" s="21">
        <f t="shared" si="7"/>
        <v>1.0000000581942314</v>
      </c>
    </row>
    <row r="204" spans="1:11" ht="25" x14ac:dyDescent="0.2">
      <c r="A204" s="19" t="s">
        <v>783</v>
      </c>
      <c r="B204" s="22" t="s">
        <v>810</v>
      </c>
      <c r="C204" s="20">
        <v>3506.9399410000001</v>
      </c>
      <c r="D204" s="20">
        <v>3559.0735319999999</v>
      </c>
      <c r="E204" s="19" t="s">
        <v>187</v>
      </c>
      <c r="F204" s="19" t="s">
        <v>18</v>
      </c>
      <c r="G204" s="19" t="s">
        <v>188</v>
      </c>
      <c r="H204" s="20">
        <v>67.269277000000002</v>
      </c>
      <c r="I204" s="26">
        <v>50.786245999999998</v>
      </c>
      <c r="J204" s="21">
        <f t="shared" si="6"/>
        <v>1.4269512990775713E-2</v>
      </c>
      <c r="K204" s="21">
        <f t="shared" si="7"/>
        <v>0.75496940453217587</v>
      </c>
    </row>
    <row r="205" spans="1:11" x14ac:dyDescent="0.2">
      <c r="A205" s="19" t="s">
        <v>783</v>
      </c>
      <c r="B205" s="22" t="s">
        <v>820</v>
      </c>
      <c r="C205" s="20">
        <v>23538</v>
      </c>
      <c r="D205" s="20">
        <v>23538.459529</v>
      </c>
      <c r="E205" s="19" t="s">
        <v>378</v>
      </c>
      <c r="F205" s="19" t="s">
        <v>18</v>
      </c>
      <c r="G205" s="19" t="s">
        <v>26</v>
      </c>
      <c r="H205" s="20">
        <v>1272.4935129999999</v>
      </c>
      <c r="I205" s="26">
        <v>26.760867000000001</v>
      </c>
      <c r="J205" s="21">
        <f t="shared" si="6"/>
        <v>1.1368996754876806E-3</v>
      </c>
      <c r="K205" s="21">
        <f t="shared" si="7"/>
        <v>2.1030258092954227E-2</v>
      </c>
    </row>
    <row r="206" spans="1:11" x14ac:dyDescent="0.2">
      <c r="A206" s="19" t="s">
        <v>783</v>
      </c>
      <c r="B206" s="22" t="s">
        <v>816</v>
      </c>
      <c r="C206" s="20">
        <v>6900</v>
      </c>
      <c r="D206" s="20">
        <v>6894.2636439999997</v>
      </c>
      <c r="E206" s="19" t="s">
        <v>426</v>
      </c>
      <c r="F206" s="19" t="s">
        <v>18</v>
      </c>
      <c r="G206" s="19" t="s">
        <v>58</v>
      </c>
      <c r="H206" s="20">
        <v>634.36821999999995</v>
      </c>
      <c r="I206" s="26">
        <v>287.91377199999999</v>
      </c>
      <c r="J206" s="21">
        <f t="shared" si="6"/>
        <v>4.1761352171463317E-2</v>
      </c>
      <c r="K206" s="21">
        <f t="shared" si="7"/>
        <v>0.45385907257460029</v>
      </c>
    </row>
    <row r="207" spans="1:11" x14ac:dyDescent="0.2">
      <c r="A207" s="19" t="s">
        <v>783</v>
      </c>
      <c r="B207" s="22" t="s">
        <v>802</v>
      </c>
      <c r="C207" s="20">
        <v>5200.6000979999999</v>
      </c>
      <c r="D207" s="20">
        <v>5200.6078129999996</v>
      </c>
      <c r="E207" s="19" t="s">
        <v>398</v>
      </c>
      <c r="F207" s="19" t="s">
        <v>18</v>
      </c>
      <c r="G207" s="19" t="s">
        <v>19</v>
      </c>
      <c r="H207" s="20">
        <v>2372.4182970000002</v>
      </c>
      <c r="I207" s="26">
        <v>194.88868099999999</v>
      </c>
      <c r="J207" s="21">
        <f t="shared" si="6"/>
        <v>3.7474212247429091E-2</v>
      </c>
      <c r="K207" s="21">
        <f t="shared" si="7"/>
        <v>8.2147689236102689E-2</v>
      </c>
    </row>
    <row r="208" spans="1:11" ht="25" x14ac:dyDescent="0.2">
      <c r="A208" s="19" t="s">
        <v>783</v>
      </c>
      <c r="B208" s="22" t="s">
        <v>791</v>
      </c>
      <c r="C208" s="20">
        <v>19304.599609000001</v>
      </c>
      <c r="D208" s="20">
        <v>19304.628519000002</v>
      </c>
      <c r="E208" s="19" t="s">
        <v>665</v>
      </c>
      <c r="F208" s="19" t="s">
        <v>18</v>
      </c>
      <c r="G208" s="19" t="s">
        <v>55</v>
      </c>
      <c r="H208" s="20">
        <v>51.621279999999999</v>
      </c>
      <c r="I208" s="26">
        <v>0.49631900000000001</v>
      </c>
      <c r="J208" s="21">
        <f t="shared" si="6"/>
        <v>2.570984463707825E-5</v>
      </c>
      <c r="K208" s="21">
        <f t="shared" si="7"/>
        <v>9.6146201721460604E-3</v>
      </c>
    </row>
    <row r="209" spans="1:11" ht="25" x14ac:dyDescent="0.2">
      <c r="A209" s="19" t="s">
        <v>783</v>
      </c>
      <c r="B209" s="22" t="s">
        <v>791</v>
      </c>
      <c r="C209" s="20">
        <v>19304.599609000001</v>
      </c>
      <c r="D209" s="20">
        <v>19304.628519000002</v>
      </c>
      <c r="E209" s="19" t="s">
        <v>665</v>
      </c>
      <c r="F209" s="19" t="s">
        <v>18</v>
      </c>
      <c r="G209" s="19" t="s">
        <v>55</v>
      </c>
      <c r="H209" s="20">
        <v>51.621279999999999</v>
      </c>
      <c r="I209" s="26">
        <v>0.49631900000000001</v>
      </c>
      <c r="J209" s="21">
        <f t="shared" si="6"/>
        <v>2.570984463707825E-5</v>
      </c>
      <c r="K209" s="21">
        <f t="shared" si="7"/>
        <v>9.6146201721460604E-3</v>
      </c>
    </row>
    <row r="210" spans="1:11" ht="25" x14ac:dyDescent="0.2">
      <c r="A210" s="19" t="s">
        <v>783</v>
      </c>
      <c r="B210" s="22" t="s">
        <v>809</v>
      </c>
      <c r="C210" s="20">
        <v>28075</v>
      </c>
      <c r="D210" s="20">
        <v>28070.666884999999</v>
      </c>
      <c r="E210" s="19" t="s">
        <v>696</v>
      </c>
      <c r="F210" s="19" t="s">
        <v>18</v>
      </c>
      <c r="G210" s="19" t="s">
        <v>23</v>
      </c>
      <c r="H210" s="20">
        <v>19.719529999999999</v>
      </c>
      <c r="I210" s="26">
        <v>10.487565999999999</v>
      </c>
      <c r="J210" s="21">
        <f t="shared" si="6"/>
        <v>3.7361299761653311E-4</v>
      </c>
      <c r="K210" s="21">
        <f t="shared" si="7"/>
        <v>0.5318365092880003</v>
      </c>
    </row>
    <row r="211" spans="1:11" ht="25" x14ac:dyDescent="0.2">
      <c r="A211" s="19" t="s">
        <v>783</v>
      </c>
      <c r="B211" s="22" t="s">
        <v>809</v>
      </c>
      <c r="C211" s="20">
        <v>28075</v>
      </c>
      <c r="D211" s="20">
        <v>28070.666884999999</v>
      </c>
      <c r="E211" s="19" t="s">
        <v>696</v>
      </c>
      <c r="F211" s="19" t="s">
        <v>18</v>
      </c>
      <c r="G211" s="19" t="s">
        <v>23</v>
      </c>
      <c r="H211" s="20">
        <v>19.719529999999999</v>
      </c>
      <c r="I211" s="26">
        <v>10.487565999999999</v>
      </c>
      <c r="J211" s="21">
        <f t="shared" si="6"/>
        <v>3.7361299761653311E-4</v>
      </c>
      <c r="K211" s="21">
        <f t="shared" si="7"/>
        <v>0.5318365092880003</v>
      </c>
    </row>
    <row r="212" spans="1:11" ht="37" x14ac:dyDescent="0.2">
      <c r="A212" s="19" t="s">
        <v>783</v>
      </c>
      <c r="B212" s="22" t="s">
        <v>819</v>
      </c>
      <c r="C212" s="20">
        <v>70166.796875</v>
      </c>
      <c r="D212" s="20">
        <v>70136.424887999994</v>
      </c>
      <c r="E212" s="19" t="s">
        <v>731</v>
      </c>
      <c r="F212" s="19" t="s">
        <v>18</v>
      </c>
      <c r="G212" s="19" t="s">
        <v>105</v>
      </c>
      <c r="H212" s="20">
        <v>22.006202999999999</v>
      </c>
      <c r="I212" s="26">
        <v>22.006195000000002</v>
      </c>
      <c r="J212" s="21">
        <f t="shared" si="6"/>
        <v>3.1376271367041344E-4</v>
      </c>
      <c r="K212" s="21">
        <f t="shared" si="7"/>
        <v>0.99999963646613654</v>
      </c>
    </row>
    <row r="213" spans="1:11" ht="37" x14ac:dyDescent="0.2">
      <c r="A213" s="19" t="s">
        <v>783</v>
      </c>
      <c r="B213" s="22" t="s">
        <v>819</v>
      </c>
      <c r="C213" s="20">
        <v>70166.796875</v>
      </c>
      <c r="D213" s="20">
        <v>70136.424887999994</v>
      </c>
      <c r="E213" s="19" t="s">
        <v>731</v>
      </c>
      <c r="F213" s="19" t="s">
        <v>18</v>
      </c>
      <c r="G213" s="19" t="s">
        <v>105</v>
      </c>
      <c r="H213" s="20">
        <v>22.006202999999999</v>
      </c>
      <c r="I213" s="26">
        <v>22.006195000000002</v>
      </c>
      <c r="J213" s="21">
        <f t="shared" si="6"/>
        <v>3.1376271367041344E-4</v>
      </c>
      <c r="K213" s="21">
        <f t="shared" si="7"/>
        <v>0.99999963646613654</v>
      </c>
    </row>
    <row r="214" spans="1:11" ht="25" x14ac:dyDescent="0.2">
      <c r="A214" s="19" t="s">
        <v>783</v>
      </c>
      <c r="B214" s="22" t="s">
        <v>798</v>
      </c>
      <c r="C214" s="20">
        <v>15905.900390999999</v>
      </c>
      <c r="D214" s="20">
        <v>15905.861462999999</v>
      </c>
      <c r="E214" s="19" t="s">
        <v>741</v>
      </c>
      <c r="F214" s="19" t="s">
        <v>18</v>
      </c>
      <c r="G214" s="19" t="s">
        <v>19</v>
      </c>
      <c r="H214" s="20">
        <v>499.62422400000003</v>
      </c>
      <c r="I214" s="26">
        <v>499.62468699999999</v>
      </c>
      <c r="J214" s="21">
        <f t="shared" si="6"/>
        <v>3.1411356634924816E-2</v>
      </c>
      <c r="K214" s="21">
        <f t="shared" si="7"/>
        <v>1.0000009266964605</v>
      </c>
    </row>
    <row r="215" spans="1:11" ht="25" x14ac:dyDescent="0.2">
      <c r="A215" s="19" t="s">
        <v>783</v>
      </c>
      <c r="B215" s="22" t="s">
        <v>798</v>
      </c>
      <c r="C215" s="20">
        <v>15905.900390999999</v>
      </c>
      <c r="D215" s="20">
        <v>15905.861462999999</v>
      </c>
      <c r="E215" s="19" t="s">
        <v>741</v>
      </c>
      <c r="F215" s="19" t="s">
        <v>18</v>
      </c>
      <c r="G215" s="19" t="s">
        <v>19</v>
      </c>
      <c r="H215" s="20">
        <v>499.62422400000003</v>
      </c>
      <c r="I215" s="26">
        <v>499.62468699999999</v>
      </c>
      <c r="J215" s="21">
        <f t="shared" si="6"/>
        <v>3.1411356634924816E-2</v>
      </c>
      <c r="K215" s="21">
        <f t="shared" si="7"/>
        <v>1.0000009266964605</v>
      </c>
    </row>
    <row r="216" spans="1:11" ht="25" x14ac:dyDescent="0.2">
      <c r="A216" s="19" t="s">
        <v>783</v>
      </c>
      <c r="B216" s="22" t="s">
        <v>798</v>
      </c>
      <c r="C216" s="20">
        <v>15905.900390999999</v>
      </c>
      <c r="D216" s="20">
        <v>15905.861462999999</v>
      </c>
      <c r="E216" s="19" t="s">
        <v>753</v>
      </c>
      <c r="F216" s="19" t="s">
        <v>18</v>
      </c>
      <c r="G216" s="19" t="s">
        <v>286</v>
      </c>
      <c r="H216" s="20">
        <v>499.618089</v>
      </c>
      <c r="I216" s="26">
        <v>382.21564799999999</v>
      </c>
      <c r="J216" s="21">
        <f t="shared" si="6"/>
        <v>2.4029861500372354E-2</v>
      </c>
      <c r="K216" s="21">
        <f t="shared" si="7"/>
        <v>0.76501563176988974</v>
      </c>
    </row>
    <row r="217" spans="1:11" ht="25" x14ac:dyDescent="0.2">
      <c r="A217" s="19" t="s">
        <v>783</v>
      </c>
      <c r="B217" s="22" t="s">
        <v>798</v>
      </c>
      <c r="C217" s="20">
        <v>15905.900390999999</v>
      </c>
      <c r="D217" s="20">
        <v>15905.861462999999</v>
      </c>
      <c r="E217" s="19" t="s">
        <v>736</v>
      </c>
      <c r="F217" s="19" t="s">
        <v>14</v>
      </c>
      <c r="G217" s="19" t="s">
        <v>19</v>
      </c>
      <c r="H217" s="20">
        <v>989.23742500000003</v>
      </c>
      <c r="I217" s="26">
        <v>553.47222599999998</v>
      </c>
      <c r="J217" s="21">
        <f t="shared" si="6"/>
        <v>3.4796746299311079E-2</v>
      </c>
      <c r="K217" s="21">
        <f t="shared" si="7"/>
        <v>0.55949382020196003</v>
      </c>
    </row>
    <row r="218" spans="1:11" x14ac:dyDescent="0.2">
      <c r="A218" s="19" t="s">
        <v>783</v>
      </c>
      <c r="B218" s="22" t="s">
        <v>821</v>
      </c>
      <c r="C218" s="20">
        <v>64.839995999999999</v>
      </c>
      <c r="D218" s="20">
        <v>64.847650999999999</v>
      </c>
      <c r="E218" s="19" t="s">
        <v>758</v>
      </c>
      <c r="F218" s="19" t="s">
        <v>18</v>
      </c>
      <c r="G218" s="19" t="s">
        <v>253</v>
      </c>
      <c r="H218" s="20">
        <v>599.779357</v>
      </c>
      <c r="I218" s="26">
        <v>18.612984999999998</v>
      </c>
      <c r="J218" s="21">
        <f t="shared" si="6"/>
        <v>0.28702635659077302</v>
      </c>
      <c r="K218" s="21">
        <f t="shared" si="7"/>
        <v>3.1033053710116266E-2</v>
      </c>
    </row>
    <row r="219" spans="1:11" x14ac:dyDescent="0.2">
      <c r="A219" s="19" t="s">
        <v>783</v>
      </c>
      <c r="B219" s="22" t="s">
        <v>821</v>
      </c>
      <c r="C219" s="20">
        <v>64.839995999999999</v>
      </c>
      <c r="D219" s="20">
        <v>64.847650999999999</v>
      </c>
      <c r="E219" s="19" t="s">
        <v>758</v>
      </c>
      <c r="F219" s="19" t="s">
        <v>18</v>
      </c>
      <c r="G219" s="19" t="s">
        <v>253</v>
      </c>
      <c r="H219" s="20">
        <v>599.779357</v>
      </c>
      <c r="I219" s="26">
        <v>18.612984999999998</v>
      </c>
      <c r="J219" s="21">
        <f t="shared" si="6"/>
        <v>0.28702635659077302</v>
      </c>
      <c r="K219" s="21">
        <f t="shared" si="7"/>
        <v>3.1033053710116266E-2</v>
      </c>
    </row>
    <row r="220" spans="1:11" x14ac:dyDescent="0.2">
      <c r="A220" s="19" t="s">
        <v>783</v>
      </c>
      <c r="B220" s="22" t="s">
        <v>820</v>
      </c>
      <c r="C220" s="20">
        <v>23538</v>
      </c>
      <c r="D220" s="20">
        <v>23538.459529</v>
      </c>
      <c r="E220" s="19" t="s">
        <v>756</v>
      </c>
      <c r="F220" s="19" t="s">
        <v>18</v>
      </c>
      <c r="G220" s="19" t="s">
        <v>308</v>
      </c>
      <c r="H220" s="20">
        <v>249.896435</v>
      </c>
      <c r="I220" s="26">
        <v>187.785168</v>
      </c>
      <c r="J220" s="21">
        <f t="shared" si="6"/>
        <v>7.9778019359611763E-3</v>
      </c>
      <c r="K220" s="21">
        <f t="shared" si="7"/>
        <v>0.75145196849246765</v>
      </c>
    </row>
    <row r="221" spans="1:11" ht="25" x14ac:dyDescent="0.2">
      <c r="A221" s="19" t="s">
        <v>783</v>
      </c>
      <c r="B221" s="22" t="s">
        <v>810</v>
      </c>
      <c r="C221" s="20">
        <v>3506.9399410000001</v>
      </c>
      <c r="D221" s="20">
        <v>3559.0735319999999</v>
      </c>
      <c r="E221" s="19" t="s">
        <v>717</v>
      </c>
      <c r="F221" s="19" t="s">
        <v>18</v>
      </c>
      <c r="G221" s="19" t="s">
        <v>105</v>
      </c>
      <c r="H221" s="20">
        <v>27.989011000000001</v>
      </c>
      <c r="I221" s="26">
        <v>0.23458499999999999</v>
      </c>
      <c r="J221" s="21">
        <f t="shared" si="6"/>
        <v>6.5911816064158794E-5</v>
      </c>
      <c r="K221" s="21">
        <f t="shared" si="7"/>
        <v>8.381325085048557E-3</v>
      </c>
    </row>
    <row r="222" spans="1:11" ht="25" x14ac:dyDescent="0.2">
      <c r="A222" s="19" t="s">
        <v>783</v>
      </c>
      <c r="B222" s="22" t="s">
        <v>809</v>
      </c>
      <c r="C222" s="20">
        <v>28075</v>
      </c>
      <c r="D222" s="20">
        <v>28070.666884999999</v>
      </c>
      <c r="E222" s="19" t="s">
        <v>707</v>
      </c>
      <c r="F222" s="19" t="s">
        <v>18</v>
      </c>
      <c r="G222" s="19" t="s">
        <v>105</v>
      </c>
      <c r="H222" s="20">
        <v>42.667575999999997</v>
      </c>
      <c r="I222" s="26">
        <v>1.588819</v>
      </c>
      <c r="J222" s="21">
        <f t="shared" si="6"/>
        <v>5.6600685922749142E-5</v>
      </c>
      <c r="K222" s="21">
        <f t="shared" si="7"/>
        <v>3.723715169570449E-2</v>
      </c>
    </row>
    <row r="223" spans="1:11" ht="25" x14ac:dyDescent="0.2">
      <c r="A223" s="19" t="s">
        <v>783</v>
      </c>
      <c r="B223" s="22" t="s">
        <v>798</v>
      </c>
      <c r="C223" s="20">
        <v>15905.900390999999</v>
      </c>
      <c r="D223" s="20">
        <v>15905.861462999999</v>
      </c>
      <c r="E223" s="19" t="s">
        <v>766</v>
      </c>
      <c r="F223" s="19" t="s">
        <v>18</v>
      </c>
      <c r="G223" s="19" t="s">
        <v>240</v>
      </c>
      <c r="H223" s="20">
        <v>301.21533399999998</v>
      </c>
      <c r="I223" s="26">
        <v>301.21522700000003</v>
      </c>
      <c r="J223" s="21">
        <f t="shared" si="6"/>
        <v>1.8937372722671E-2</v>
      </c>
      <c r="K223" s="21">
        <f t="shared" si="7"/>
        <v>0.99999964477240078</v>
      </c>
    </row>
    <row r="224" spans="1:11" ht="25" x14ac:dyDescent="0.2">
      <c r="A224" s="19" t="s">
        <v>783</v>
      </c>
      <c r="B224" s="22" t="s">
        <v>798</v>
      </c>
      <c r="C224" s="20">
        <v>15905.900390999999</v>
      </c>
      <c r="D224" s="20">
        <v>15905.861462999999</v>
      </c>
      <c r="E224" s="19" t="s">
        <v>766</v>
      </c>
      <c r="F224" s="19" t="s">
        <v>18</v>
      </c>
      <c r="G224" s="19" t="s">
        <v>240</v>
      </c>
      <c r="H224" s="20">
        <v>301.21533399999998</v>
      </c>
      <c r="I224" s="26">
        <v>301.21522700000003</v>
      </c>
      <c r="J224" s="21">
        <f t="shared" ref="J224:J287" si="8">I224/D224</f>
        <v>1.8937372722671E-2</v>
      </c>
      <c r="K224" s="21">
        <f t="shared" ref="K224:K287" si="9">I224/H224</f>
        <v>0.99999964477240078</v>
      </c>
    </row>
    <row r="225" spans="1:11" ht="25" x14ac:dyDescent="0.2">
      <c r="A225" s="19" t="s">
        <v>783</v>
      </c>
      <c r="B225" s="22" t="s">
        <v>798</v>
      </c>
      <c r="C225" s="20">
        <v>15905.900390999999</v>
      </c>
      <c r="D225" s="20">
        <v>15905.861462999999</v>
      </c>
      <c r="E225" s="19" t="s">
        <v>769</v>
      </c>
      <c r="F225" s="19" t="s">
        <v>18</v>
      </c>
      <c r="G225" s="19" t="s">
        <v>240</v>
      </c>
      <c r="H225" s="20">
        <v>791.36017400000003</v>
      </c>
      <c r="I225" s="26">
        <v>740.12357999999995</v>
      </c>
      <c r="J225" s="21">
        <f t="shared" si="8"/>
        <v>4.6531499203715902E-2</v>
      </c>
      <c r="K225" s="21">
        <f t="shared" si="9"/>
        <v>0.93525502586133413</v>
      </c>
    </row>
    <row r="226" spans="1:11" ht="25" x14ac:dyDescent="0.2">
      <c r="A226" s="19" t="s">
        <v>783</v>
      </c>
      <c r="B226" s="22" t="s">
        <v>798</v>
      </c>
      <c r="C226" s="20">
        <v>15905.900390999999</v>
      </c>
      <c r="D226" s="20">
        <v>15905.861462999999</v>
      </c>
      <c r="E226" s="19" t="s">
        <v>769</v>
      </c>
      <c r="F226" s="19" t="s">
        <v>18</v>
      </c>
      <c r="G226" s="19" t="s">
        <v>240</v>
      </c>
      <c r="H226" s="20">
        <v>791.36017400000003</v>
      </c>
      <c r="I226" s="26">
        <v>740.12357999999995</v>
      </c>
      <c r="J226" s="21">
        <f t="shared" si="8"/>
        <v>4.6531499203715902E-2</v>
      </c>
      <c r="K226" s="21">
        <f t="shared" si="9"/>
        <v>0.93525502586133413</v>
      </c>
    </row>
    <row r="227" spans="1:11" ht="25" x14ac:dyDescent="0.2">
      <c r="A227" s="19" t="s">
        <v>783</v>
      </c>
      <c r="B227" s="22" t="s">
        <v>798</v>
      </c>
      <c r="C227" s="20">
        <v>15905.900390999999</v>
      </c>
      <c r="D227" s="20">
        <v>15905.861462999999</v>
      </c>
      <c r="E227" s="19" t="s">
        <v>769</v>
      </c>
      <c r="F227" s="19" t="s">
        <v>18</v>
      </c>
      <c r="G227" s="19" t="s">
        <v>240</v>
      </c>
      <c r="H227" s="20">
        <v>791.36017400000003</v>
      </c>
      <c r="I227" s="26">
        <v>740.12357999999995</v>
      </c>
      <c r="J227" s="21">
        <f t="shared" si="8"/>
        <v>4.6531499203715902E-2</v>
      </c>
      <c r="K227" s="21">
        <f t="shared" si="9"/>
        <v>0.93525502586133413</v>
      </c>
    </row>
    <row r="228" spans="1:11" ht="25" x14ac:dyDescent="0.2">
      <c r="A228" s="19" t="s">
        <v>783</v>
      </c>
      <c r="B228" s="22" t="s">
        <v>798</v>
      </c>
      <c r="C228" s="20">
        <v>15905.900390999999</v>
      </c>
      <c r="D228" s="20">
        <v>15905.861462999999</v>
      </c>
      <c r="E228" s="19" t="s">
        <v>769</v>
      </c>
      <c r="F228" s="19" t="s">
        <v>18</v>
      </c>
      <c r="G228" s="19" t="s">
        <v>240</v>
      </c>
      <c r="H228" s="20">
        <v>791.36017400000003</v>
      </c>
      <c r="I228" s="26">
        <v>740.12357999999995</v>
      </c>
      <c r="J228" s="21">
        <f t="shared" si="8"/>
        <v>4.6531499203715902E-2</v>
      </c>
      <c r="K228" s="21">
        <f t="shared" si="9"/>
        <v>0.93525502586133413</v>
      </c>
    </row>
    <row r="229" spans="1:11" ht="25" x14ac:dyDescent="0.2">
      <c r="A229" s="19" t="s">
        <v>783</v>
      </c>
      <c r="B229" s="22" t="s">
        <v>798</v>
      </c>
      <c r="C229" s="20">
        <v>15905.900390999999</v>
      </c>
      <c r="D229" s="20">
        <v>15905.861462999999</v>
      </c>
      <c r="E229" s="19" t="s">
        <v>767</v>
      </c>
      <c r="F229" s="19" t="s">
        <v>18</v>
      </c>
      <c r="G229" s="19" t="s">
        <v>240</v>
      </c>
      <c r="H229" s="20">
        <v>429.67610500000001</v>
      </c>
      <c r="I229" s="26">
        <v>152.817825</v>
      </c>
      <c r="J229" s="21">
        <f t="shared" si="8"/>
        <v>9.6076421484924141E-3</v>
      </c>
      <c r="K229" s="21">
        <f t="shared" si="9"/>
        <v>0.35565818816012584</v>
      </c>
    </row>
    <row r="230" spans="1:11" ht="25" x14ac:dyDescent="0.2">
      <c r="A230" s="19" t="s">
        <v>783</v>
      </c>
      <c r="B230" s="22" t="s">
        <v>798</v>
      </c>
      <c r="C230" s="20">
        <v>15905.900390999999</v>
      </c>
      <c r="D230" s="20">
        <v>15905.861462999999</v>
      </c>
      <c r="E230" s="19" t="s">
        <v>767</v>
      </c>
      <c r="F230" s="19" t="s">
        <v>18</v>
      </c>
      <c r="G230" s="19" t="s">
        <v>240</v>
      </c>
      <c r="H230" s="20">
        <v>429.67610500000001</v>
      </c>
      <c r="I230" s="26">
        <v>152.817825</v>
      </c>
      <c r="J230" s="21">
        <f t="shared" si="8"/>
        <v>9.6076421484924141E-3</v>
      </c>
      <c r="K230" s="21">
        <f t="shared" si="9"/>
        <v>0.35565818816012584</v>
      </c>
    </row>
    <row r="231" spans="1:11" ht="25" x14ac:dyDescent="0.2">
      <c r="A231" s="19" t="s">
        <v>783</v>
      </c>
      <c r="B231" s="22" t="s">
        <v>798</v>
      </c>
      <c r="C231" s="20">
        <v>15905.900390999999</v>
      </c>
      <c r="D231" s="20">
        <v>15905.861462999999</v>
      </c>
      <c r="E231" s="19" t="s">
        <v>768</v>
      </c>
      <c r="F231" s="19" t="s">
        <v>18</v>
      </c>
      <c r="G231" s="19" t="s">
        <v>240</v>
      </c>
      <c r="H231" s="20">
        <v>220.17890800000001</v>
      </c>
      <c r="I231" s="26">
        <v>220.17872700000001</v>
      </c>
      <c r="J231" s="21">
        <f t="shared" si="8"/>
        <v>1.3842615661665154E-2</v>
      </c>
      <c r="K231" s="21">
        <f t="shared" si="9"/>
        <v>0.99999917794124038</v>
      </c>
    </row>
    <row r="232" spans="1:11" ht="25" x14ac:dyDescent="0.2">
      <c r="A232" s="19" t="s">
        <v>783</v>
      </c>
      <c r="B232" s="22" t="s">
        <v>798</v>
      </c>
      <c r="C232" s="20">
        <v>15905.900390999999</v>
      </c>
      <c r="D232" s="20">
        <v>15905.861462999999</v>
      </c>
      <c r="E232" s="19" t="s">
        <v>768</v>
      </c>
      <c r="F232" s="19" t="s">
        <v>18</v>
      </c>
      <c r="G232" s="19" t="s">
        <v>240</v>
      </c>
      <c r="H232" s="20">
        <v>220.17890800000001</v>
      </c>
      <c r="I232" s="26">
        <v>220.17872700000001</v>
      </c>
      <c r="J232" s="21">
        <f t="shared" si="8"/>
        <v>1.3842615661665154E-2</v>
      </c>
      <c r="K232" s="21">
        <f t="shared" si="9"/>
        <v>0.99999917794124038</v>
      </c>
    </row>
    <row r="233" spans="1:11" ht="25" x14ac:dyDescent="0.2">
      <c r="A233" s="19" t="s">
        <v>783</v>
      </c>
      <c r="B233" s="22" t="s">
        <v>809</v>
      </c>
      <c r="C233" s="20">
        <v>28075</v>
      </c>
      <c r="D233" s="20">
        <v>28070.666884999999</v>
      </c>
      <c r="E233" s="19" t="s">
        <v>733</v>
      </c>
      <c r="F233" s="19" t="s">
        <v>18</v>
      </c>
      <c r="G233" s="19" t="s">
        <v>19</v>
      </c>
      <c r="H233" s="20">
        <v>156.958519</v>
      </c>
      <c r="I233" s="26">
        <v>1.085048</v>
      </c>
      <c r="J233" s="21">
        <f t="shared" si="8"/>
        <v>3.8654158251573724E-5</v>
      </c>
      <c r="K233" s="21">
        <f t="shared" si="9"/>
        <v>6.9129602325057622E-3</v>
      </c>
    </row>
    <row r="234" spans="1:11" x14ac:dyDescent="0.2">
      <c r="A234" s="19" t="s">
        <v>783</v>
      </c>
      <c r="B234" s="22" t="s">
        <v>821</v>
      </c>
      <c r="C234" s="20">
        <v>64.839995999999999</v>
      </c>
      <c r="D234" s="20">
        <v>64.847650999999999</v>
      </c>
      <c r="E234" s="19" t="s">
        <v>659</v>
      </c>
      <c r="F234" s="19" t="s">
        <v>18</v>
      </c>
      <c r="G234" s="19" t="s">
        <v>262</v>
      </c>
      <c r="H234" s="20">
        <v>564.48057500000004</v>
      </c>
      <c r="I234" s="26">
        <v>34.978000000000002</v>
      </c>
      <c r="J234" s="21">
        <f t="shared" si="8"/>
        <v>0.53938730949560532</v>
      </c>
      <c r="K234" s="21">
        <f t="shared" si="9"/>
        <v>6.1964931211317589E-2</v>
      </c>
    </row>
    <row r="235" spans="1:11" x14ac:dyDescent="0.2">
      <c r="A235" s="19" t="s">
        <v>783</v>
      </c>
      <c r="B235" s="22" t="s">
        <v>821</v>
      </c>
      <c r="C235" s="20">
        <v>64.839995999999999</v>
      </c>
      <c r="D235" s="20">
        <v>64.847650999999999</v>
      </c>
      <c r="E235" s="19" t="s">
        <v>659</v>
      </c>
      <c r="F235" s="19" t="s">
        <v>18</v>
      </c>
      <c r="G235" s="19" t="s">
        <v>262</v>
      </c>
      <c r="H235" s="20">
        <v>564.48057500000004</v>
      </c>
      <c r="I235" s="26">
        <v>34.978000000000002</v>
      </c>
      <c r="J235" s="21">
        <f t="shared" si="8"/>
        <v>0.53938730949560532</v>
      </c>
      <c r="K235" s="21">
        <f t="shared" si="9"/>
        <v>6.1964931211317589E-2</v>
      </c>
    </row>
    <row r="236" spans="1:11" x14ac:dyDescent="0.2">
      <c r="A236" s="19" t="s">
        <v>783</v>
      </c>
      <c r="B236" s="22" t="s">
        <v>822</v>
      </c>
      <c r="C236" s="20">
        <v>8354</v>
      </c>
      <c r="D236" s="20">
        <v>8354.3578789999992</v>
      </c>
      <c r="E236" s="19" t="s">
        <v>765</v>
      </c>
      <c r="F236" s="19" t="s">
        <v>18</v>
      </c>
      <c r="G236" s="19" t="s">
        <v>290</v>
      </c>
      <c r="H236" s="20">
        <v>489.814303</v>
      </c>
      <c r="I236" s="26">
        <v>6.7383369999999996</v>
      </c>
      <c r="J236" s="21">
        <f t="shared" si="8"/>
        <v>8.0656551916908855E-4</v>
      </c>
      <c r="K236" s="21">
        <f t="shared" si="9"/>
        <v>1.3756921671599287E-2</v>
      </c>
    </row>
    <row r="237" spans="1:11" ht="25" x14ac:dyDescent="0.2">
      <c r="A237" s="19" t="s">
        <v>783</v>
      </c>
      <c r="B237" s="22" t="s">
        <v>809</v>
      </c>
      <c r="C237" s="20">
        <v>28075</v>
      </c>
      <c r="D237" s="20">
        <v>28070.666884999999</v>
      </c>
      <c r="E237" s="19" t="s">
        <v>763</v>
      </c>
      <c r="F237" s="19" t="s">
        <v>18</v>
      </c>
      <c r="G237" s="19" t="s">
        <v>224</v>
      </c>
      <c r="H237" s="20">
        <v>40.077708000000001</v>
      </c>
      <c r="I237" s="26">
        <v>14.899431999999999</v>
      </c>
      <c r="J237" s="21">
        <f t="shared" si="8"/>
        <v>5.3078297216949068E-4</v>
      </c>
      <c r="K237" s="21">
        <f t="shared" si="9"/>
        <v>0.37176357490303585</v>
      </c>
    </row>
    <row r="238" spans="1:11" ht="25" x14ac:dyDescent="0.2">
      <c r="A238" s="19" t="s">
        <v>783</v>
      </c>
      <c r="B238" s="22" t="s">
        <v>809</v>
      </c>
      <c r="C238" s="20">
        <v>28075</v>
      </c>
      <c r="D238" s="20">
        <v>28070.666884999999</v>
      </c>
      <c r="E238" s="19" t="s">
        <v>763</v>
      </c>
      <c r="F238" s="19" t="s">
        <v>18</v>
      </c>
      <c r="G238" s="19" t="s">
        <v>224</v>
      </c>
      <c r="H238" s="20">
        <v>40.077708000000001</v>
      </c>
      <c r="I238" s="26">
        <v>14.899431999999999</v>
      </c>
      <c r="J238" s="21">
        <f t="shared" si="8"/>
        <v>5.3078297216949068E-4</v>
      </c>
      <c r="K238" s="21">
        <f t="shared" si="9"/>
        <v>0.37176357490303585</v>
      </c>
    </row>
    <row r="239" spans="1:11" ht="25" x14ac:dyDescent="0.2">
      <c r="A239" s="19" t="s">
        <v>783</v>
      </c>
      <c r="B239" s="22" t="s">
        <v>809</v>
      </c>
      <c r="C239" s="20">
        <v>28075</v>
      </c>
      <c r="D239" s="20">
        <v>28070.666884999999</v>
      </c>
      <c r="E239" s="19" t="s">
        <v>763</v>
      </c>
      <c r="F239" s="19" t="s">
        <v>18</v>
      </c>
      <c r="G239" s="19" t="s">
        <v>224</v>
      </c>
      <c r="H239" s="20">
        <v>40.077708000000001</v>
      </c>
      <c r="I239" s="26">
        <v>14.899431999999999</v>
      </c>
      <c r="J239" s="21">
        <f t="shared" si="8"/>
        <v>5.3078297216949068E-4</v>
      </c>
      <c r="K239" s="21">
        <f t="shared" si="9"/>
        <v>0.37176357490303585</v>
      </c>
    </row>
    <row r="240" spans="1:11" x14ac:dyDescent="0.2">
      <c r="A240" s="19" t="s">
        <v>783</v>
      </c>
      <c r="B240" s="22" t="s">
        <v>794</v>
      </c>
      <c r="C240" s="20">
        <v>4834.7001950000003</v>
      </c>
      <c r="D240" s="20">
        <v>4834.6695749999999</v>
      </c>
      <c r="E240" s="19" t="s">
        <v>597</v>
      </c>
      <c r="F240" s="19" t="s">
        <v>18</v>
      </c>
      <c r="G240" s="19" t="s">
        <v>95</v>
      </c>
      <c r="H240" s="20">
        <v>5.3450530000000001</v>
      </c>
      <c r="I240" s="26">
        <v>5.3450530000000001</v>
      </c>
      <c r="J240" s="21">
        <f t="shared" si="8"/>
        <v>1.1055673851299342E-3</v>
      </c>
      <c r="K240" s="21">
        <f t="shared" si="9"/>
        <v>1</v>
      </c>
    </row>
    <row r="241" spans="1:11" ht="37" x14ac:dyDescent="0.2">
      <c r="A241" s="19" t="s">
        <v>783</v>
      </c>
      <c r="B241" s="22" t="s">
        <v>793</v>
      </c>
      <c r="C241" s="20">
        <v>32722.300781000002</v>
      </c>
      <c r="D241" s="20">
        <v>29077.690029000001</v>
      </c>
      <c r="E241" s="19" t="s">
        <v>566</v>
      </c>
      <c r="F241" s="19" t="s">
        <v>14</v>
      </c>
      <c r="G241" s="19" t="s">
        <v>19</v>
      </c>
      <c r="H241" s="20">
        <v>4898.3291140000001</v>
      </c>
      <c r="I241" s="26">
        <v>38.574860999999999</v>
      </c>
      <c r="J241" s="21">
        <f t="shared" si="8"/>
        <v>1.3266136670941949E-3</v>
      </c>
      <c r="K241" s="21">
        <f t="shared" si="9"/>
        <v>7.8751060008908982E-3</v>
      </c>
    </row>
    <row r="242" spans="1:11" ht="37" x14ac:dyDescent="0.2">
      <c r="A242" s="19" t="s">
        <v>783</v>
      </c>
      <c r="B242" s="22" t="s">
        <v>793</v>
      </c>
      <c r="C242" s="20">
        <v>32722.300781000002</v>
      </c>
      <c r="D242" s="20">
        <v>29077.690029000001</v>
      </c>
      <c r="E242" s="19" t="s">
        <v>662</v>
      </c>
      <c r="F242" s="19" t="s">
        <v>18</v>
      </c>
      <c r="G242" s="19" t="s">
        <v>105</v>
      </c>
      <c r="H242" s="20">
        <v>12.488607999999999</v>
      </c>
      <c r="I242" s="26">
        <v>1.50258</v>
      </c>
      <c r="J242" s="21">
        <f t="shared" si="8"/>
        <v>5.1674668740929373E-5</v>
      </c>
      <c r="K242" s="21">
        <f t="shared" si="9"/>
        <v>0.12031605123645486</v>
      </c>
    </row>
    <row r="243" spans="1:11" ht="37" x14ac:dyDescent="0.2">
      <c r="A243" s="19" t="s">
        <v>783</v>
      </c>
      <c r="B243" s="22" t="s">
        <v>793</v>
      </c>
      <c r="C243" s="20">
        <v>32722.300781000002</v>
      </c>
      <c r="D243" s="20">
        <v>29077.690029000001</v>
      </c>
      <c r="E243" s="19" t="s">
        <v>662</v>
      </c>
      <c r="F243" s="19" t="s">
        <v>18</v>
      </c>
      <c r="G243" s="19" t="s">
        <v>105</v>
      </c>
      <c r="H243" s="20">
        <v>12.488607999999999</v>
      </c>
      <c r="I243" s="26">
        <v>1.50258</v>
      </c>
      <c r="J243" s="21">
        <f t="shared" si="8"/>
        <v>5.1674668740929373E-5</v>
      </c>
      <c r="K243" s="21">
        <f t="shared" si="9"/>
        <v>0.12031605123645486</v>
      </c>
    </row>
    <row r="244" spans="1:11" ht="25" x14ac:dyDescent="0.2">
      <c r="A244" s="19" t="s">
        <v>783</v>
      </c>
      <c r="B244" s="22" t="s">
        <v>811</v>
      </c>
      <c r="C244" s="20">
        <v>5067.1098629999997</v>
      </c>
      <c r="D244" s="20">
        <v>5067.1070520000003</v>
      </c>
      <c r="E244" s="19" t="s">
        <v>653</v>
      </c>
      <c r="F244" s="19" t="s">
        <v>18</v>
      </c>
      <c r="G244" s="19" t="s">
        <v>56</v>
      </c>
      <c r="H244" s="20">
        <v>309.841094</v>
      </c>
      <c r="I244" s="26">
        <v>0.113875</v>
      </c>
      <c r="J244" s="21">
        <f t="shared" si="8"/>
        <v>2.2473375602959335E-5</v>
      </c>
      <c r="K244" s="21">
        <f t="shared" si="9"/>
        <v>3.6752710407096613E-4</v>
      </c>
    </row>
    <row r="245" spans="1:11" ht="25" x14ac:dyDescent="0.2">
      <c r="A245" s="19" t="s">
        <v>783</v>
      </c>
      <c r="B245" s="22" t="s">
        <v>811</v>
      </c>
      <c r="C245" s="20">
        <v>5067.1098629999997</v>
      </c>
      <c r="D245" s="20">
        <v>5067.1070520000003</v>
      </c>
      <c r="E245" s="19" t="s">
        <v>653</v>
      </c>
      <c r="F245" s="19" t="s">
        <v>18</v>
      </c>
      <c r="G245" s="19" t="s">
        <v>56</v>
      </c>
      <c r="H245" s="20">
        <v>309.841094</v>
      </c>
      <c r="I245" s="26">
        <v>0.113875</v>
      </c>
      <c r="J245" s="21">
        <f t="shared" si="8"/>
        <v>2.2473375602959335E-5</v>
      </c>
      <c r="K245" s="21">
        <f t="shared" si="9"/>
        <v>3.6752710407096613E-4</v>
      </c>
    </row>
    <row r="246" spans="1:11" ht="25" x14ac:dyDescent="0.2">
      <c r="A246" s="19" t="s">
        <v>783</v>
      </c>
      <c r="B246" s="22" t="s">
        <v>786</v>
      </c>
      <c r="C246" s="20">
        <v>419225</v>
      </c>
      <c r="D246" s="20">
        <v>418951.692629</v>
      </c>
      <c r="E246" s="19" t="s">
        <v>667</v>
      </c>
      <c r="F246" s="19" t="s">
        <v>18</v>
      </c>
      <c r="G246" s="19" t="s">
        <v>95</v>
      </c>
      <c r="H246" s="20">
        <v>189.16092599999999</v>
      </c>
      <c r="I246" s="26">
        <v>49.92662</v>
      </c>
      <c r="J246" s="21">
        <f t="shared" si="8"/>
        <v>1.1917035037309707E-4</v>
      </c>
      <c r="K246" s="21">
        <f t="shared" si="9"/>
        <v>0.26393727846310078</v>
      </c>
    </row>
    <row r="247" spans="1:11" ht="25" x14ac:dyDescent="0.2">
      <c r="A247" s="19" t="s">
        <v>783</v>
      </c>
      <c r="B247" s="22" t="s">
        <v>809</v>
      </c>
      <c r="C247" s="20">
        <v>28075</v>
      </c>
      <c r="D247" s="20">
        <v>28070.666884999999</v>
      </c>
      <c r="E247" s="19" t="s">
        <v>651</v>
      </c>
      <c r="F247" s="19" t="s">
        <v>18</v>
      </c>
      <c r="G247" s="19" t="s">
        <v>23</v>
      </c>
      <c r="H247" s="20">
        <v>100.00864</v>
      </c>
      <c r="I247" s="26">
        <v>38.284759000000001</v>
      </c>
      <c r="J247" s="21">
        <f t="shared" si="8"/>
        <v>1.3638706610300756E-3</v>
      </c>
      <c r="K247" s="21">
        <f t="shared" si="9"/>
        <v>0.38281451482591905</v>
      </c>
    </row>
    <row r="248" spans="1:11" ht="25" x14ac:dyDescent="0.2">
      <c r="A248" s="19" t="s">
        <v>783</v>
      </c>
      <c r="B248" s="22" t="s">
        <v>811</v>
      </c>
      <c r="C248" s="20">
        <v>5067.1098629999997</v>
      </c>
      <c r="D248" s="20">
        <v>5067.1070520000003</v>
      </c>
      <c r="E248" s="19" t="s">
        <v>663</v>
      </c>
      <c r="F248" s="19" t="s">
        <v>18</v>
      </c>
      <c r="G248" s="19" t="s">
        <v>56</v>
      </c>
      <c r="H248" s="20">
        <v>124.723271</v>
      </c>
      <c r="I248" s="26">
        <v>0.102037</v>
      </c>
      <c r="J248" s="21">
        <f t="shared" si="8"/>
        <v>2.0137131296589785E-5</v>
      </c>
      <c r="K248" s="21">
        <f t="shared" si="9"/>
        <v>8.1810715179206621E-4</v>
      </c>
    </row>
    <row r="249" spans="1:11" ht="25" x14ac:dyDescent="0.2">
      <c r="A249" s="19" t="s">
        <v>783</v>
      </c>
      <c r="B249" s="22" t="s">
        <v>811</v>
      </c>
      <c r="C249" s="20">
        <v>5067.1098629999997</v>
      </c>
      <c r="D249" s="20">
        <v>5067.1070520000003</v>
      </c>
      <c r="E249" s="19" t="s">
        <v>635</v>
      </c>
      <c r="F249" s="19" t="s">
        <v>18</v>
      </c>
      <c r="G249" s="19" t="s">
        <v>56</v>
      </c>
      <c r="H249" s="20">
        <v>232.68252699999999</v>
      </c>
      <c r="I249" s="26">
        <v>22.994077999999998</v>
      </c>
      <c r="J249" s="21">
        <f t="shared" si="8"/>
        <v>4.5379104416047762E-3</v>
      </c>
      <c r="K249" s="21">
        <f t="shared" si="9"/>
        <v>9.8821679033939666E-2</v>
      </c>
    </row>
    <row r="250" spans="1:11" ht="25" x14ac:dyDescent="0.2">
      <c r="A250" s="19" t="s">
        <v>783</v>
      </c>
      <c r="B250" s="22" t="s">
        <v>811</v>
      </c>
      <c r="C250" s="20">
        <v>5067.1098629999997</v>
      </c>
      <c r="D250" s="20">
        <v>5067.1070520000003</v>
      </c>
      <c r="E250" s="19" t="s">
        <v>635</v>
      </c>
      <c r="F250" s="19" t="s">
        <v>18</v>
      </c>
      <c r="G250" s="19" t="s">
        <v>56</v>
      </c>
      <c r="H250" s="20">
        <v>232.68252699999999</v>
      </c>
      <c r="I250" s="26">
        <v>22.994077999999998</v>
      </c>
      <c r="J250" s="21">
        <f t="shared" si="8"/>
        <v>4.5379104416047762E-3</v>
      </c>
      <c r="K250" s="21">
        <f t="shared" si="9"/>
        <v>9.8821679033939666E-2</v>
      </c>
    </row>
    <row r="251" spans="1:11" ht="25" x14ac:dyDescent="0.2">
      <c r="A251" s="19" t="s">
        <v>783</v>
      </c>
      <c r="B251" s="22" t="s">
        <v>815</v>
      </c>
      <c r="C251" s="20">
        <v>28061</v>
      </c>
      <c r="D251" s="20">
        <v>28050.940563</v>
      </c>
      <c r="E251" s="19" t="s">
        <v>455</v>
      </c>
      <c r="F251" s="19" t="s">
        <v>35</v>
      </c>
      <c r="G251" s="19" t="s">
        <v>19</v>
      </c>
      <c r="H251" s="20">
        <v>650.12501899999995</v>
      </c>
      <c r="I251" s="26">
        <v>210.793463</v>
      </c>
      <c r="J251" s="21">
        <f t="shared" si="8"/>
        <v>7.5146664877983682E-3</v>
      </c>
      <c r="K251" s="21">
        <f t="shared" si="9"/>
        <v>0.32423527296985938</v>
      </c>
    </row>
    <row r="252" spans="1:11" ht="25" x14ac:dyDescent="0.2">
      <c r="A252" s="19" t="s">
        <v>783</v>
      </c>
      <c r="B252" s="22" t="s">
        <v>815</v>
      </c>
      <c r="C252" s="20">
        <v>28061</v>
      </c>
      <c r="D252" s="20">
        <v>28050.940563</v>
      </c>
      <c r="E252" s="19" t="s">
        <v>455</v>
      </c>
      <c r="F252" s="19" t="s">
        <v>35</v>
      </c>
      <c r="G252" s="19" t="s">
        <v>19</v>
      </c>
      <c r="H252" s="20">
        <v>650.12501899999995</v>
      </c>
      <c r="I252" s="26">
        <v>210.793463</v>
      </c>
      <c r="J252" s="21">
        <f t="shared" si="8"/>
        <v>7.5146664877983682E-3</v>
      </c>
      <c r="K252" s="21">
        <f t="shared" si="9"/>
        <v>0.32423527296985938</v>
      </c>
    </row>
    <row r="253" spans="1:11" ht="25" x14ac:dyDescent="0.2">
      <c r="A253" s="19" t="s">
        <v>783</v>
      </c>
      <c r="B253" s="22" t="s">
        <v>815</v>
      </c>
      <c r="C253" s="20">
        <v>28061</v>
      </c>
      <c r="D253" s="20">
        <v>28050.940563</v>
      </c>
      <c r="E253" s="19" t="s">
        <v>455</v>
      </c>
      <c r="F253" s="19" t="s">
        <v>35</v>
      </c>
      <c r="G253" s="19" t="s">
        <v>19</v>
      </c>
      <c r="H253" s="20">
        <v>650.12501899999995</v>
      </c>
      <c r="I253" s="26">
        <v>210.793463</v>
      </c>
      <c r="J253" s="21">
        <f t="shared" si="8"/>
        <v>7.5146664877983682E-3</v>
      </c>
      <c r="K253" s="21">
        <f t="shared" si="9"/>
        <v>0.32423527296985938</v>
      </c>
    </row>
    <row r="254" spans="1:11" ht="25" x14ac:dyDescent="0.2">
      <c r="A254" s="19" t="s">
        <v>783</v>
      </c>
      <c r="B254" s="22" t="s">
        <v>811</v>
      </c>
      <c r="C254" s="20">
        <v>5067.1098629999997</v>
      </c>
      <c r="D254" s="20">
        <v>5067.1070520000003</v>
      </c>
      <c r="E254" s="19" t="s">
        <v>607</v>
      </c>
      <c r="F254" s="19" t="s">
        <v>18</v>
      </c>
      <c r="G254" s="19" t="s">
        <v>56</v>
      </c>
      <c r="H254" s="20">
        <v>48.296933000000003</v>
      </c>
      <c r="I254" s="26">
        <v>1.3641E-2</v>
      </c>
      <c r="J254" s="21">
        <f t="shared" si="8"/>
        <v>2.6920686419316643E-6</v>
      </c>
      <c r="K254" s="21">
        <f t="shared" si="9"/>
        <v>2.8244029491479301E-4</v>
      </c>
    </row>
    <row r="255" spans="1:11" ht="37" x14ac:dyDescent="0.2">
      <c r="A255" s="19" t="s">
        <v>783</v>
      </c>
      <c r="B255" s="22" t="s">
        <v>797</v>
      </c>
      <c r="C255" s="20">
        <v>36126.898437999997</v>
      </c>
      <c r="D255" s="20">
        <v>36121.9496</v>
      </c>
      <c r="E255" s="19" t="s">
        <v>660</v>
      </c>
      <c r="F255" s="19" t="s">
        <v>18</v>
      </c>
      <c r="G255" s="19" t="s">
        <v>181</v>
      </c>
      <c r="H255" s="20">
        <v>6.1728480000000001</v>
      </c>
      <c r="I255" s="26">
        <v>0.32472099999999998</v>
      </c>
      <c r="J255" s="21">
        <f t="shared" si="8"/>
        <v>8.9895756900120355E-6</v>
      </c>
      <c r="K255" s="21">
        <f t="shared" si="9"/>
        <v>5.2604729615892042E-2</v>
      </c>
    </row>
    <row r="256" spans="1:11" ht="37" x14ac:dyDescent="0.2">
      <c r="A256" s="19" t="s">
        <v>783</v>
      </c>
      <c r="B256" s="22" t="s">
        <v>177</v>
      </c>
      <c r="C256" s="20">
        <v>28183.099609000001</v>
      </c>
      <c r="D256" s="20">
        <v>28183.118408999999</v>
      </c>
      <c r="E256" s="19" t="s">
        <v>583</v>
      </c>
      <c r="F256" s="19" t="s">
        <v>18</v>
      </c>
      <c r="G256" s="19" t="s">
        <v>56</v>
      </c>
      <c r="H256" s="20">
        <v>30.42408</v>
      </c>
      <c r="I256" s="26">
        <v>30.424074999999998</v>
      </c>
      <c r="J256" s="21">
        <f t="shared" si="8"/>
        <v>1.0795141459677639E-3</v>
      </c>
      <c r="K256" s="21">
        <f t="shared" si="9"/>
        <v>0.99999983565649309</v>
      </c>
    </row>
    <row r="257" spans="1:11" ht="25" x14ac:dyDescent="0.2">
      <c r="A257" s="19" t="s">
        <v>783</v>
      </c>
      <c r="B257" s="22" t="s">
        <v>786</v>
      </c>
      <c r="C257" s="20">
        <v>419225</v>
      </c>
      <c r="D257" s="20">
        <v>418951.692629</v>
      </c>
      <c r="E257" s="19" t="s">
        <v>527</v>
      </c>
      <c r="F257" s="19" t="s">
        <v>18</v>
      </c>
      <c r="G257" s="19" t="s">
        <v>68</v>
      </c>
      <c r="H257" s="20">
        <v>58.841794</v>
      </c>
      <c r="I257" s="26">
        <v>48.011755000000001</v>
      </c>
      <c r="J257" s="21">
        <f t="shared" si="8"/>
        <v>1.1459973988580232E-4</v>
      </c>
      <c r="K257" s="21">
        <f t="shared" si="9"/>
        <v>0.81594648524822344</v>
      </c>
    </row>
    <row r="258" spans="1:11" ht="37" x14ac:dyDescent="0.2">
      <c r="A258" s="19" t="s">
        <v>783</v>
      </c>
      <c r="B258" s="22" t="s">
        <v>819</v>
      </c>
      <c r="C258" s="20">
        <v>70166.796875</v>
      </c>
      <c r="D258" s="20">
        <v>70136.424887999994</v>
      </c>
      <c r="E258" s="19" t="s">
        <v>657</v>
      </c>
      <c r="F258" s="19" t="s">
        <v>18</v>
      </c>
      <c r="G258" s="19" t="s">
        <v>105</v>
      </c>
      <c r="H258" s="20">
        <v>10.00301</v>
      </c>
      <c r="I258" s="26">
        <v>10.003011000000001</v>
      </c>
      <c r="J258" s="21">
        <f t="shared" si="8"/>
        <v>1.4262219689660098E-4</v>
      </c>
      <c r="K258" s="21">
        <f t="shared" si="9"/>
        <v>1.0000000999699092</v>
      </c>
    </row>
    <row r="259" spans="1:11" ht="25" x14ac:dyDescent="0.2">
      <c r="A259" s="19" t="s">
        <v>783</v>
      </c>
      <c r="B259" s="22" t="s">
        <v>786</v>
      </c>
      <c r="C259" s="20">
        <v>419225</v>
      </c>
      <c r="D259" s="20">
        <v>418951.692629</v>
      </c>
      <c r="E259" s="19" t="s">
        <v>508</v>
      </c>
      <c r="F259" s="19" t="s">
        <v>18</v>
      </c>
      <c r="G259" s="19" t="s">
        <v>95</v>
      </c>
      <c r="H259" s="20">
        <v>17.304373999999999</v>
      </c>
      <c r="I259" s="26">
        <v>17.304365000000001</v>
      </c>
      <c r="J259" s="21">
        <f t="shared" si="8"/>
        <v>4.1303962496038349E-5</v>
      </c>
      <c r="K259" s="21">
        <f t="shared" si="9"/>
        <v>0.99999947990028426</v>
      </c>
    </row>
    <row r="260" spans="1:11" ht="25" x14ac:dyDescent="0.2">
      <c r="A260" s="19" t="s">
        <v>783</v>
      </c>
      <c r="B260" s="22" t="s">
        <v>798</v>
      </c>
      <c r="C260" s="20">
        <v>15905.900390999999</v>
      </c>
      <c r="D260" s="20">
        <v>15905.861462999999</v>
      </c>
      <c r="E260" s="19" t="s">
        <v>761</v>
      </c>
      <c r="F260" s="19" t="s">
        <v>18</v>
      </c>
      <c r="G260" s="19" t="s">
        <v>65</v>
      </c>
      <c r="H260" s="20">
        <v>310.70311900000002</v>
      </c>
      <c r="I260" s="26">
        <v>310.70313199999998</v>
      </c>
      <c r="J260" s="21">
        <f t="shared" si="8"/>
        <v>1.9533876409193768E-2</v>
      </c>
      <c r="K260" s="21">
        <f t="shared" si="9"/>
        <v>1.0000000418405841</v>
      </c>
    </row>
    <row r="261" spans="1:11" ht="25" x14ac:dyDescent="0.2">
      <c r="A261" s="19" t="s">
        <v>783</v>
      </c>
      <c r="B261" s="22" t="s">
        <v>798</v>
      </c>
      <c r="C261" s="20">
        <v>15905.900390999999</v>
      </c>
      <c r="D261" s="20">
        <v>15905.861462999999</v>
      </c>
      <c r="E261" s="19" t="s">
        <v>366</v>
      </c>
      <c r="F261" s="19" t="s">
        <v>18</v>
      </c>
      <c r="G261" s="19" t="s">
        <v>65</v>
      </c>
      <c r="H261" s="20">
        <v>24.157264000000001</v>
      </c>
      <c r="I261" s="26">
        <v>24.157261999999999</v>
      </c>
      <c r="J261" s="21">
        <f t="shared" si="8"/>
        <v>1.5187647683336295E-3</v>
      </c>
      <c r="K261" s="21">
        <f t="shared" si="9"/>
        <v>0.99999991720916737</v>
      </c>
    </row>
    <row r="262" spans="1:11" ht="25" x14ac:dyDescent="0.2">
      <c r="A262" s="19" t="s">
        <v>783</v>
      </c>
      <c r="B262" s="22" t="s">
        <v>798</v>
      </c>
      <c r="C262" s="20">
        <v>15905.900390999999</v>
      </c>
      <c r="D262" s="20">
        <v>15905.861462999999</v>
      </c>
      <c r="E262" s="19" t="s">
        <v>343</v>
      </c>
      <c r="F262" s="19" t="s">
        <v>14</v>
      </c>
      <c r="G262" s="19" t="s">
        <v>65</v>
      </c>
      <c r="H262" s="20">
        <v>6.6091259999999998</v>
      </c>
      <c r="I262" s="26">
        <v>6.6091259999999998</v>
      </c>
      <c r="J262" s="21">
        <f t="shared" si="8"/>
        <v>4.1551512411786435E-4</v>
      </c>
      <c r="K262" s="21">
        <f t="shared" si="9"/>
        <v>1</v>
      </c>
    </row>
    <row r="263" spans="1:11" ht="25" x14ac:dyDescent="0.2">
      <c r="A263" s="19" t="s">
        <v>783</v>
      </c>
      <c r="B263" s="22" t="s">
        <v>798</v>
      </c>
      <c r="C263" s="20">
        <v>15905.900390999999</v>
      </c>
      <c r="D263" s="20">
        <v>15905.861462999999</v>
      </c>
      <c r="E263" s="19" t="s">
        <v>342</v>
      </c>
      <c r="F263" s="19" t="s">
        <v>14</v>
      </c>
      <c r="G263" s="19" t="s">
        <v>65</v>
      </c>
      <c r="H263" s="20">
        <v>205.14727600000001</v>
      </c>
      <c r="I263" s="26">
        <v>205.14752300000001</v>
      </c>
      <c r="J263" s="21">
        <f t="shared" si="8"/>
        <v>1.2897605293319788E-2</v>
      </c>
      <c r="K263" s="21">
        <f t="shared" si="9"/>
        <v>1.0000012040130624</v>
      </c>
    </row>
    <row r="264" spans="1:11" ht="25" x14ac:dyDescent="0.2">
      <c r="A264" s="19" t="s">
        <v>783</v>
      </c>
      <c r="B264" s="22" t="s">
        <v>798</v>
      </c>
      <c r="C264" s="20">
        <v>15905.900390999999</v>
      </c>
      <c r="D264" s="20">
        <v>15905.861462999999</v>
      </c>
      <c r="E264" s="19" t="s">
        <v>342</v>
      </c>
      <c r="F264" s="19" t="s">
        <v>14</v>
      </c>
      <c r="G264" s="19" t="s">
        <v>65</v>
      </c>
      <c r="H264" s="20">
        <v>205.14727600000001</v>
      </c>
      <c r="I264" s="26">
        <v>205.14752300000001</v>
      </c>
      <c r="J264" s="21">
        <f t="shared" si="8"/>
        <v>1.2897605293319788E-2</v>
      </c>
      <c r="K264" s="21">
        <f t="shared" si="9"/>
        <v>1.0000012040130624</v>
      </c>
    </row>
    <row r="265" spans="1:11" ht="25" x14ac:dyDescent="0.2">
      <c r="A265" s="19" t="s">
        <v>783</v>
      </c>
      <c r="B265" s="22" t="s">
        <v>798</v>
      </c>
      <c r="C265" s="20">
        <v>15905.900390999999</v>
      </c>
      <c r="D265" s="20">
        <v>15905.861462999999</v>
      </c>
      <c r="E265" s="19" t="s">
        <v>342</v>
      </c>
      <c r="F265" s="19" t="s">
        <v>14</v>
      </c>
      <c r="G265" s="19" t="s">
        <v>65</v>
      </c>
      <c r="H265" s="20">
        <v>205.14727600000001</v>
      </c>
      <c r="I265" s="26">
        <v>205.14752300000001</v>
      </c>
      <c r="J265" s="21">
        <f t="shared" si="8"/>
        <v>1.2897605293319788E-2</v>
      </c>
      <c r="K265" s="21">
        <f t="shared" si="9"/>
        <v>1.0000012040130624</v>
      </c>
    </row>
    <row r="266" spans="1:11" ht="25" x14ac:dyDescent="0.2">
      <c r="A266" s="19" t="s">
        <v>783</v>
      </c>
      <c r="B266" s="22" t="s">
        <v>809</v>
      </c>
      <c r="C266" s="20">
        <v>28075</v>
      </c>
      <c r="D266" s="20">
        <v>28070.666884999999</v>
      </c>
      <c r="E266" s="19" t="s">
        <v>615</v>
      </c>
      <c r="F266" s="19" t="s">
        <v>18</v>
      </c>
      <c r="G266" s="19" t="s">
        <v>23</v>
      </c>
      <c r="H266" s="20">
        <v>76.155529000000001</v>
      </c>
      <c r="I266" s="26">
        <v>76.154752000000002</v>
      </c>
      <c r="J266" s="21">
        <f t="shared" si="8"/>
        <v>2.7129655420012303E-3</v>
      </c>
      <c r="K266" s="21">
        <f t="shared" si="9"/>
        <v>0.99998979719515835</v>
      </c>
    </row>
    <row r="267" spans="1:11" ht="25" x14ac:dyDescent="0.2">
      <c r="A267" s="19" t="s">
        <v>783</v>
      </c>
      <c r="B267" s="22" t="s">
        <v>795</v>
      </c>
      <c r="C267" s="20">
        <v>8150</v>
      </c>
      <c r="D267" s="20">
        <v>8244.5605410000007</v>
      </c>
      <c r="E267" s="19" t="s">
        <v>358</v>
      </c>
      <c r="F267" s="19" t="s">
        <v>18</v>
      </c>
      <c r="G267" s="19" t="s">
        <v>56</v>
      </c>
      <c r="H267" s="20">
        <v>13.14995</v>
      </c>
      <c r="I267" s="26">
        <v>13.149945000000001</v>
      </c>
      <c r="J267" s="21">
        <f t="shared" si="8"/>
        <v>1.5949843456913976E-3</v>
      </c>
      <c r="K267" s="21">
        <f t="shared" si="9"/>
        <v>0.9999996197704174</v>
      </c>
    </row>
    <row r="268" spans="1:11" ht="25" x14ac:dyDescent="0.2">
      <c r="A268" s="19" t="s">
        <v>783</v>
      </c>
      <c r="B268" s="22" t="s">
        <v>795</v>
      </c>
      <c r="C268" s="20">
        <v>8150</v>
      </c>
      <c r="D268" s="20">
        <v>8244.5605410000007</v>
      </c>
      <c r="E268" s="19" t="s">
        <v>358</v>
      </c>
      <c r="F268" s="19" t="s">
        <v>18</v>
      </c>
      <c r="G268" s="19" t="s">
        <v>56</v>
      </c>
      <c r="H268" s="20">
        <v>13.14995</v>
      </c>
      <c r="I268" s="26">
        <v>13.149945000000001</v>
      </c>
      <c r="J268" s="21">
        <f t="shared" si="8"/>
        <v>1.5949843456913976E-3</v>
      </c>
      <c r="K268" s="21">
        <f t="shared" si="9"/>
        <v>0.9999996197704174</v>
      </c>
    </row>
    <row r="269" spans="1:11" x14ac:dyDescent="0.2">
      <c r="A269" s="19" t="s">
        <v>783</v>
      </c>
      <c r="B269" s="22" t="s">
        <v>823</v>
      </c>
      <c r="C269" s="20">
        <v>41594</v>
      </c>
      <c r="D269" s="20">
        <v>41594.082604000003</v>
      </c>
      <c r="E269" s="19" t="s">
        <v>546</v>
      </c>
      <c r="F269" s="19" t="s">
        <v>18</v>
      </c>
      <c r="G269" s="19" t="s">
        <v>23</v>
      </c>
      <c r="H269" s="20">
        <v>4980.812895</v>
      </c>
      <c r="I269" s="26">
        <v>4602.9475949999996</v>
      </c>
      <c r="J269" s="21">
        <f t="shared" si="8"/>
        <v>0.11066352006901446</v>
      </c>
      <c r="K269" s="21">
        <f t="shared" si="9"/>
        <v>0.92413581719174365</v>
      </c>
    </row>
    <row r="270" spans="1:11" ht="25" x14ac:dyDescent="0.2">
      <c r="A270" s="19" t="s">
        <v>783</v>
      </c>
      <c r="B270" s="22" t="s">
        <v>795</v>
      </c>
      <c r="C270" s="20">
        <v>8150</v>
      </c>
      <c r="D270" s="20">
        <v>8244.5605410000007</v>
      </c>
      <c r="E270" s="19" t="s">
        <v>503</v>
      </c>
      <c r="F270" s="19" t="s">
        <v>18</v>
      </c>
      <c r="G270" s="19" t="s">
        <v>19</v>
      </c>
      <c r="H270" s="20">
        <v>5.767798</v>
      </c>
      <c r="I270" s="26">
        <v>1.7459199999999999</v>
      </c>
      <c r="J270" s="21">
        <f t="shared" si="8"/>
        <v>2.1176629018824979E-4</v>
      </c>
      <c r="K270" s="21">
        <f t="shared" si="9"/>
        <v>0.30270130819421898</v>
      </c>
    </row>
    <row r="271" spans="1:11" ht="25" x14ac:dyDescent="0.2">
      <c r="A271" s="19" t="s">
        <v>783</v>
      </c>
      <c r="B271" s="22" t="s">
        <v>791</v>
      </c>
      <c r="C271" s="20">
        <v>19304.599609000001</v>
      </c>
      <c r="D271" s="20">
        <v>19304.628519000002</v>
      </c>
      <c r="E271" s="19" t="s">
        <v>636</v>
      </c>
      <c r="F271" s="19" t="s">
        <v>18</v>
      </c>
      <c r="G271" s="19" t="s">
        <v>55</v>
      </c>
      <c r="H271" s="20">
        <v>52.139572999999999</v>
      </c>
      <c r="I271" s="26">
        <v>2.7177229999999999</v>
      </c>
      <c r="J271" s="21">
        <f t="shared" si="8"/>
        <v>1.4078090118777281E-4</v>
      </c>
      <c r="K271" s="21">
        <f t="shared" si="9"/>
        <v>5.2123998023535789E-2</v>
      </c>
    </row>
    <row r="272" spans="1:11" ht="25" x14ac:dyDescent="0.2">
      <c r="A272" s="19" t="s">
        <v>783</v>
      </c>
      <c r="B272" s="22" t="s">
        <v>786</v>
      </c>
      <c r="C272" s="20">
        <v>419225</v>
      </c>
      <c r="D272" s="20">
        <v>418951.692629</v>
      </c>
      <c r="E272" s="19" t="s">
        <v>533</v>
      </c>
      <c r="F272" s="19" t="s">
        <v>18</v>
      </c>
      <c r="G272" s="19" t="s">
        <v>95</v>
      </c>
      <c r="H272" s="20">
        <v>3.7149380000000001</v>
      </c>
      <c r="I272" s="26">
        <v>3.7149380000000001</v>
      </c>
      <c r="J272" s="21">
        <f t="shared" si="8"/>
        <v>8.8672227976645033E-6</v>
      </c>
      <c r="K272" s="21">
        <f t="shared" si="9"/>
        <v>1</v>
      </c>
    </row>
    <row r="273" spans="1:11" ht="25" x14ac:dyDescent="0.2">
      <c r="A273" s="19" t="s">
        <v>783</v>
      </c>
      <c r="B273" s="22" t="s">
        <v>824</v>
      </c>
      <c r="C273" s="20">
        <v>12865.299805000001</v>
      </c>
      <c r="D273" s="20">
        <v>12865.318416</v>
      </c>
      <c r="E273" s="19" t="s">
        <v>375</v>
      </c>
      <c r="F273" s="19" t="s">
        <v>35</v>
      </c>
      <c r="G273" s="19" t="s">
        <v>19</v>
      </c>
      <c r="H273" s="20">
        <v>4670.1526999999996</v>
      </c>
      <c r="I273" s="26">
        <v>12.158455999999999</v>
      </c>
      <c r="J273" s="21">
        <f t="shared" si="8"/>
        <v>9.4505674922737177E-4</v>
      </c>
      <c r="K273" s="21">
        <f t="shared" si="9"/>
        <v>2.6034386413103794E-3</v>
      </c>
    </row>
    <row r="274" spans="1:11" ht="25" x14ac:dyDescent="0.2">
      <c r="A274" s="19" t="s">
        <v>783</v>
      </c>
      <c r="B274" s="22" t="s">
        <v>786</v>
      </c>
      <c r="C274" s="20">
        <v>419225</v>
      </c>
      <c r="D274" s="20">
        <v>418951.692629</v>
      </c>
      <c r="E274" s="19" t="s">
        <v>612</v>
      </c>
      <c r="F274" s="19" t="s">
        <v>18</v>
      </c>
      <c r="G274" s="19" t="s">
        <v>23</v>
      </c>
      <c r="H274" s="20">
        <v>899.51493800000003</v>
      </c>
      <c r="I274" s="26">
        <v>899.51494000000002</v>
      </c>
      <c r="J274" s="21">
        <f t="shared" si="8"/>
        <v>2.1470612383861633E-3</v>
      </c>
      <c r="K274" s="21">
        <f t="shared" si="9"/>
        <v>1.0000000022234206</v>
      </c>
    </row>
    <row r="275" spans="1:11" ht="25" x14ac:dyDescent="0.2">
      <c r="A275" s="19" t="s">
        <v>783</v>
      </c>
      <c r="B275" s="22" t="s">
        <v>786</v>
      </c>
      <c r="C275" s="20">
        <v>419225</v>
      </c>
      <c r="D275" s="20">
        <v>418951.692629</v>
      </c>
      <c r="E275" s="19" t="s">
        <v>612</v>
      </c>
      <c r="F275" s="19" t="s">
        <v>18</v>
      </c>
      <c r="G275" s="19" t="s">
        <v>23</v>
      </c>
      <c r="H275" s="20">
        <v>899.51493800000003</v>
      </c>
      <c r="I275" s="26">
        <v>899.51494000000002</v>
      </c>
      <c r="J275" s="21">
        <f t="shared" si="8"/>
        <v>2.1470612383861633E-3</v>
      </c>
      <c r="K275" s="21">
        <f t="shared" si="9"/>
        <v>1.0000000022234206</v>
      </c>
    </row>
    <row r="276" spans="1:11" ht="25" x14ac:dyDescent="0.2">
      <c r="A276" s="19" t="s">
        <v>783</v>
      </c>
      <c r="B276" s="22" t="s">
        <v>811</v>
      </c>
      <c r="C276" s="20">
        <v>5067.1098629999997</v>
      </c>
      <c r="D276" s="20">
        <v>5067.1070520000003</v>
      </c>
      <c r="E276" s="19" t="s">
        <v>632</v>
      </c>
      <c r="F276" s="19" t="s">
        <v>18</v>
      </c>
      <c r="G276" s="19" t="s">
        <v>56</v>
      </c>
      <c r="H276" s="20">
        <v>548.07377699999995</v>
      </c>
      <c r="I276" s="26">
        <v>0.427008</v>
      </c>
      <c r="J276" s="21">
        <f t="shared" si="8"/>
        <v>8.4270570094124785E-5</v>
      </c>
      <c r="K276" s="21">
        <f t="shared" si="9"/>
        <v>7.7910678802645952E-4</v>
      </c>
    </row>
    <row r="277" spans="1:11" ht="25" x14ac:dyDescent="0.2">
      <c r="A277" s="19" t="s">
        <v>783</v>
      </c>
      <c r="B277" s="22" t="s">
        <v>795</v>
      </c>
      <c r="C277" s="20">
        <v>8150</v>
      </c>
      <c r="D277" s="20">
        <v>8244.5605410000007</v>
      </c>
      <c r="E277" s="19" t="s">
        <v>357</v>
      </c>
      <c r="F277" s="19" t="s">
        <v>18</v>
      </c>
      <c r="G277" s="19" t="s">
        <v>56</v>
      </c>
      <c r="H277" s="20">
        <v>8.4456589999999991</v>
      </c>
      <c r="I277" s="26">
        <v>8.4456609999999994</v>
      </c>
      <c r="J277" s="21">
        <f t="shared" si="8"/>
        <v>1.0243918954806544E-3</v>
      </c>
      <c r="K277" s="21">
        <f t="shared" si="9"/>
        <v>1.0000002368080454</v>
      </c>
    </row>
    <row r="278" spans="1:11" ht="37" x14ac:dyDescent="0.2">
      <c r="A278" s="19" t="s">
        <v>783</v>
      </c>
      <c r="B278" s="22" t="s">
        <v>787</v>
      </c>
      <c r="C278" s="20">
        <v>19194</v>
      </c>
      <c r="D278" s="20">
        <v>19193.565393000001</v>
      </c>
      <c r="E278" s="19" t="s">
        <v>644</v>
      </c>
      <c r="F278" s="19" t="s">
        <v>18</v>
      </c>
      <c r="G278" s="19" t="s">
        <v>56</v>
      </c>
      <c r="H278" s="20">
        <v>37.345806000000003</v>
      </c>
      <c r="I278" s="26">
        <v>5.1903629999999996</v>
      </c>
      <c r="J278" s="21">
        <f t="shared" si="8"/>
        <v>2.7042203434974899E-4</v>
      </c>
      <c r="K278" s="21">
        <f t="shared" si="9"/>
        <v>0.13898114824459804</v>
      </c>
    </row>
    <row r="279" spans="1:11" x14ac:dyDescent="0.2">
      <c r="A279" s="19" t="s">
        <v>783</v>
      </c>
      <c r="B279" s="22" t="s">
        <v>825</v>
      </c>
      <c r="C279" s="20">
        <v>1405.1999510000001</v>
      </c>
      <c r="D279" s="20">
        <v>1405.2061080000001</v>
      </c>
      <c r="E279" s="19" t="s">
        <v>650</v>
      </c>
      <c r="F279" s="19" t="s">
        <v>18</v>
      </c>
      <c r="G279" s="19" t="s">
        <v>105</v>
      </c>
      <c r="H279" s="20">
        <v>13.788808</v>
      </c>
      <c r="I279" s="26">
        <v>13.788805</v>
      </c>
      <c r="J279" s="21">
        <f t="shared" si="8"/>
        <v>9.8126566070975262E-3</v>
      </c>
      <c r="K279" s="21">
        <f t="shared" si="9"/>
        <v>0.99999978243224508</v>
      </c>
    </row>
    <row r="280" spans="1:11" ht="25" x14ac:dyDescent="0.2">
      <c r="A280" s="19" t="s">
        <v>783</v>
      </c>
      <c r="B280" s="22" t="s">
        <v>786</v>
      </c>
      <c r="C280" s="20">
        <v>419225</v>
      </c>
      <c r="D280" s="20">
        <v>418951.692629</v>
      </c>
      <c r="E280" s="19" t="s">
        <v>633</v>
      </c>
      <c r="F280" s="19" t="s">
        <v>18</v>
      </c>
      <c r="G280" s="19" t="s">
        <v>23</v>
      </c>
      <c r="H280" s="20">
        <v>1381.9331689999999</v>
      </c>
      <c r="I280" s="26">
        <v>1381.932652</v>
      </c>
      <c r="J280" s="21">
        <f t="shared" si="8"/>
        <v>3.2985489170078651E-3</v>
      </c>
      <c r="K280" s="21">
        <f t="shared" si="9"/>
        <v>0.99999962588639479</v>
      </c>
    </row>
    <row r="281" spans="1:11" ht="37" x14ac:dyDescent="0.2">
      <c r="A281" s="19" t="s">
        <v>783</v>
      </c>
      <c r="B281" s="22" t="s">
        <v>826</v>
      </c>
      <c r="C281" s="20">
        <v>25103</v>
      </c>
      <c r="D281" s="20">
        <v>25103.873004000001</v>
      </c>
      <c r="E281" s="19" t="s">
        <v>467</v>
      </c>
      <c r="F281" s="19" t="s">
        <v>18</v>
      </c>
      <c r="G281" s="19" t="s">
        <v>19</v>
      </c>
      <c r="H281" s="20">
        <v>303.59382399999998</v>
      </c>
      <c r="I281" s="26">
        <v>69.108806000000001</v>
      </c>
      <c r="J281" s="21">
        <f t="shared" si="8"/>
        <v>2.752914101700098E-3</v>
      </c>
      <c r="K281" s="21">
        <f t="shared" si="9"/>
        <v>0.22763574399985162</v>
      </c>
    </row>
    <row r="282" spans="1:11" ht="25" x14ac:dyDescent="0.2">
      <c r="A282" s="19" t="s">
        <v>783</v>
      </c>
      <c r="B282" s="22" t="s">
        <v>786</v>
      </c>
      <c r="C282" s="20">
        <v>419225</v>
      </c>
      <c r="D282" s="20">
        <v>418951.692629</v>
      </c>
      <c r="E282" s="19" t="s">
        <v>623</v>
      </c>
      <c r="F282" s="19" t="s">
        <v>18</v>
      </c>
      <c r="G282" s="19" t="s">
        <v>56</v>
      </c>
      <c r="H282" s="20">
        <v>1840.3884459999999</v>
      </c>
      <c r="I282" s="26">
        <v>1840.388494</v>
      </c>
      <c r="J282" s="21">
        <f t="shared" si="8"/>
        <v>4.3928417676301033E-3</v>
      </c>
      <c r="K282" s="21">
        <f t="shared" si="9"/>
        <v>1.0000000260814506</v>
      </c>
    </row>
    <row r="283" spans="1:11" ht="25" x14ac:dyDescent="0.2">
      <c r="A283" s="19" t="s">
        <v>783</v>
      </c>
      <c r="B283" s="22" t="s">
        <v>786</v>
      </c>
      <c r="C283" s="20">
        <v>419225</v>
      </c>
      <c r="D283" s="20">
        <v>418951.692629</v>
      </c>
      <c r="E283" s="19" t="s">
        <v>624</v>
      </c>
      <c r="F283" s="19" t="s">
        <v>18</v>
      </c>
      <c r="G283" s="19" t="s">
        <v>19</v>
      </c>
      <c r="H283" s="20">
        <v>62.291334999999997</v>
      </c>
      <c r="I283" s="26">
        <v>62.329867999999998</v>
      </c>
      <c r="J283" s="21">
        <f t="shared" si="8"/>
        <v>1.4877578751112914E-4</v>
      </c>
      <c r="K283" s="21">
        <f t="shared" si="9"/>
        <v>1.0006185932602023</v>
      </c>
    </row>
    <row r="284" spans="1:11" ht="25" x14ac:dyDescent="0.2">
      <c r="A284" s="19" t="s">
        <v>783</v>
      </c>
      <c r="B284" s="22" t="s">
        <v>786</v>
      </c>
      <c r="C284" s="20">
        <v>419225</v>
      </c>
      <c r="D284" s="20">
        <v>418951.692629</v>
      </c>
      <c r="E284" s="19" t="s">
        <v>624</v>
      </c>
      <c r="F284" s="19" t="s">
        <v>18</v>
      </c>
      <c r="G284" s="19" t="s">
        <v>19</v>
      </c>
      <c r="H284" s="20">
        <v>62.291334999999997</v>
      </c>
      <c r="I284" s="26">
        <v>62.329867999999998</v>
      </c>
      <c r="J284" s="21">
        <f t="shared" si="8"/>
        <v>1.4877578751112914E-4</v>
      </c>
      <c r="K284" s="21">
        <f t="shared" si="9"/>
        <v>1.0006185932602023</v>
      </c>
    </row>
    <row r="285" spans="1:11" ht="25" x14ac:dyDescent="0.2">
      <c r="A285" s="19" t="s">
        <v>783</v>
      </c>
      <c r="B285" s="22" t="s">
        <v>786</v>
      </c>
      <c r="C285" s="20">
        <v>419225</v>
      </c>
      <c r="D285" s="20">
        <v>418951.692629</v>
      </c>
      <c r="E285" s="19" t="s">
        <v>624</v>
      </c>
      <c r="F285" s="19" t="s">
        <v>18</v>
      </c>
      <c r="G285" s="19" t="s">
        <v>19</v>
      </c>
      <c r="H285" s="20">
        <v>62.291334999999997</v>
      </c>
      <c r="I285" s="26">
        <v>62.329867999999998</v>
      </c>
      <c r="J285" s="21">
        <f t="shared" si="8"/>
        <v>1.4877578751112914E-4</v>
      </c>
      <c r="K285" s="21">
        <f t="shared" si="9"/>
        <v>1.0006185932602023</v>
      </c>
    </row>
    <row r="286" spans="1:11" ht="25" x14ac:dyDescent="0.2">
      <c r="A286" s="19" t="s">
        <v>783</v>
      </c>
      <c r="B286" s="22" t="s">
        <v>786</v>
      </c>
      <c r="C286" s="20">
        <v>419225</v>
      </c>
      <c r="D286" s="20">
        <v>418951.692629</v>
      </c>
      <c r="E286" s="19" t="s">
        <v>628</v>
      </c>
      <c r="F286" s="19" t="s">
        <v>18</v>
      </c>
      <c r="G286" s="19" t="s">
        <v>23</v>
      </c>
      <c r="H286" s="20">
        <v>443.12311699999998</v>
      </c>
      <c r="I286" s="26">
        <v>443.106922</v>
      </c>
      <c r="J286" s="21">
        <f t="shared" si="8"/>
        <v>1.0576563594227807E-3</v>
      </c>
      <c r="K286" s="21">
        <f t="shared" si="9"/>
        <v>0.99996345259504937</v>
      </c>
    </row>
    <row r="287" spans="1:11" ht="25" x14ac:dyDescent="0.2">
      <c r="A287" s="19" t="s">
        <v>783</v>
      </c>
      <c r="B287" s="22" t="s">
        <v>786</v>
      </c>
      <c r="C287" s="20">
        <v>419225</v>
      </c>
      <c r="D287" s="20">
        <v>418951.692629</v>
      </c>
      <c r="E287" s="19" t="s">
        <v>628</v>
      </c>
      <c r="F287" s="19" t="s">
        <v>18</v>
      </c>
      <c r="G287" s="19" t="s">
        <v>23</v>
      </c>
      <c r="H287" s="20">
        <v>443.12311699999998</v>
      </c>
      <c r="I287" s="26">
        <v>443.106922</v>
      </c>
      <c r="J287" s="21">
        <f t="shared" si="8"/>
        <v>1.0576563594227807E-3</v>
      </c>
      <c r="K287" s="21">
        <f t="shared" si="9"/>
        <v>0.99996345259504937</v>
      </c>
    </row>
    <row r="288" spans="1:11" ht="37" x14ac:dyDescent="0.2">
      <c r="A288" s="19" t="s">
        <v>783</v>
      </c>
      <c r="B288" s="22" t="s">
        <v>787</v>
      </c>
      <c r="C288" s="20">
        <v>19194</v>
      </c>
      <c r="D288" s="20">
        <v>19193.565393000001</v>
      </c>
      <c r="E288" s="19" t="s">
        <v>431</v>
      </c>
      <c r="F288" s="19" t="s">
        <v>18</v>
      </c>
      <c r="G288" s="19" t="s">
        <v>232</v>
      </c>
      <c r="H288" s="20">
        <v>4.3527909999999999</v>
      </c>
      <c r="I288" s="26">
        <v>3.6924999999999999E-2</v>
      </c>
      <c r="J288" s="21">
        <f t="shared" ref="J288:J351" si="10">I288/D288</f>
        <v>1.9238218248635946E-6</v>
      </c>
      <c r="K288" s="21">
        <f t="shared" ref="K288:K351" si="11">I288/H288</f>
        <v>8.4830629359415599E-3</v>
      </c>
    </row>
    <row r="289" spans="1:11" ht="25" x14ac:dyDescent="0.2">
      <c r="A289" s="19" t="s">
        <v>783</v>
      </c>
      <c r="B289" s="22" t="s">
        <v>811</v>
      </c>
      <c r="C289" s="20">
        <v>5067.1098629999997</v>
      </c>
      <c r="D289" s="20">
        <v>5067.1070520000003</v>
      </c>
      <c r="E289" s="19" t="s">
        <v>620</v>
      </c>
      <c r="F289" s="19" t="s">
        <v>18</v>
      </c>
      <c r="G289" s="19" t="s">
        <v>56</v>
      </c>
      <c r="H289" s="20">
        <v>182.03783799999999</v>
      </c>
      <c r="I289" s="26">
        <v>4.3710969999999998</v>
      </c>
      <c r="J289" s="21">
        <f t="shared" si="10"/>
        <v>8.6264153394484064E-4</v>
      </c>
      <c r="K289" s="21">
        <f t="shared" si="11"/>
        <v>2.4012024357265769E-2</v>
      </c>
    </row>
    <row r="290" spans="1:11" ht="25" x14ac:dyDescent="0.2">
      <c r="A290" s="19" t="s">
        <v>783</v>
      </c>
      <c r="B290" s="22" t="s">
        <v>811</v>
      </c>
      <c r="C290" s="20">
        <v>5067.1098629999997</v>
      </c>
      <c r="D290" s="20">
        <v>5067.1070520000003</v>
      </c>
      <c r="E290" s="19" t="s">
        <v>620</v>
      </c>
      <c r="F290" s="19" t="s">
        <v>18</v>
      </c>
      <c r="G290" s="19" t="s">
        <v>56</v>
      </c>
      <c r="H290" s="20">
        <v>182.03783799999999</v>
      </c>
      <c r="I290" s="26">
        <v>4.3710969999999998</v>
      </c>
      <c r="J290" s="21">
        <f t="shared" si="10"/>
        <v>8.6264153394484064E-4</v>
      </c>
      <c r="K290" s="21">
        <f t="shared" si="11"/>
        <v>2.4012024357265769E-2</v>
      </c>
    </row>
    <row r="291" spans="1:11" ht="25" x14ac:dyDescent="0.2">
      <c r="A291" s="19" t="s">
        <v>783</v>
      </c>
      <c r="B291" s="22" t="s">
        <v>811</v>
      </c>
      <c r="C291" s="20">
        <v>5067.1098629999997</v>
      </c>
      <c r="D291" s="20">
        <v>5067.1070520000003</v>
      </c>
      <c r="E291" s="19" t="s">
        <v>621</v>
      </c>
      <c r="F291" s="19" t="s">
        <v>18</v>
      </c>
      <c r="G291" s="19" t="s">
        <v>56</v>
      </c>
      <c r="H291" s="20">
        <v>87.750069999999994</v>
      </c>
      <c r="I291" s="26">
        <v>4.0651E-2</v>
      </c>
      <c r="J291" s="21">
        <f t="shared" si="10"/>
        <v>8.0225263809958272E-6</v>
      </c>
      <c r="K291" s="21">
        <f t="shared" si="11"/>
        <v>4.6325888970800825E-4</v>
      </c>
    </row>
    <row r="292" spans="1:11" ht="37" x14ac:dyDescent="0.2">
      <c r="A292" s="19" t="s">
        <v>783</v>
      </c>
      <c r="B292" s="22" t="s">
        <v>787</v>
      </c>
      <c r="C292" s="20">
        <v>19194</v>
      </c>
      <c r="D292" s="20">
        <v>19193.565393000001</v>
      </c>
      <c r="E292" s="19" t="s">
        <v>589</v>
      </c>
      <c r="F292" s="19" t="s">
        <v>18</v>
      </c>
      <c r="G292" s="19" t="s">
        <v>23</v>
      </c>
      <c r="H292" s="20">
        <v>28.097971999999999</v>
      </c>
      <c r="I292" s="26">
        <v>9.3146629999999995</v>
      </c>
      <c r="J292" s="21">
        <f t="shared" si="10"/>
        <v>4.8530133976030886E-4</v>
      </c>
      <c r="K292" s="21">
        <f t="shared" si="11"/>
        <v>0.331506594141385</v>
      </c>
    </row>
    <row r="293" spans="1:11" x14ac:dyDescent="0.2">
      <c r="A293" s="19" t="s">
        <v>783</v>
      </c>
      <c r="B293" s="22" t="s">
        <v>808</v>
      </c>
      <c r="C293" s="20">
        <v>10651.299805000001</v>
      </c>
      <c r="D293" s="20">
        <v>10651.360178000001</v>
      </c>
      <c r="E293" s="19" t="s">
        <v>630</v>
      </c>
      <c r="F293" s="19" t="s">
        <v>18</v>
      </c>
      <c r="G293" s="19" t="s">
        <v>23</v>
      </c>
      <c r="H293" s="20">
        <v>189.925951</v>
      </c>
      <c r="I293" s="26">
        <v>126.70881300000001</v>
      </c>
      <c r="J293" s="21">
        <f t="shared" si="10"/>
        <v>1.1896021811534688E-2</v>
      </c>
      <c r="K293" s="21">
        <f t="shared" si="11"/>
        <v>0.6671484983113235</v>
      </c>
    </row>
    <row r="294" spans="1:11" x14ac:dyDescent="0.2">
      <c r="A294" s="19" t="s">
        <v>783</v>
      </c>
      <c r="B294" s="22" t="s">
        <v>808</v>
      </c>
      <c r="C294" s="20">
        <v>10651.299805000001</v>
      </c>
      <c r="D294" s="20">
        <v>10651.360178000001</v>
      </c>
      <c r="E294" s="19" t="s">
        <v>630</v>
      </c>
      <c r="F294" s="19" t="s">
        <v>18</v>
      </c>
      <c r="G294" s="19" t="s">
        <v>23</v>
      </c>
      <c r="H294" s="20">
        <v>189.925951</v>
      </c>
      <c r="I294" s="26">
        <v>126.70881300000001</v>
      </c>
      <c r="J294" s="21">
        <f t="shared" si="10"/>
        <v>1.1896021811534688E-2</v>
      </c>
      <c r="K294" s="21">
        <f t="shared" si="11"/>
        <v>0.6671484983113235</v>
      </c>
    </row>
    <row r="295" spans="1:11" ht="25" x14ac:dyDescent="0.2">
      <c r="A295" s="19" t="s">
        <v>783</v>
      </c>
      <c r="B295" s="22" t="s">
        <v>786</v>
      </c>
      <c r="C295" s="20">
        <v>419225</v>
      </c>
      <c r="D295" s="20">
        <v>418951.692629</v>
      </c>
      <c r="E295" s="19" t="s">
        <v>616</v>
      </c>
      <c r="F295" s="19" t="s">
        <v>18</v>
      </c>
      <c r="G295" s="19" t="s">
        <v>56</v>
      </c>
      <c r="H295" s="20">
        <v>154.261741</v>
      </c>
      <c r="I295" s="26">
        <v>154.26251500000001</v>
      </c>
      <c r="J295" s="21">
        <f t="shared" si="10"/>
        <v>3.6821074532954851E-4</v>
      </c>
      <c r="K295" s="21">
        <f t="shared" si="11"/>
        <v>1.0000050174462896</v>
      </c>
    </row>
    <row r="296" spans="1:11" ht="25" x14ac:dyDescent="0.2">
      <c r="A296" s="19" t="s">
        <v>783</v>
      </c>
      <c r="B296" s="22" t="s">
        <v>786</v>
      </c>
      <c r="C296" s="20">
        <v>419225</v>
      </c>
      <c r="D296" s="20">
        <v>418951.692629</v>
      </c>
      <c r="E296" s="19" t="s">
        <v>616</v>
      </c>
      <c r="F296" s="19" t="s">
        <v>18</v>
      </c>
      <c r="G296" s="19" t="s">
        <v>56</v>
      </c>
      <c r="H296" s="20">
        <v>154.261741</v>
      </c>
      <c r="I296" s="26">
        <v>154.26251500000001</v>
      </c>
      <c r="J296" s="21">
        <f t="shared" si="10"/>
        <v>3.6821074532954851E-4</v>
      </c>
      <c r="K296" s="21">
        <f t="shared" si="11"/>
        <v>1.0000050174462896</v>
      </c>
    </row>
    <row r="297" spans="1:11" ht="25" x14ac:dyDescent="0.2">
      <c r="A297" s="19" t="s">
        <v>783</v>
      </c>
      <c r="B297" s="22" t="s">
        <v>786</v>
      </c>
      <c r="C297" s="20">
        <v>419225</v>
      </c>
      <c r="D297" s="20">
        <v>418951.692629</v>
      </c>
      <c r="E297" s="19" t="s">
        <v>616</v>
      </c>
      <c r="F297" s="19" t="s">
        <v>18</v>
      </c>
      <c r="G297" s="19" t="s">
        <v>56</v>
      </c>
      <c r="H297" s="20">
        <v>154.261741</v>
      </c>
      <c r="I297" s="26">
        <v>154.26251500000001</v>
      </c>
      <c r="J297" s="21">
        <f t="shared" si="10"/>
        <v>3.6821074532954851E-4</v>
      </c>
      <c r="K297" s="21">
        <f t="shared" si="11"/>
        <v>1.0000050174462896</v>
      </c>
    </row>
    <row r="298" spans="1:11" ht="25" x14ac:dyDescent="0.2">
      <c r="A298" s="19" t="s">
        <v>783</v>
      </c>
      <c r="B298" s="22" t="s">
        <v>786</v>
      </c>
      <c r="C298" s="20">
        <v>419225</v>
      </c>
      <c r="D298" s="20">
        <v>418951.692629</v>
      </c>
      <c r="E298" s="19" t="s">
        <v>626</v>
      </c>
      <c r="F298" s="19" t="s">
        <v>18</v>
      </c>
      <c r="G298" s="19" t="s">
        <v>23</v>
      </c>
      <c r="H298" s="20">
        <v>456.39250900000002</v>
      </c>
      <c r="I298" s="26">
        <v>456.39240899999999</v>
      </c>
      <c r="J298" s="21">
        <f t="shared" si="10"/>
        <v>1.0893676216846208E-3</v>
      </c>
      <c r="K298" s="21">
        <f t="shared" si="11"/>
        <v>0.99999978089035635</v>
      </c>
    </row>
    <row r="299" spans="1:11" ht="25" x14ac:dyDescent="0.2">
      <c r="A299" s="19" t="s">
        <v>783</v>
      </c>
      <c r="B299" s="22" t="s">
        <v>786</v>
      </c>
      <c r="C299" s="20">
        <v>419225</v>
      </c>
      <c r="D299" s="20">
        <v>418951.692629</v>
      </c>
      <c r="E299" s="19" t="s">
        <v>625</v>
      </c>
      <c r="F299" s="19" t="s">
        <v>18</v>
      </c>
      <c r="G299" s="19" t="s">
        <v>23</v>
      </c>
      <c r="H299" s="20">
        <v>404.67137400000001</v>
      </c>
      <c r="I299" s="26">
        <v>404.67136599999998</v>
      </c>
      <c r="J299" s="21">
        <f t="shared" si="10"/>
        <v>9.6591414504286087E-4</v>
      </c>
      <c r="K299" s="21">
        <f t="shared" si="11"/>
        <v>0.99999998023087233</v>
      </c>
    </row>
    <row r="300" spans="1:11" ht="25" x14ac:dyDescent="0.2">
      <c r="A300" s="19" t="s">
        <v>783</v>
      </c>
      <c r="B300" s="22" t="s">
        <v>786</v>
      </c>
      <c r="C300" s="20">
        <v>419225</v>
      </c>
      <c r="D300" s="20">
        <v>418951.692629</v>
      </c>
      <c r="E300" s="19" t="s">
        <v>625</v>
      </c>
      <c r="F300" s="19" t="s">
        <v>18</v>
      </c>
      <c r="G300" s="19" t="s">
        <v>23</v>
      </c>
      <c r="H300" s="20">
        <v>404.67137400000001</v>
      </c>
      <c r="I300" s="26">
        <v>404.67136599999998</v>
      </c>
      <c r="J300" s="21">
        <f t="shared" si="10"/>
        <v>9.6591414504286087E-4</v>
      </c>
      <c r="K300" s="21">
        <f t="shared" si="11"/>
        <v>0.99999998023087233</v>
      </c>
    </row>
    <row r="301" spans="1:11" ht="25" x14ac:dyDescent="0.2">
      <c r="A301" s="19" t="s">
        <v>783</v>
      </c>
      <c r="B301" s="22" t="s">
        <v>786</v>
      </c>
      <c r="C301" s="20">
        <v>419225</v>
      </c>
      <c r="D301" s="20">
        <v>418951.692629</v>
      </c>
      <c r="E301" s="19" t="s">
        <v>625</v>
      </c>
      <c r="F301" s="19" t="s">
        <v>18</v>
      </c>
      <c r="G301" s="19" t="s">
        <v>23</v>
      </c>
      <c r="H301" s="20">
        <v>404.67137400000001</v>
      </c>
      <c r="I301" s="26">
        <v>404.67136599999998</v>
      </c>
      <c r="J301" s="21">
        <f t="shared" si="10"/>
        <v>9.6591414504286087E-4</v>
      </c>
      <c r="K301" s="21">
        <f t="shared" si="11"/>
        <v>0.99999998023087233</v>
      </c>
    </row>
    <row r="302" spans="1:11" ht="25" x14ac:dyDescent="0.2">
      <c r="A302" s="19" t="s">
        <v>783</v>
      </c>
      <c r="B302" s="22" t="s">
        <v>786</v>
      </c>
      <c r="C302" s="20">
        <v>419225</v>
      </c>
      <c r="D302" s="20">
        <v>418951.692629</v>
      </c>
      <c r="E302" s="19" t="s">
        <v>625</v>
      </c>
      <c r="F302" s="19" t="s">
        <v>18</v>
      </c>
      <c r="G302" s="19" t="s">
        <v>23</v>
      </c>
      <c r="H302" s="20">
        <v>404.67137400000001</v>
      </c>
      <c r="I302" s="26">
        <v>404.67136599999998</v>
      </c>
      <c r="J302" s="21">
        <f t="shared" si="10"/>
        <v>9.6591414504286087E-4</v>
      </c>
      <c r="K302" s="21">
        <f t="shared" si="11"/>
        <v>0.99999998023087233</v>
      </c>
    </row>
    <row r="303" spans="1:11" ht="25" x14ac:dyDescent="0.2">
      <c r="A303" s="19" t="s">
        <v>783</v>
      </c>
      <c r="B303" s="22" t="s">
        <v>786</v>
      </c>
      <c r="C303" s="20">
        <v>419225</v>
      </c>
      <c r="D303" s="20">
        <v>418951.692629</v>
      </c>
      <c r="E303" s="19" t="s">
        <v>622</v>
      </c>
      <c r="F303" s="19" t="s">
        <v>18</v>
      </c>
      <c r="G303" s="19" t="s">
        <v>23</v>
      </c>
      <c r="H303" s="20">
        <v>428.96227199999998</v>
      </c>
      <c r="I303" s="26">
        <v>428.96215899999999</v>
      </c>
      <c r="J303" s="21">
        <f t="shared" si="10"/>
        <v>1.0238940826523041E-3</v>
      </c>
      <c r="K303" s="21">
        <f t="shared" si="11"/>
        <v>0.99999973657356978</v>
      </c>
    </row>
    <row r="304" spans="1:11" ht="25" x14ac:dyDescent="0.2">
      <c r="A304" s="19" t="s">
        <v>783</v>
      </c>
      <c r="B304" s="22" t="s">
        <v>786</v>
      </c>
      <c r="C304" s="20">
        <v>419225</v>
      </c>
      <c r="D304" s="20">
        <v>418951.692629</v>
      </c>
      <c r="E304" s="19" t="s">
        <v>622</v>
      </c>
      <c r="F304" s="19" t="s">
        <v>18</v>
      </c>
      <c r="G304" s="19" t="s">
        <v>23</v>
      </c>
      <c r="H304" s="20">
        <v>428.96227199999998</v>
      </c>
      <c r="I304" s="26">
        <v>428.96215899999999</v>
      </c>
      <c r="J304" s="21">
        <f t="shared" si="10"/>
        <v>1.0238940826523041E-3</v>
      </c>
      <c r="K304" s="21">
        <f t="shared" si="11"/>
        <v>0.99999973657356978</v>
      </c>
    </row>
    <row r="305" spans="1:11" ht="25" x14ac:dyDescent="0.2">
      <c r="A305" s="19" t="s">
        <v>783</v>
      </c>
      <c r="B305" s="22" t="s">
        <v>786</v>
      </c>
      <c r="C305" s="20">
        <v>419225</v>
      </c>
      <c r="D305" s="20">
        <v>418951.692629</v>
      </c>
      <c r="E305" s="19" t="s">
        <v>629</v>
      </c>
      <c r="F305" s="19" t="s">
        <v>18</v>
      </c>
      <c r="G305" s="19" t="s">
        <v>56</v>
      </c>
      <c r="H305" s="20">
        <v>5090.6491919999999</v>
      </c>
      <c r="I305" s="26">
        <v>5090.6290019999997</v>
      </c>
      <c r="J305" s="21">
        <f t="shared" si="10"/>
        <v>1.2150873457642224E-2</v>
      </c>
      <c r="K305" s="21">
        <f t="shared" si="11"/>
        <v>0.9999960339046674</v>
      </c>
    </row>
    <row r="306" spans="1:11" ht="25" x14ac:dyDescent="0.2">
      <c r="A306" s="19" t="s">
        <v>783</v>
      </c>
      <c r="B306" s="22" t="s">
        <v>786</v>
      </c>
      <c r="C306" s="20">
        <v>419225</v>
      </c>
      <c r="D306" s="20">
        <v>418951.692629</v>
      </c>
      <c r="E306" s="19" t="s">
        <v>629</v>
      </c>
      <c r="F306" s="19" t="s">
        <v>18</v>
      </c>
      <c r="G306" s="19" t="s">
        <v>56</v>
      </c>
      <c r="H306" s="20">
        <v>5090.6491919999999</v>
      </c>
      <c r="I306" s="26">
        <v>5090.6290019999997</v>
      </c>
      <c r="J306" s="21">
        <f t="shared" si="10"/>
        <v>1.2150873457642224E-2</v>
      </c>
      <c r="K306" s="21">
        <f t="shared" si="11"/>
        <v>0.9999960339046674</v>
      </c>
    </row>
    <row r="307" spans="1:11" x14ac:dyDescent="0.2">
      <c r="A307" s="19" t="s">
        <v>783</v>
      </c>
      <c r="B307" s="22" t="s">
        <v>784</v>
      </c>
      <c r="C307" s="20">
        <v>16485.699218999998</v>
      </c>
      <c r="D307" s="20">
        <v>16485.767424999998</v>
      </c>
      <c r="E307" s="19" t="s">
        <v>573</v>
      </c>
      <c r="F307" s="19" t="s">
        <v>18</v>
      </c>
      <c r="G307" s="19" t="s">
        <v>56</v>
      </c>
      <c r="H307" s="20">
        <v>131.95123899999999</v>
      </c>
      <c r="I307" s="26">
        <v>131.95123899999999</v>
      </c>
      <c r="J307" s="21">
        <f t="shared" si="10"/>
        <v>8.0039488364916072E-3</v>
      </c>
      <c r="K307" s="21">
        <f t="shared" si="11"/>
        <v>1</v>
      </c>
    </row>
    <row r="308" spans="1:11" x14ac:dyDescent="0.2">
      <c r="A308" s="19" t="s">
        <v>783</v>
      </c>
      <c r="B308" s="22" t="s">
        <v>784</v>
      </c>
      <c r="C308" s="20">
        <v>16485.699218999998</v>
      </c>
      <c r="D308" s="20">
        <v>16485.767424999998</v>
      </c>
      <c r="E308" s="19" t="s">
        <v>573</v>
      </c>
      <c r="F308" s="19" t="s">
        <v>18</v>
      </c>
      <c r="G308" s="19" t="s">
        <v>56</v>
      </c>
      <c r="H308" s="20">
        <v>131.95123899999999</v>
      </c>
      <c r="I308" s="26">
        <v>131.95123899999999</v>
      </c>
      <c r="J308" s="21">
        <f t="shared" si="10"/>
        <v>8.0039488364916072E-3</v>
      </c>
      <c r="K308" s="21">
        <f t="shared" si="11"/>
        <v>1</v>
      </c>
    </row>
    <row r="309" spans="1:11" x14ac:dyDescent="0.2">
      <c r="A309" s="19" t="s">
        <v>783</v>
      </c>
      <c r="B309" s="22" t="s">
        <v>784</v>
      </c>
      <c r="C309" s="20">
        <v>16485.699218999998</v>
      </c>
      <c r="D309" s="20">
        <v>16485.767424999998</v>
      </c>
      <c r="E309" s="19" t="s">
        <v>573</v>
      </c>
      <c r="F309" s="19" t="s">
        <v>18</v>
      </c>
      <c r="G309" s="19" t="s">
        <v>56</v>
      </c>
      <c r="H309" s="20">
        <v>131.95123899999999</v>
      </c>
      <c r="I309" s="26">
        <v>131.95123899999999</v>
      </c>
      <c r="J309" s="21">
        <f t="shared" si="10"/>
        <v>8.0039488364916072E-3</v>
      </c>
      <c r="K309" s="21">
        <f t="shared" si="11"/>
        <v>1</v>
      </c>
    </row>
    <row r="310" spans="1:11" ht="37" x14ac:dyDescent="0.2">
      <c r="A310" s="19" t="s">
        <v>783</v>
      </c>
      <c r="B310" s="22" t="s">
        <v>826</v>
      </c>
      <c r="C310" s="20">
        <v>25103</v>
      </c>
      <c r="D310" s="20">
        <v>25103.873004000001</v>
      </c>
      <c r="E310" s="19" t="s">
        <v>600</v>
      </c>
      <c r="F310" s="19" t="s">
        <v>18</v>
      </c>
      <c r="G310" s="19" t="s">
        <v>19</v>
      </c>
      <c r="H310" s="20">
        <v>137.882777</v>
      </c>
      <c r="I310" s="26">
        <v>84.72148</v>
      </c>
      <c r="J310" s="21">
        <f t="shared" si="10"/>
        <v>3.3748370216221475E-3</v>
      </c>
      <c r="K310" s="21">
        <f t="shared" si="11"/>
        <v>0.61444570412155242</v>
      </c>
    </row>
    <row r="311" spans="1:11" x14ac:dyDescent="0.2">
      <c r="A311" s="19" t="s">
        <v>783</v>
      </c>
      <c r="B311" s="22" t="s">
        <v>784</v>
      </c>
      <c r="C311" s="20">
        <v>16485.699218999998</v>
      </c>
      <c r="D311" s="20">
        <v>16485.767424999998</v>
      </c>
      <c r="E311" s="19" t="s">
        <v>190</v>
      </c>
      <c r="F311" s="19" t="s">
        <v>18</v>
      </c>
      <c r="G311" s="19" t="s">
        <v>23</v>
      </c>
      <c r="H311" s="20">
        <v>644.18294200000003</v>
      </c>
      <c r="I311" s="26">
        <v>539.87506800000006</v>
      </c>
      <c r="J311" s="21">
        <f t="shared" si="10"/>
        <v>3.2747948826531509E-2</v>
      </c>
      <c r="K311" s="21">
        <f t="shared" si="11"/>
        <v>0.83807724917993875</v>
      </c>
    </row>
    <row r="312" spans="1:11" ht="37" x14ac:dyDescent="0.2">
      <c r="A312" s="19" t="s">
        <v>783</v>
      </c>
      <c r="B312" s="22" t="s">
        <v>177</v>
      </c>
      <c r="C312" s="20">
        <v>28183.099609000001</v>
      </c>
      <c r="D312" s="20">
        <v>28183.118408999999</v>
      </c>
      <c r="E312" s="19" t="s">
        <v>190</v>
      </c>
      <c r="F312" s="19" t="s">
        <v>18</v>
      </c>
      <c r="G312" s="19" t="s">
        <v>23</v>
      </c>
      <c r="H312" s="20">
        <v>644.18294200000003</v>
      </c>
      <c r="I312" s="26">
        <v>539.87506800000006</v>
      </c>
      <c r="J312" s="21">
        <f t="shared" si="10"/>
        <v>1.9155973450673804E-2</v>
      </c>
      <c r="K312" s="21">
        <f t="shared" si="11"/>
        <v>0.83807724917993875</v>
      </c>
    </row>
    <row r="313" spans="1:11" x14ac:dyDescent="0.2">
      <c r="A313" s="19" t="s">
        <v>783</v>
      </c>
      <c r="B313" s="22" t="s">
        <v>784</v>
      </c>
      <c r="C313" s="20">
        <v>16485.699218999998</v>
      </c>
      <c r="D313" s="20">
        <v>16485.767424999998</v>
      </c>
      <c r="E313" s="19" t="s">
        <v>190</v>
      </c>
      <c r="F313" s="19" t="s">
        <v>18</v>
      </c>
      <c r="G313" s="19" t="s">
        <v>23</v>
      </c>
      <c r="H313" s="20">
        <v>644.18294200000003</v>
      </c>
      <c r="I313" s="26">
        <v>539.87506800000006</v>
      </c>
      <c r="J313" s="21">
        <f t="shared" si="10"/>
        <v>3.2747948826531509E-2</v>
      </c>
      <c r="K313" s="21">
        <f t="shared" si="11"/>
        <v>0.83807724917993875</v>
      </c>
    </row>
    <row r="314" spans="1:11" ht="25" x14ac:dyDescent="0.2">
      <c r="A314" s="19" t="s">
        <v>783</v>
      </c>
      <c r="B314" s="22" t="s">
        <v>795</v>
      </c>
      <c r="C314" s="20">
        <v>8150</v>
      </c>
      <c r="D314" s="20">
        <v>8244.5605410000007</v>
      </c>
      <c r="E314" s="19" t="s">
        <v>359</v>
      </c>
      <c r="F314" s="19" t="s">
        <v>18</v>
      </c>
      <c r="G314" s="19" t="s">
        <v>56</v>
      </c>
      <c r="H314" s="20">
        <v>4.4412099999999999</v>
      </c>
      <c r="I314" s="26">
        <v>4.4412099999999999</v>
      </c>
      <c r="J314" s="21">
        <f t="shared" si="10"/>
        <v>5.386836542607662E-4</v>
      </c>
      <c r="K314" s="21">
        <f t="shared" si="11"/>
        <v>1</v>
      </c>
    </row>
    <row r="315" spans="1:11" x14ac:dyDescent="0.2">
      <c r="A315" s="19" t="s">
        <v>783</v>
      </c>
      <c r="B315" s="22" t="s">
        <v>808</v>
      </c>
      <c r="C315" s="20">
        <v>10651.299805000001</v>
      </c>
      <c r="D315" s="20">
        <v>10651.360178000001</v>
      </c>
      <c r="E315" s="19" t="s">
        <v>610</v>
      </c>
      <c r="F315" s="19" t="s">
        <v>18</v>
      </c>
      <c r="G315" s="19" t="s">
        <v>56</v>
      </c>
      <c r="H315" s="20">
        <v>511.970212</v>
      </c>
      <c r="I315" s="26">
        <v>0.43766100000000002</v>
      </c>
      <c r="J315" s="21">
        <f t="shared" si="10"/>
        <v>4.1089681757638142E-5</v>
      </c>
      <c r="K315" s="21">
        <f t="shared" si="11"/>
        <v>8.5485637590180738E-4</v>
      </c>
    </row>
    <row r="316" spans="1:11" ht="25" x14ac:dyDescent="0.2">
      <c r="A316" s="19" t="s">
        <v>783</v>
      </c>
      <c r="B316" s="22" t="s">
        <v>811</v>
      </c>
      <c r="C316" s="20">
        <v>5067.1098629999997</v>
      </c>
      <c r="D316" s="20">
        <v>5067.1070520000003</v>
      </c>
      <c r="E316" s="19" t="s">
        <v>284</v>
      </c>
      <c r="F316" s="19" t="s">
        <v>18</v>
      </c>
      <c r="G316" s="19" t="s">
        <v>23</v>
      </c>
      <c r="H316" s="20">
        <v>200.94422399999999</v>
      </c>
      <c r="I316" s="26">
        <v>44.049405</v>
      </c>
      <c r="J316" s="21">
        <f t="shared" si="10"/>
        <v>8.6932059157135005E-3</v>
      </c>
      <c r="K316" s="21">
        <f t="shared" si="11"/>
        <v>0.21921209837810518</v>
      </c>
    </row>
    <row r="317" spans="1:11" x14ac:dyDescent="0.2">
      <c r="A317" s="19" t="s">
        <v>783</v>
      </c>
      <c r="B317" s="22" t="s">
        <v>813</v>
      </c>
      <c r="C317" s="20">
        <v>6640</v>
      </c>
      <c r="D317" s="20">
        <v>6638.8374480000002</v>
      </c>
      <c r="E317" s="19" t="s">
        <v>603</v>
      </c>
      <c r="F317" s="19" t="s">
        <v>18</v>
      </c>
      <c r="G317" s="19" t="s">
        <v>23</v>
      </c>
      <c r="H317" s="20">
        <v>93.990887999999998</v>
      </c>
      <c r="I317" s="26">
        <v>67.177048999999997</v>
      </c>
      <c r="J317" s="21">
        <f t="shared" si="10"/>
        <v>1.0118797082497868E-2</v>
      </c>
      <c r="K317" s="21">
        <f t="shared" si="11"/>
        <v>0.71471873954419918</v>
      </c>
    </row>
    <row r="318" spans="1:11" x14ac:dyDescent="0.2">
      <c r="A318" s="19" t="s">
        <v>783</v>
      </c>
      <c r="B318" s="22" t="s">
        <v>813</v>
      </c>
      <c r="C318" s="20">
        <v>6640</v>
      </c>
      <c r="D318" s="20">
        <v>6638.8374480000002</v>
      </c>
      <c r="E318" s="19" t="s">
        <v>603</v>
      </c>
      <c r="F318" s="19" t="s">
        <v>18</v>
      </c>
      <c r="G318" s="19" t="s">
        <v>23</v>
      </c>
      <c r="H318" s="20">
        <v>93.990887999999998</v>
      </c>
      <c r="I318" s="26">
        <v>67.177048999999997</v>
      </c>
      <c r="J318" s="21">
        <f t="shared" si="10"/>
        <v>1.0118797082497868E-2</v>
      </c>
      <c r="K318" s="21">
        <f t="shared" si="11"/>
        <v>0.71471873954419918</v>
      </c>
    </row>
    <row r="319" spans="1:11" x14ac:dyDescent="0.2">
      <c r="A319" s="19" t="s">
        <v>783</v>
      </c>
      <c r="B319" s="22" t="s">
        <v>813</v>
      </c>
      <c r="C319" s="20">
        <v>6640</v>
      </c>
      <c r="D319" s="20">
        <v>6638.8374480000002</v>
      </c>
      <c r="E319" s="19" t="s">
        <v>603</v>
      </c>
      <c r="F319" s="19" t="s">
        <v>18</v>
      </c>
      <c r="G319" s="19" t="s">
        <v>23</v>
      </c>
      <c r="H319" s="20">
        <v>93.990887999999998</v>
      </c>
      <c r="I319" s="26">
        <v>67.177048999999997</v>
      </c>
      <c r="J319" s="21">
        <f t="shared" si="10"/>
        <v>1.0118797082497868E-2</v>
      </c>
      <c r="K319" s="21">
        <f t="shared" si="11"/>
        <v>0.71471873954419918</v>
      </c>
    </row>
    <row r="320" spans="1:11" ht="25" x14ac:dyDescent="0.2">
      <c r="A320" s="19" t="s">
        <v>783</v>
      </c>
      <c r="B320" s="22" t="s">
        <v>786</v>
      </c>
      <c r="C320" s="20">
        <v>419225</v>
      </c>
      <c r="D320" s="20">
        <v>418951.692629</v>
      </c>
      <c r="E320" s="19" t="s">
        <v>572</v>
      </c>
      <c r="F320" s="19" t="s">
        <v>18</v>
      </c>
      <c r="G320" s="19" t="s">
        <v>19</v>
      </c>
      <c r="H320" s="20">
        <v>1428.008632</v>
      </c>
      <c r="I320" s="26">
        <v>1428.0086610000001</v>
      </c>
      <c r="J320" s="21">
        <f t="shared" si="10"/>
        <v>3.4085282053378982E-3</v>
      </c>
      <c r="K320" s="21">
        <f t="shared" si="11"/>
        <v>1.0000000203080006</v>
      </c>
    </row>
    <row r="321" spans="1:11" ht="25" x14ac:dyDescent="0.2">
      <c r="A321" s="19" t="s">
        <v>783</v>
      </c>
      <c r="B321" s="22" t="s">
        <v>786</v>
      </c>
      <c r="C321" s="20">
        <v>419225</v>
      </c>
      <c r="D321" s="20">
        <v>418951.692629</v>
      </c>
      <c r="E321" s="19" t="s">
        <v>572</v>
      </c>
      <c r="F321" s="19" t="s">
        <v>18</v>
      </c>
      <c r="G321" s="19" t="s">
        <v>19</v>
      </c>
      <c r="H321" s="20">
        <v>1428.008632</v>
      </c>
      <c r="I321" s="26">
        <v>1428.0086610000001</v>
      </c>
      <c r="J321" s="21">
        <f t="shared" si="10"/>
        <v>3.4085282053378982E-3</v>
      </c>
      <c r="K321" s="21">
        <f t="shared" si="11"/>
        <v>1.0000000203080006</v>
      </c>
    </row>
    <row r="322" spans="1:11" ht="25" x14ac:dyDescent="0.2">
      <c r="A322" s="19" t="s">
        <v>783</v>
      </c>
      <c r="B322" s="22" t="s">
        <v>786</v>
      </c>
      <c r="C322" s="20">
        <v>419225</v>
      </c>
      <c r="D322" s="20">
        <v>418951.692629</v>
      </c>
      <c r="E322" s="19" t="s">
        <v>572</v>
      </c>
      <c r="F322" s="19" t="s">
        <v>18</v>
      </c>
      <c r="G322" s="19" t="s">
        <v>19</v>
      </c>
      <c r="H322" s="20">
        <v>1428.008632</v>
      </c>
      <c r="I322" s="26">
        <v>1428.0086610000001</v>
      </c>
      <c r="J322" s="21">
        <f t="shared" si="10"/>
        <v>3.4085282053378982E-3</v>
      </c>
      <c r="K322" s="21">
        <f t="shared" si="11"/>
        <v>1.0000000203080006</v>
      </c>
    </row>
    <row r="323" spans="1:11" ht="25" x14ac:dyDescent="0.2">
      <c r="A323" s="19" t="s">
        <v>783</v>
      </c>
      <c r="B323" s="22" t="s">
        <v>811</v>
      </c>
      <c r="C323" s="20">
        <v>5067.1098629999997</v>
      </c>
      <c r="D323" s="20">
        <v>5067.1070520000003</v>
      </c>
      <c r="E323" s="19" t="s">
        <v>604</v>
      </c>
      <c r="F323" s="19" t="s">
        <v>18</v>
      </c>
      <c r="G323" s="19" t="s">
        <v>56</v>
      </c>
      <c r="H323" s="20">
        <v>303.39066400000002</v>
      </c>
      <c r="I323" s="26">
        <v>0.28286099999999997</v>
      </c>
      <c r="J323" s="21">
        <f t="shared" si="10"/>
        <v>5.5822976917046582E-5</v>
      </c>
      <c r="K323" s="21">
        <f t="shared" si="11"/>
        <v>9.3233257830240934E-4</v>
      </c>
    </row>
    <row r="324" spans="1:11" ht="25" x14ac:dyDescent="0.2">
      <c r="A324" s="19" t="s">
        <v>783</v>
      </c>
      <c r="B324" s="22" t="s">
        <v>786</v>
      </c>
      <c r="C324" s="20">
        <v>419225</v>
      </c>
      <c r="D324" s="20">
        <v>418951.692629</v>
      </c>
      <c r="E324" s="19" t="s">
        <v>619</v>
      </c>
      <c r="F324" s="19" t="s">
        <v>18</v>
      </c>
      <c r="G324" s="19" t="s">
        <v>56</v>
      </c>
      <c r="H324" s="20">
        <v>4385.588831</v>
      </c>
      <c r="I324" s="26">
        <v>4248.1369869999999</v>
      </c>
      <c r="J324" s="21">
        <f t="shared" si="10"/>
        <v>1.0139920811256659E-2</v>
      </c>
      <c r="K324" s="21">
        <f t="shared" si="11"/>
        <v>0.96865829212524279</v>
      </c>
    </row>
    <row r="325" spans="1:11" x14ac:dyDescent="0.2">
      <c r="A325" s="19" t="s">
        <v>783</v>
      </c>
      <c r="B325" s="22" t="s">
        <v>808</v>
      </c>
      <c r="C325" s="20">
        <v>10651.299805000001</v>
      </c>
      <c r="D325" s="20">
        <v>10651.360178000001</v>
      </c>
      <c r="E325" s="19" t="s">
        <v>530</v>
      </c>
      <c r="F325" s="19" t="s">
        <v>18</v>
      </c>
      <c r="G325" s="19" t="s">
        <v>56</v>
      </c>
      <c r="H325" s="20">
        <v>144.516111</v>
      </c>
      <c r="I325" s="26">
        <v>18.305465999999999</v>
      </c>
      <c r="J325" s="21">
        <f t="shared" si="10"/>
        <v>1.7186036049939685E-3</v>
      </c>
      <c r="K325" s="21">
        <f t="shared" si="11"/>
        <v>0.12666730285871033</v>
      </c>
    </row>
    <row r="326" spans="1:11" x14ac:dyDescent="0.2">
      <c r="A326" s="19" t="s">
        <v>783</v>
      </c>
      <c r="B326" s="22" t="s">
        <v>808</v>
      </c>
      <c r="C326" s="20">
        <v>10651.299805000001</v>
      </c>
      <c r="D326" s="20">
        <v>10651.360178000001</v>
      </c>
      <c r="E326" s="19" t="s">
        <v>530</v>
      </c>
      <c r="F326" s="19" t="s">
        <v>18</v>
      </c>
      <c r="G326" s="19" t="s">
        <v>56</v>
      </c>
      <c r="H326" s="20">
        <v>144.516111</v>
      </c>
      <c r="I326" s="26">
        <v>18.305465999999999</v>
      </c>
      <c r="J326" s="21">
        <f t="shared" si="10"/>
        <v>1.7186036049939685E-3</v>
      </c>
      <c r="K326" s="21">
        <f t="shared" si="11"/>
        <v>0.12666730285871033</v>
      </c>
    </row>
    <row r="327" spans="1:11" x14ac:dyDescent="0.2">
      <c r="A327" s="19" t="s">
        <v>783</v>
      </c>
      <c r="B327" s="22" t="s">
        <v>813</v>
      </c>
      <c r="C327" s="20">
        <v>6640</v>
      </c>
      <c r="D327" s="20">
        <v>6638.8374480000002</v>
      </c>
      <c r="E327" s="19" t="s">
        <v>84</v>
      </c>
      <c r="F327" s="19" t="s">
        <v>18</v>
      </c>
      <c r="G327" s="19" t="s">
        <v>19</v>
      </c>
      <c r="H327" s="20">
        <v>2450.3211240000001</v>
      </c>
      <c r="I327" s="26">
        <v>914.35049500000002</v>
      </c>
      <c r="J327" s="21">
        <f t="shared" si="10"/>
        <v>0.13772750156361413</v>
      </c>
      <c r="K327" s="21">
        <f t="shared" si="11"/>
        <v>0.3731553738178523</v>
      </c>
    </row>
    <row r="328" spans="1:11" ht="25" x14ac:dyDescent="0.2">
      <c r="A328" s="19" t="s">
        <v>783</v>
      </c>
      <c r="B328" s="22" t="s">
        <v>786</v>
      </c>
      <c r="C328" s="20">
        <v>419225</v>
      </c>
      <c r="D328" s="20">
        <v>418951.692629</v>
      </c>
      <c r="E328" s="19" t="s">
        <v>579</v>
      </c>
      <c r="F328" s="19" t="s">
        <v>18</v>
      </c>
      <c r="G328" s="19" t="s">
        <v>19</v>
      </c>
      <c r="H328" s="20">
        <v>349.47181999999998</v>
      </c>
      <c r="I328" s="26">
        <v>349.47181999999998</v>
      </c>
      <c r="J328" s="21">
        <f t="shared" si="10"/>
        <v>8.3415779467794755E-4</v>
      </c>
      <c r="K328" s="21">
        <f t="shared" si="11"/>
        <v>1</v>
      </c>
    </row>
    <row r="329" spans="1:11" ht="25" x14ac:dyDescent="0.2">
      <c r="A329" s="19" t="s">
        <v>783</v>
      </c>
      <c r="B329" s="22" t="s">
        <v>786</v>
      </c>
      <c r="C329" s="20">
        <v>419225</v>
      </c>
      <c r="D329" s="20">
        <v>418951.692629</v>
      </c>
      <c r="E329" s="19" t="s">
        <v>579</v>
      </c>
      <c r="F329" s="19" t="s">
        <v>18</v>
      </c>
      <c r="G329" s="19" t="s">
        <v>19</v>
      </c>
      <c r="H329" s="20">
        <v>349.47181999999998</v>
      </c>
      <c r="I329" s="26">
        <v>349.47181999999998</v>
      </c>
      <c r="J329" s="21">
        <f t="shared" si="10"/>
        <v>8.3415779467794755E-4</v>
      </c>
      <c r="K329" s="21">
        <f t="shared" si="11"/>
        <v>1</v>
      </c>
    </row>
    <row r="330" spans="1:11" ht="25" x14ac:dyDescent="0.2">
      <c r="A330" s="19" t="s">
        <v>783</v>
      </c>
      <c r="B330" s="22" t="s">
        <v>786</v>
      </c>
      <c r="C330" s="20">
        <v>419225</v>
      </c>
      <c r="D330" s="20">
        <v>418951.692629</v>
      </c>
      <c r="E330" s="19" t="s">
        <v>552</v>
      </c>
      <c r="F330" s="19" t="s">
        <v>18</v>
      </c>
      <c r="G330" s="19" t="s">
        <v>19</v>
      </c>
      <c r="H330" s="20">
        <v>335.28682300000003</v>
      </c>
      <c r="I330" s="26">
        <v>335.29359699999998</v>
      </c>
      <c r="J330" s="21">
        <f t="shared" si="10"/>
        <v>8.0031565189764514E-4</v>
      </c>
      <c r="K330" s="21">
        <f t="shared" si="11"/>
        <v>1.0000202035974433</v>
      </c>
    </row>
    <row r="331" spans="1:11" ht="25" x14ac:dyDescent="0.2">
      <c r="A331" s="19" t="s">
        <v>783</v>
      </c>
      <c r="B331" s="22" t="s">
        <v>786</v>
      </c>
      <c r="C331" s="20">
        <v>419225</v>
      </c>
      <c r="D331" s="20">
        <v>418951.692629</v>
      </c>
      <c r="E331" s="19" t="s">
        <v>552</v>
      </c>
      <c r="F331" s="19" t="s">
        <v>18</v>
      </c>
      <c r="G331" s="19" t="s">
        <v>19</v>
      </c>
      <c r="H331" s="20">
        <v>335.28682300000003</v>
      </c>
      <c r="I331" s="26">
        <v>335.29359699999998</v>
      </c>
      <c r="J331" s="21">
        <f t="shared" si="10"/>
        <v>8.0031565189764514E-4</v>
      </c>
      <c r="K331" s="21">
        <f t="shared" si="11"/>
        <v>1.0000202035974433</v>
      </c>
    </row>
    <row r="332" spans="1:11" ht="25" x14ac:dyDescent="0.2">
      <c r="A332" s="19" t="s">
        <v>783</v>
      </c>
      <c r="B332" s="22" t="s">
        <v>811</v>
      </c>
      <c r="C332" s="20">
        <v>5067.1098629999997</v>
      </c>
      <c r="D332" s="20">
        <v>5067.1070520000003</v>
      </c>
      <c r="E332" s="19" t="s">
        <v>512</v>
      </c>
      <c r="F332" s="19" t="s">
        <v>18</v>
      </c>
      <c r="G332" s="19" t="s">
        <v>56</v>
      </c>
      <c r="H332" s="20">
        <v>216.93272099999999</v>
      </c>
      <c r="I332" s="26">
        <v>0.14686299999999999</v>
      </c>
      <c r="J332" s="21">
        <f t="shared" si="10"/>
        <v>2.8983599219999266E-5</v>
      </c>
      <c r="K332" s="21">
        <f t="shared" si="11"/>
        <v>6.7699791586535256E-4</v>
      </c>
    </row>
    <row r="333" spans="1:11" ht="25" x14ac:dyDescent="0.2">
      <c r="A333" s="19" t="s">
        <v>783</v>
      </c>
      <c r="B333" s="22" t="s">
        <v>786</v>
      </c>
      <c r="C333" s="20">
        <v>419225</v>
      </c>
      <c r="D333" s="20">
        <v>418951.692629</v>
      </c>
      <c r="E333" s="19" t="s">
        <v>613</v>
      </c>
      <c r="F333" s="19" t="s">
        <v>18</v>
      </c>
      <c r="G333" s="19" t="s">
        <v>19</v>
      </c>
      <c r="H333" s="20">
        <v>4892.8044339999997</v>
      </c>
      <c r="I333" s="26">
        <v>4892.8044250000003</v>
      </c>
      <c r="J333" s="21">
        <f t="shared" si="10"/>
        <v>1.1678683989308505E-2</v>
      </c>
      <c r="K333" s="21">
        <f t="shared" si="11"/>
        <v>0.99999999816056429</v>
      </c>
    </row>
    <row r="334" spans="1:11" x14ac:dyDescent="0.2">
      <c r="A334" s="19" t="s">
        <v>783</v>
      </c>
      <c r="B334" s="22" t="s">
        <v>813</v>
      </c>
      <c r="C334" s="20">
        <v>6640</v>
      </c>
      <c r="D334" s="20">
        <v>6638.8374480000002</v>
      </c>
      <c r="E334" s="19" t="s">
        <v>540</v>
      </c>
      <c r="F334" s="19" t="s">
        <v>18</v>
      </c>
      <c r="G334" s="19" t="s">
        <v>23</v>
      </c>
      <c r="H334" s="20">
        <v>12.510429</v>
      </c>
      <c r="I334" s="26">
        <v>12.510420999999999</v>
      </c>
      <c r="J334" s="21">
        <f t="shared" si="10"/>
        <v>1.884429480009163E-3</v>
      </c>
      <c r="K334" s="21">
        <f t="shared" si="11"/>
        <v>0.99999936053351957</v>
      </c>
    </row>
    <row r="335" spans="1:11" x14ac:dyDescent="0.2">
      <c r="A335" s="19" t="s">
        <v>783</v>
      </c>
      <c r="B335" s="22" t="s">
        <v>813</v>
      </c>
      <c r="C335" s="20">
        <v>6640</v>
      </c>
      <c r="D335" s="20">
        <v>6638.8374480000002</v>
      </c>
      <c r="E335" s="19" t="s">
        <v>540</v>
      </c>
      <c r="F335" s="19" t="s">
        <v>18</v>
      </c>
      <c r="G335" s="19" t="s">
        <v>23</v>
      </c>
      <c r="H335" s="20">
        <v>12.510429</v>
      </c>
      <c r="I335" s="26">
        <v>12.510420999999999</v>
      </c>
      <c r="J335" s="21">
        <f t="shared" si="10"/>
        <v>1.884429480009163E-3</v>
      </c>
      <c r="K335" s="21">
        <f t="shared" si="11"/>
        <v>0.99999936053351957</v>
      </c>
    </row>
    <row r="336" spans="1:11" x14ac:dyDescent="0.2">
      <c r="A336" s="19" t="s">
        <v>783</v>
      </c>
      <c r="B336" s="22" t="s">
        <v>813</v>
      </c>
      <c r="C336" s="20">
        <v>6640</v>
      </c>
      <c r="D336" s="20">
        <v>6638.8374480000002</v>
      </c>
      <c r="E336" s="19" t="s">
        <v>540</v>
      </c>
      <c r="F336" s="19" t="s">
        <v>18</v>
      </c>
      <c r="G336" s="19" t="s">
        <v>23</v>
      </c>
      <c r="H336" s="20">
        <v>12.510429</v>
      </c>
      <c r="I336" s="26">
        <v>12.510420999999999</v>
      </c>
      <c r="J336" s="21">
        <f t="shared" si="10"/>
        <v>1.884429480009163E-3</v>
      </c>
      <c r="K336" s="21">
        <f t="shared" si="11"/>
        <v>0.99999936053351957</v>
      </c>
    </row>
    <row r="337" spans="1:11" ht="25" x14ac:dyDescent="0.2">
      <c r="A337" s="19" t="s">
        <v>783</v>
      </c>
      <c r="B337" s="22" t="s">
        <v>811</v>
      </c>
      <c r="C337" s="20">
        <v>5067.1098629999997</v>
      </c>
      <c r="D337" s="20">
        <v>5067.1070520000003</v>
      </c>
      <c r="E337" s="19" t="s">
        <v>504</v>
      </c>
      <c r="F337" s="19" t="s">
        <v>18</v>
      </c>
      <c r="G337" s="19" t="s">
        <v>56</v>
      </c>
      <c r="H337" s="20">
        <v>28.287213999999999</v>
      </c>
      <c r="I337" s="26">
        <v>9.2781000000000002E-2</v>
      </c>
      <c r="J337" s="21">
        <f t="shared" si="10"/>
        <v>1.8310447963277013E-5</v>
      </c>
      <c r="K337" s="21">
        <f t="shared" si="11"/>
        <v>3.2799624593641496E-3</v>
      </c>
    </row>
    <row r="338" spans="1:11" ht="25" x14ac:dyDescent="0.2">
      <c r="A338" s="19" t="s">
        <v>783</v>
      </c>
      <c r="B338" s="22" t="s">
        <v>786</v>
      </c>
      <c r="C338" s="20">
        <v>419225</v>
      </c>
      <c r="D338" s="20">
        <v>418951.692629</v>
      </c>
      <c r="E338" s="19" t="s">
        <v>587</v>
      </c>
      <c r="F338" s="19" t="s">
        <v>18</v>
      </c>
      <c r="G338" s="19" t="s">
        <v>19</v>
      </c>
      <c r="H338" s="20">
        <v>1145.0294530000001</v>
      </c>
      <c r="I338" s="26">
        <v>1131.9760229999999</v>
      </c>
      <c r="J338" s="21">
        <f t="shared" si="10"/>
        <v>2.7019249305251384E-3</v>
      </c>
      <c r="K338" s="21">
        <f t="shared" si="11"/>
        <v>0.98859991770010813</v>
      </c>
    </row>
    <row r="339" spans="1:11" ht="25" x14ac:dyDescent="0.2">
      <c r="A339" s="19" t="s">
        <v>783</v>
      </c>
      <c r="B339" s="22" t="s">
        <v>786</v>
      </c>
      <c r="C339" s="20">
        <v>419225</v>
      </c>
      <c r="D339" s="20">
        <v>418951.692629</v>
      </c>
      <c r="E339" s="19" t="s">
        <v>517</v>
      </c>
      <c r="F339" s="19" t="s">
        <v>18</v>
      </c>
      <c r="G339" s="19" t="s">
        <v>19</v>
      </c>
      <c r="H339" s="20">
        <v>191.638451</v>
      </c>
      <c r="I339" s="26">
        <v>191.63860199999999</v>
      </c>
      <c r="J339" s="21">
        <f t="shared" si="10"/>
        <v>4.5742410251986814E-4</v>
      </c>
      <c r="K339" s="21">
        <f t="shared" si="11"/>
        <v>1.0000007879420816</v>
      </c>
    </row>
    <row r="340" spans="1:11" ht="25" x14ac:dyDescent="0.2">
      <c r="A340" s="19" t="s">
        <v>783</v>
      </c>
      <c r="B340" s="22" t="s">
        <v>786</v>
      </c>
      <c r="C340" s="20">
        <v>419225</v>
      </c>
      <c r="D340" s="20">
        <v>418951.692629</v>
      </c>
      <c r="E340" s="19" t="s">
        <v>535</v>
      </c>
      <c r="F340" s="19" t="s">
        <v>18</v>
      </c>
      <c r="G340" s="19" t="s">
        <v>19</v>
      </c>
      <c r="H340" s="20">
        <v>98.690832</v>
      </c>
      <c r="I340" s="26">
        <v>98.690106</v>
      </c>
      <c r="J340" s="21">
        <f t="shared" si="10"/>
        <v>2.3556440452764658E-4</v>
      </c>
      <c r="K340" s="21">
        <f t="shared" si="11"/>
        <v>0.99999264369359053</v>
      </c>
    </row>
    <row r="341" spans="1:11" ht="25" x14ac:dyDescent="0.2">
      <c r="A341" s="19" t="s">
        <v>783</v>
      </c>
      <c r="B341" s="22" t="s">
        <v>786</v>
      </c>
      <c r="C341" s="20">
        <v>419225</v>
      </c>
      <c r="D341" s="20">
        <v>418951.692629</v>
      </c>
      <c r="E341" s="19" t="s">
        <v>535</v>
      </c>
      <c r="F341" s="19" t="s">
        <v>18</v>
      </c>
      <c r="G341" s="19" t="s">
        <v>19</v>
      </c>
      <c r="H341" s="20">
        <v>98.690832</v>
      </c>
      <c r="I341" s="26">
        <v>98.690106</v>
      </c>
      <c r="J341" s="21">
        <f t="shared" si="10"/>
        <v>2.3556440452764658E-4</v>
      </c>
      <c r="K341" s="21">
        <f t="shared" si="11"/>
        <v>0.99999264369359053</v>
      </c>
    </row>
    <row r="342" spans="1:11" x14ac:dyDescent="0.2">
      <c r="A342" s="19" t="s">
        <v>783</v>
      </c>
      <c r="B342" s="22" t="s">
        <v>813</v>
      </c>
      <c r="C342" s="20">
        <v>6640</v>
      </c>
      <c r="D342" s="20">
        <v>6638.8374480000002</v>
      </c>
      <c r="E342" s="19" t="s">
        <v>561</v>
      </c>
      <c r="F342" s="19" t="s">
        <v>18</v>
      </c>
      <c r="G342" s="19" t="s">
        <v>23</v>
      </c>
      <c r="H342" s="20">
        <v>124.801846</v>
      </c>
      <c r="I342" s="26">
        <v>124.80296300000001</v>
      </c>
      <c r="J342" s="21">
        <f t="shared" si="10"/>
        <v>1.8798918331340956E-2</v>
      </c>
      <c r="K342" s="21">
        <f t="shared" si="11"/>
        <v>1.0000089501881246</v>
      </c>
    </row>
    <row r="343" spans="1:11" x14ac:dyDescent="0.2">
      <c r="A343" s="19" t="s">
        <v>783</v>
      </c>
      <c r="B343" s="22" t="s">
        <v>813</v>
      </c>
      <c r="C343" s="20">
        <v>6640</v>
      </c>
      <c r="D343" s="20">
        <v>6638.8374480000002</v>
      </c>
      <c r="E343" s="19" t="s">
        <v>561</v>
      </c>
      <c r="F343" s="19" t="s">
        <v>18</v>
      </c>
      <c r="G343" s="19" t="s">
        <v>23</v>
      </c>
      <c r="H343" s="20">
        <v>124.801846</v>
      </c>
      <c r="I343" s="26">
        <v>124.80296300000001</v>
      </c>
      <c r="J343" s="21">
        <f t="shared" si="10"/>
        <v>1.8798918331340956E-2</v>
      </c>
      <c r="K343" s="21">
        <f t="shared" si="11"/>
        <v>1.0000089501881246</v>
      </c>
    </row>
    <row r="344" spans="1:11" ht="25" x14ac:dyDescent="0.2">
      <c r="A344" s="19" t="s">
        <v>783</v>
      </c>
      <c r="B344" s="22" t="s">
        <v>786</v>
      </c>
      <c r="C344" s="20">
        <v>419225</v>
      </c>
      <c r="D344" s="20">
        <v>418951.692629</v>
      </c>
      <c r="E344" s="19" t="s">
        <v>591</v>
      </c>
      <c r="F344" s="19" t="s">
        <v>18</v>
      </c>
      <c r="G344" s="19" t="s">
        <v>19</v>
      </c>
      <c r="H344" s="20">
        <v>740.41827599999999</v>
      </c>
      <c r="I344" s="26">
        <v>740.41673900000001</v>
      </c>
      <c r="J344" s="21">
        <f t="shared" si="10"/>
        <v>1.7673081456092154E-3</v>
      </c>
      <c r="K344" s="21">
        <f t="shared" si="11"/>
        <v>0.99999792414632405</v>
      </c>
    </row>
    <row r="345" spans="1:11" ht="25" x14ac:dyDescent="0.2">
      <c r="A345" s="19" t="s">
        <v>783</v>
      </c>
      <c r="B345" s="22" t="s">
        <v>786</v>
      </c>
      <c r="C345" s="20">
        <v>419225</v>
      </c>
      <c r="D345" s="20">
        <v>418951.692629</v>
      </c>
      <c r="E345" s="19" t="s">
        <v>591</v>
      </c>
      <c r="F345" s="19" t="s">
        <v>18</v>
      </c>
      <c r="G345" s="19" t="s">
        <v>19</v>
      </c>
      <c r="H345" s="20">
        <v>740.41827599999999</v>
      </c>
      <c r="I345" s="26">
        <v>740.41673900000001</v>
      </c>
      <c r="J345" s="21">
        <f t="shared" si="10"/>
        <v>1.7673081456092154E-3</v>
      </c>
      <c r="K345" s="21">
        <f t="shared" si="11"/>
        <v>0.99999792414632405</v>
      </c>
    </row>
    <row r="346" spans="1:11" ht="25" x14ac:dyDescent="0.2">
      <c r="A346" s="19" t="s">
        <v>783</v>
      </c>
      <c r="B346" s="22" t="s">
        <v>786</v>
      </c>
      <c r="C346" s="20">
        <v>419225</v>
      </c>
      <c r="D346" s="20">
        <v>418951.692629</v>
      </c>
      <c r="E346" s="19" t="s">
        <v>591</v>
      </c>
      <c r="F346" s="19" t="s">
        <v>18</v>
      </c>
      <c r="G346" s="19" t="s">
        <v>19</v>
      </c>
      <c r="H346" s="20">
        <v>740.41827599999999</v>
      </c>
      <c r="I346" s="26">
        <v>740.41673900000001</v>
      </c>
      <c r="J346" s="21">
        <f t="shared" si="10"/>
        <v>1.7673081456092154E-3</v>
      </c>
      <c r="K346" s="21">
        <f t="shared" si="11"/>
        <v>0.99999792414632405</v>
      </c>
    </row>
    <row r="347" spans="1:11" ht="25" x14ac:dyDescent="0.2">
      <c r="A347" s="19" t="s">
        <v>783</v>
      </c>
      <c r="B347" s="22" t="s">
        <v>786</v>
      </c>
      <c r="C347" s="20">
        <v>419225</v>
      </c>
      <c r="D347" s="20">
        <v>418951.692629</v>
      </c>
      <c r="E347" s="19" t="s">
        <v>591</v>
      </c>
      <c r="F347" s="19" t="s">
        <v>18</v>
      </c>
      <c r="G347" s="19" t="s">
        <v>19</v>
      </c>
      <c r="H347" s="20">
        <v>740.41827599999999</v>
      </c>
      <c r="I347" s="26">
        <v>740.41673900000001</v>
      </c>
      <c r="J347" s="21">
        <f t="shared" si="10"/>
        <v>1.7673081456092154E-3</v>
      </c>
      <c r="K347" s="21">
        <f t="shared" si="11"/>
        <v>0.99999792414632405</v>
      </c>
    </row>
    <row r="348" spans="1:11" ht="25" x14ac:dyDescent="0.2">
      <c r="A348" s="19" t="s">
        <v>783</v>
      </c>
      <c r="B348" s="22" t="s">
        <v>786</v>
      </c>
      <c r="C348" s="20">
        <v>419225</v>
      </c>
      <c r="D348" s="20">
        <v>418951.692629</v>
      </c>
      <c r="E348" s="19" t="s">
        <v>605</v>
      </c>
      <c r="F348" s="19" t="s">
        <v>18</v>
      </c>
      <c r="G348" s="19" t="s">
        <v>19</v>
      </c>
      <c r="H348" s="20">
        <v>352.48315100000002</v>
      </c>
      <c r="I348" s="26">
        <v>352.48308100000003</v>
      </c>
      <c r="J348" s="21">
        <f t="shared" si="10"/>
        <v>8.4134540378176526E-4</v>
      </c>
      <c r="K348" s="21">
        <f t="shared" si="11"/>
        <v>0.9999998014089474</v>
      </c>
    </row>
    <row r="349" spans="1:11" ht="25" x14ac:dyDescent="0.2">
      <c r="A349" s="19" t="s">
        <v>783</v>
      </c>
      <c r="B349" s="22" t="s">
        <v>786</v>
      </c>
      <c r="C349" s="20">
        <v>419225</v>
      </c>
      <c r="D349" s="20">
        <v>418951.692629</v>
      </c>
      <c r="E349" s="19" t="s">
        <v>605</v>
      </c>
      <c r="F349" s="19" t="s">
        <v>18</v>
      </c>
      <c r="G349" s="19" t="s">
        <v>19</v>
      </c>
      <c r="H349" s="20">
        <v>352.48315100000002</v>
      </c>
      <c r="I349" s="26">
        <v>352.48308100000003</v>
      </c>
      <c r="J349" s="21">
        <f t="shared" si="10"/>
        <v>8.4134540378176526E-4</v>
      </c>
      <c r="K349" s="21">
        <f t="shared" si="11"/>
        <v>0.9999998014089474</v>
      </c>
    </row>
    <row r="350" spans="1:11" ht="25" x14ac:dyDescent="0.2">
      <c r="A350" s="19" t="s">
        <v>783</v>
      </c>
      <c r="B350" s="22" t="s">
        <v>786</v>
      </c>
      <c r="C350" s="20">
        <v>419225</v>
      </c>
      <c r="D350" s="20">
        <v>418951.692629</v>
      </c>
      <c r="E350" s="19" t="s">
        <v>606</v>
      </c>
      <c r="F350" s="19" t="s">
        <v>18</v>
      </c>
      <c r="G350" s="19" t="s">
        <v>19</v>
      </c>
      <c r="H350" s="20">
        <v>817.97754299999997</v>
      </c>
      <c r="I350" s="26">
        <v>817.977442</v>
      </c>
      <c r="J350" s="21">
        <f t="shared" si="10"/>
        <v>1.952438566048126E-3</v>
      </c>
      <c r="K350" s="21">
        <f t="shared" si="11"/>
        <v>0.99999987652472755</v>
      </c>
    </row>
    <row r="351" spans="1:11" ht="25" x14ac:dyDescent="0.2">
      <c r="A351" s="19" t="s">
        <v>783</v>
      </c>
      <c r="B351" s="22" t="s">
        <v>786</v>
      </c>
      <c r="C351" s="20">
        <v>419225</v>
      </c>
      <c r="D351" s="20">
        <v>418951.692629</v>
      </c>
      <c r="E351" s="19" t="s">
        <v>606</v>
      </c>
      <c r="F351" s="19" t="s">
        <v>18</v>
      </c>
      <c r="G351" s="19" t="s">
        <v>19</v>
      </c>
      <c r="H351" s="20">
        <v>817.97754299999997</v>
      </c>
      <c r="I351" s="26">
        <v>817.977442</v>
      </c>
      <c r="J351" s="21">
        <f t="shared" si="10"/>
        <v>1.952438566048126E-3</v>
      </c>
      <c r="K351" s="21">
        <f t="shared" si="11"/>
        <v>0.99999987652472755</v>
      </c>
    </row>
    <row r="352" spans="1:11" ht="25" x14ac:dyDescent="0.2">
      <c r="A352" s="19" t="s">
        <v>783</v>
      </c>
      <c r="B352" s="22" t="s">
        <v>786</v>
      </c>
      <c r="C352" s="20">
        <v>419225</v>
      </c>
      <c r="D352" s="20">
        <v>418951.692629</v>
      </c>
      <c r="E352" s="19" t="s">
        <v>606</v>
      </c>
      <c r="F352" s="19" t="s">
        <v>18</v>
      </c>
      <c r="G352" s="19" t="s">
        <v>19</v>
      </c>
      <c r="H352" s="20">
        <v>817.97754299999997</v>
      </c>
      <c r="I352" s="26">
        <v>817.977442</v>
      </c>
      <c r="J352" s="21">
        <f t="shared" ref="J352:J415" si="12">I352/D352</f>
        <v>1.952438566048126E-3</v>
      </c>
      <c r="K352" s="21">
        <f t="shared" ref="K352:K415" si="13">I352/H352</f>
        <v>0.99999987652472755</v>
      </c>
    </row>
    <row r="353" spans="1:11" ht="37" x14ac:dyDescent="0.2">
      <c r="A353" s="19" t="s">
        <v>783</v>
      </c>
      <c r="B353" s="22" t="s">
        <v>177</v>
      </c>
      <c r="C353" s="20">
        <v>28183.099609000001</v>
      </c>
      <c r="D353" s="20">
        <v>28183.118408999999</v>
      </c>
      <c r="E353" s="19" t="s">
        <v>478</v>
      </c>
      <c r="F353" s="19" t="s">
        <v>18</v>
      </c>
      <c r="G353" s="19" t="s">
        <v>56</v>
      </c>
      <c r="H353" s="20">
        <v>189.06269700000001</v>
      </c>
      <c r="I353" s="26">
        <v>189.06269399999999</v>
      </c>
      <c r="J353" s="21">
        <f t="shared" si="12"/>
        <v>6.7083667341661067E-3</v>
      </c>
      <c r="K353" s="21">
        <f t="shared" si="13"/>
        <v>0.99999998413224778</v>
      </c>
    </row>
    <row r="354" spans="1:11" x14ac:dyDescent="0.2">
      <c r="A354" s="19" t="s">
        <v>783</v>
      </c>
      <c r="B354" s="22" t="s">
        <v>813</v>
      </c>
      <c r="C354" s="20">
        <v>6640</v>
      </c>
      <c r="D354" s="20">
        <v>6638.8374480000002</v>
      </c>
      <c r="E354" s="19" t="s">
        <v>86</v>
      </c>
      <c r="F354" s="19" t="s">
        <v>18</v>
      </c>
      <c r="G354" s="19" t="s">
        <v>19</v>
      </c>
      <c r="H354" s="20">
        <v>3040.8262140000002</v>
      </c>
      <c r="I354" s="26">
        <v>2384.3050619999999</v>
      </c>
      <c r="J354" s="21">
        <f t="shared" si="12"/>
        <v>0.35914496787661065</v>
      </c>
      <c r="K354" s="21">
        <f t="shared" si="13"/>
        <v>0.78409777284299609</v>
      </c>
    </row>
    <row r="355" spans="1:11" x14ac:dyDescent="0.2">
      <c r="A355" s="19" t="s">
        <v>783</v>
      </c>
      <c r="B355" s="22" t="s">
        <v>813</v>
      </c>
      <c r="C355" s="20">
        <v>6640</v>
      </c>
      <c r="D355" s="20">
        <v>6638.8374480000002</v>
      </c>
      <c r="E355" s="19" t="s">
        <v>86</v>
      </c>
      <c r="F355" s="19" t="s">
        <v>18</v>
      </c>
      <c r="G355" s="19" t="s">
        <v>19</v>
      </c>
      <c r="H355" s="20">
        <v>3040.8262140000002</v>
      </c>
      <c r="I355" s="26">
        <v>2384.3050619999999</v>
      </c>
      <c r="J355" s="21">
        <f t="shared" si="12"/>
        <v>0.35914496787661065</v>
      </c>
      <c r="K355" s="21">
        <f t="shared" si="13"/>
        <v>0.78409777284299609</v>
      </c>
    </row>
    <row r="356" spans="1:11" x14ac:dyDescent="0.2">
      <c r="A356" s="19" t="s">
        <v>783</v>
      </c>
      <c r="B356" s="22" t="s">
        <v>813</v>
      </c>
      <c r="C356" s="20">
        <v>6640</v>
      </c>
      <c r="D356" s="20">
        <v>6638.8374480000002</v>
      </c>
      <c r="E356" s="19" t="s">
        <v>86</v>
      </c>
      <c r="F356" s="19" t="s">
        <v>18</v>
      </c>
      <c r="G356" s="19" t="s">
        <v>19</v>
      </c>
      <c r="H356" s="20">
        <v>3040.8262140000002</v>
      </c>
      <c r="I356" s="26">
        <v>2384.3050619999999</v>
      </c>
      <c r="J356" s="21">
        <f t="shared" si="12"/>
        <v>0.35914496787661065</v>
      </c>
      <c r="K356" s="21">
        <f t="shared" si="13"/>
        <v>0.78409777284299609</v>
      </c>
    </row>
    <row r="357" spans="1:11" x14ac:dyDescent="0.2">
      <c r="A357" s="19" t="s">
        <v>783</v>
      </c>
      <c r="B357" s="22" t="s">
        <v>813</v>
      </c>
      <c r="C357" s="20">
        <v>6640</v>
      </c>
      <c r="D357" s="20">
        <v>6638.8374480000002</v>
      </c>
      <c r="E357" s="19" t="s">
        <v>86</v>
      </c>
      <c r="F357" s="19" t="s">
        <v>18</v>
      </c>
      <c r="G357" s="19" t="s">
        <v>19</v>
      </c>
      <c r="H357" s="20">
        <v>3040.8262140000002</v>
      </c>
      <c r="I357" s="26">
        <v>2384.3050619999999</v>
      </c>
      <c r="J357" s="21">
        <f t="shared" si="12"/>
        <v>0.35914496787661065</v>
      </c>
      <c r="K357" s="21">
        <f t="shared" si="13"/>
        <v>0.78409777284299609</v>
      </c>
    </row>
    <row r="358" spans="1:11" x14ac:dyDescent="0.2">
      <c r="A358" s="19" t="s">
        <v>783</v>
      </c>
      <c r="B358" s="22" t="s">
        <v>813</v>
      </c>
      <c r="C358" s="20">
        <v>6640</v>
      </c>
      <c r="D358" s="20">
        <v>6638.8374480000002</v>
      </c>
      <c r="E358" s="19" t="s">
        <v>86</v>
      </c>
      <c r="F358" s="19" t="s">
        <v>18</v>
      </c>
      <c r="G358" s="19" t="s">
        <v>19</v>
      </c>
      <c r="H358" s="20">
        <v>3040.8262140000002</v>
      </c>
      <c r="I358" s="26">
        <v>2384.3050619999999</v>
      </c>
      <c r="J358" s="21">
        <f t="shared" si="12"/>
        <v>0.35914496787661065</v>
      </c>
      <c r="K358" s="21">
        <f t="shared" si="13"/>
        <v>0.78409777284299609</v>
      </c>
    </row>
    <row r="359" spans="1:11" x14ac:dyDescent="0.2">
      <c r="A359" s="19" t="s">
        <v>783</v>
      </c>
      <c r="B359" s="22" t="s">
        <v>784</v>
      </c>
      <c r="C359" s="20">
        <v>16485.699218999998</v>
      </c>
      <c r="D359" s="20">
        <v>16485.767424999998</v>
      </c>
      <c r="E359" s="19" t="s">
        <v>608</v>
      </c>
      <c r="F359" s="19" t="s">
        <v>18</v>
      </c>
      <c r="G359" s="19" t="s">
        <v>56</v>
      </c>
      <c r="H359" s="20">
        <v>155.7961</v>
      </c>
      <c r="I359" s="26">
        <v>155.796029</v>
      </c>
      <c r="J359" s="21">
        <f t="shared" si="12"/>
        <v>9.4503352488002259E-3</v>
      </c>
      <c r="K359" s="21">
        <f t="shared" si="13"/>
        <v>0.99999954427614046</v>
      </c>
    </row>
    <row r="360" spans="1:11" x14ac:dyDescent="0.2">
      <c r="A360" s="19" t="s">
        <v>783</v>
      </c>
      <c r="B360" s="22" t="s">
        <v>784</v>
      </c>
      <c r="C360" s="20">
        <v>16485.699218999998</v>
      </c>
      <c r="D360" s="20">
        <v>16485.767424999998</v>
      </c>
      <c r="E360" s="19" t="s">
        <v>608</v>
      </c>
      <c r="F360" s="19" t="s">
        <v>18</v>
      </c>
      <c r="G360" s="19" t="s">
        <v>56</v>
      </c>
      <c r="H360" s="20">
        <v>155.7961</v>
      </c>
      <c r="I360" s="26">
        <v>155.796029</v>
      </c>
      <c r="J360" s="21">
        <f t="shared" si="12"/>
        <v>9.4503352488002259E-3</v>
      </c>
      <c r="K360" s="21">
        <f t="shared" si="13"/>
        <v>0.99999954427614046</v>
      </c>
    </row>
    <row r="361" spans="1:11" x14ac:dyDescent="0.2">
      <c r="A361" s="19" t="s">
        <v>783</v>
      </c>
      <c r="B361" s="22" t="s">
        <v>813</v>
      </c>
      <c r="C361" s="20">
        <v>6640</v>
      </c>
      <c r="D361" s="20">
        <v>6638.8374480000002</v>
      </c>
      <c r="E361" s="19" t="s">
        <v>528</v>
      </c>
      <c r="F361" s="19" t="s">
        <v>18</v>
      </c>
      <c r="G361" s="19" t="s">
        <v>23</v>
      </c>
      <c r="H361" s="20">
        <v>25.293437000000001</v>
      </c>
      <c r="I361" s="26">
        <v>25.293424000000002</v>
      </c>
      <c r="J361" s="21">
        <f t="shared" si="12"/>
        <v>3.80991765472731E-3</v>
      </c>
      <c r="K361" s="21">
        <f t="shared" si="13"/>
        <v>0.99999948603268118</v>
      </c>
    </row>
    <row r="362" spans="1:11" x14ac:dyDescent="0.2">
      <c r="A362" s="19" t="s">
        <v>783</v>
      </c>
      <c r="B362" s="22" t="s">
        <v>813</v>
      </c>
      <c r="C362" s="20">
        <v>6640</v>
      </c>
      <c r="D362" s="20">
        <v>6638.8374480000002</v>
      </c>
      <c r="E362" s="19" t="s">
        <v>528</v>
      </c>
      <c r="F362" s="19" t="s">
        <v>18</v>
      </c>
      <c r="G362" s="19" t="s">
        <v>23</v>
      </c>
      <c r="H362" s="20">
        <v>25.293437000000001</v>
      </c>
      <c r="I362" s="26">
        <v>25.293424000000002</v>
      </c>
      <c r="J362" s="21">
        <f t="shared" si="12"/>
        <v>3.80991765472731E-3</v>
      </c>
      <c r="K362" s="21">
        <f t="shared" si="13"/>
        <v>0.99999948603268118</v>
      </c>
    </row>
    <row r="363" spans="1:11" ht="25" x14ac:dyDescent="0.2">
      <c r="A363" s="19" t="s">
        <v>783</v>
      </c>
      <c r="B363" s="22" t="s">
        <v>790</v>
      </c>
      <c r="C363" s="20">
        <v>17968</v>
      </c>
      <c r="D363" s="20">
        <v>17967.815836000002</v>
      </c>
      <c r="E363" s="19" t="s">
        <v>513</v>
      </c>
      <c r="F363" s="19" t="s">
        <v>18</v>
      </c>
      <c r="G363" s="19" t="s">
        <v>39</v>
      </c>
      <c r="H363" s="20">
        <v>49.565100999999999</v>
      </c>
      <c r="I363" s="26">
        <v>49.564852000000002</v>
      </c>
      <c r="J363" s="21">
        <f t="shared" si="12"/>
        <v>2.758535174914957E-3</v>
      </c>
      <c r="K363" s="21">
        <f t="shared" si="13"/>
        <v>0.9999949763039927</v>
      </c>
    </row>
    <row r="364" spans="1:11" ht="25" x14ac:dyDescent="0.2">
      <c r="A364" s="19" t="s">
        <v>783</v>
      </c>
      <c r="B364" s="22" t="s">
        <v>790</v>
      </c>
      <c r="C364" s="20">
        <v>17968</v>
      </c>
      <c r="D364" s="20">
        <v>17967.815836000002</v>
      </c>
      <c r="E364" s="19" t="s">
        <v>513</v>
      </c>
      <c r="F364" s="19" t="s">
        <v>18</v>
      </c>
      <c r="G364" s="19" t="s">
        <v>39</v>
      </c>
      <c r="H364" s="20">
        <v>49.565100999999999</v>
      </c>
      <c r="I364" s="26">
        <v>49.564852000000002</v>
      </c>
      <c r="J364" s="21">
        <f t="shared" si="12"/>
        <v>2.758535174914957E-3</v>
      </c>
      <c r="K364" s="21">
        <f t="shared" si="13"/>
        <v>0.9999949763039927</v>
      </c>
    </row>
    <row r="365" spans="1:11" ht="25" x14ac:dyDescent="0.2">
      <c r="A365" s="19" t="s">
        <v>783</v>
      </c>
      <c r="B365" s="22" t="s">
        <v>790</v>
      </c>
      <c r="C365" s="20">
        <v>17968</v>
      </c>
      <c r="D365" s="20">
        <v>17967.815836000002</v>
      </c>
      <c r="E365" s="19" t="s">
        <v>513</v>
      </c>
      <c r="F365" s="19" t="s">
        <v>18</v>
      </c>
      <c r="G365" s="19" t="s">
        <v>39</v>
      </c>
      <c r="H365" s="20">
        <v>49.565100999999999</v>
      </c>
      <c r="I365" s="26">
        <v>49.564852000000002</v>
      </c>
      <c r="J365" s="21">
        <f t="shared" si="12"/>
        <v>2.758535174914957E-3</v>
      </c>
      <c r="K365" s="21">
        <f t="shared" si="13"/>
        <v>0.9999949763039927</v>
      </c>
    </row>
    <row r="366" spans="1:11" ht="25" x14ac:dyDescent="0.2">
      <c r="A366" s="19" t="s">
        <v>783</v>
      </c>
      <c r="B366" s="22" t="s">
        <v>790</v>
      </c>
      <c r="C366" s="20">
        <v>17968</v>
      </c>
      <c r="D366" s="20">
        <v>17967.815836000002</v>
      </c>
      <c r="E366" s="19" t="s">
        <v>513</v>
      </c>
      <c r="F366" s="19" t="s">
        <v>18</v>
      </c>
      <c r="G366" s="19" t="s">
        <v>39</v>
      </c>
      <c r="H366" s="20">
        <v>49.565100999999999</v>
      </c>
      <c r="I366" s="26">
        <v>49.564852000000002</v>
      </c>
      <c r="J366" s="21">
        <f t="shared" si="12"/>
        <v>2.758535174914957E-3</v>
      </c>
      <c r="K366" s="21">
        <f t="shared" si="13"/>
        <v>0.9999949763039927</v>
      </c>
    </row>
    <row r="367" spans="1:11" ht="25" x14ac:dyDescent="0.2">
      <c r="A367" s="19" t="s">
        <v>783</v>
      </c>
      <c r="B367" s="22" t="s">
        <v>790</v>
      </c>
      <c r="C367" s="20">
        <v>17968</v>
      </c>
      <c r="D367" s="20">
        <v>17967.815836000002</v>
      </c>
      <c r="E367" s="19" t="s">
        <v>513</v>
      </c>
      <c r="F367" s="19" t="s">
        <v>18</v>
      </c>
      <c r="G367" s="19" t="s">
        <v>39</v>
      </c>
      <c r="H367" s="20">
        <v>49.565100999999999</v>
      </c>
      <c r="I367" s="26">
        <v>49.564852000000002</v>
      </c>
      <c r="J367" s="21">
        <f t="shared" si="12"/>
        <v>2.758535174914957E-3</v>
      </c>
      <c r="K367" s="21">
        <f t="shared" si="13"/>
        <v>0.9999949763039927</v>
      </c>
    </row>
    <row r="368" spans="1:11" ht="25" x14ac:dyDescent="0.2">
      <c r="A368" s="19" t="s">
        <v>783</v>
      </c>
      <c r="B368" s="22" t="s">
        <v>790</v>
      </c>
      <c r="C368" s="20">
        <v>17968</v>
      </c>
      <c r="D368" s="20">
        <v>17967.815836000002</v>
      </c>
      <c r="E368" s="19" t="s">
        <v>514</v>
      </c>
      <c r="F368" s="19" t="s">
        <v>18</v>
      </c>
      <c r="G368" s="19" t="s">
        <v>39</v>
      </c>
      <c r="H368" s="20">
        <v>84.932676999999998</v>
      </c>
      <c r="I368" s="26">
        <v>81.038815</v>
      </c>
      <c r="J368" s="21">
        <f t="shared" si="12"/>
        <v>4.5102207046018384E-3</v>
      </c>
      <c r="K368" s="21">
        <f t="shared" si="13"/>
        <v>0.95415354681449638</v>
      </c>
    </row>
    <row r="369" spans="1:11" ht="25" x14ac:dyDescent="0.2">
      <c r="A369" s="19" t="s">
        <v>783</v>
      </c>
      <c r="B369" s="22" t="s">
        <v>790</v>
      </c>
      <c r="C369" s="20">
        <v>17968</v>
      </c>
      <c r="D369" s="20">
        <v>17967.815836000002</v>
      </c>
      <c r="E369" s="19" t="s">
        <v>514</v>
      </c>
      <c r="F369" s="19" t="s">
        <v>18</v>
      </c>
      <c r="G369" s="19" t="s">
        <v>39</v>
      </c>
      <c r="H369" s="20">
        <v>84.932676999999998</v>
      </c>
      <c r="I369" s="26">
        <v>81.038815</v>
      </c>
      <c r="J369" s="21">
        <f t="shared" si="12"/>
        <v>4.5102207046018384E-3</v>
      </c>
      <c r="K369" s="21">
        <f t="shared" si="13"/>
        <v>0.95415354681449638</v>
      </c>
    </row>
    <row r="370" spans="1:11" ht="25" x14ac:dyDescent="0.2">
      <c r="A370" s="19" t="s">
        <v>783</v>
      </c>
      <c r="B370" s="22" t="s">
        <v>790</v>
      </c>
      <c r="C370" s="20">
        <v>17968</v>
      </c>
      <c r="D370" s="20">
        <v>17967.815836000002</v>
      </c>
      <c r="E370" s="19" t="s">
        <v>514</v>
      </c>
      <c r="F370" s="19" t="s">
        <v>18</v>
      </c>
      <c r="G370" s="19" t="s">
        <v>39</v>
      </c>
      <c r="H370" s="20">
        <v>84.932676999999998</v>
      </c>
      <c r="I370" s="26">
        <v>81.038815</v>
      </c>
      <c r="J370" s="21">
        <f t="shared" si="12"/>
        <v>4.5102207046018384E-3</v>
      </c>
      <c r="K370" s="21">
        <f t="shared" si="13"/>
        <v>0.95415354681449638</v>
      </c>
    </row>
    <row r="371" spans="1:11" ht="25" x14ac:dyDescent="0.2">
      <c r="A371" s="19" t="s">
        <v>783</v>
      </c>
      <c r="B371" s="22" t="s">
        <v>790</v>
      </c>
      <c r="C371" s="20">
        <v>17968</v>
      </c>
      <c r="D371" s="20">
        <v>17967.815836000002</v>
      </c>
      <c r="E371" s="19" t="s">
        <v>514</v>
      </c>
      <c r="F371" s="19" t="s">
        <v>18</v>
      </c>
      <c r="G371" s="19" t="s">
        <v>39</v>
      </c>
      <c r="H371" s="20">
        <v>84.932676999999998</v>
      </c>
      <c r="I371" s="26">
        <v>81.038815</v>
      </c>
      <c r="J371" s="21">
        <f t="shared" si="12"/>
        <v>4.5102207046018384E-3</v>
      </c>
      <c r="K371" s="21">
        <f t="shared" si="13"/>
        <v>0.95415354681449638</v>
      </c>
    </row>
    <row r="372" spans="1:11" ht="25" x14ac:dyDescent="0.2">
      <c r="A372" s="19" t="s">
        <v>783</v>
      </c>
      <c r="B372" s="22" t="s">
        <v>795</v>
      </c>
      <c r="C372" s="20">
        <v>8150</v>
      </c>
      <c r="D372" s="20">
        <v>8244.5605410000007</v>
      </c>
      <c r="E372" s="19" t="s">
        <v>476</v>
      </c>
      <c r="F372" s="19" t="s">
        <v>18</v>
      </c>
      <c r="G372" s="19" t="s">
        <v>305</v>
      </c>
      <c r="H372" s="20">
        <v>74.843124000000003</v>
      </c>
      <c r="I372" s="26">
        <v>74.843118000000004</v>
      </c>
      <c r="J372" s="21">
        <f t="shared" si="12"/>
        <v>9.0778783936156428E-3</v>
      </c>
      <c r="K372" s="21">
        <f t="shared" si="13"/>
        <v>0.99999991983231484</v>
      </c>
    </row>
    <row r="373" spans="1:11" ht="25" x14ac:dyDescent="0.2">
      <c r="A373" s="19" t="s">
        <v>783</v>
      </c>
      <c r="B373" s="22" t="s">
        <v>788</v>
      </c>
      <c r="C373" s="20">
        <v>4202.0097660000001</v>
      </c>
      <c r="D373" s="20">
        <v>4210.6023439999999</v>
      </c>
      <c r="E373" s="19" t="s">
        <v>609</v>
      </c>
      <c r="F373" s="19" t="s">
        <v>18</v>
      </c>
      <c r="G373" s="19" t="s">
        <v>56</v>
      </c>
      <c r="H373" s="20">
        <v>739.09683099999995</v>
      </c>
      <c r="I373" s="26">
        <v>142.702889</v>
      </c>
      <c r="J373" s="21">
        <f t="shared" si="12"/>
        <v>3.3891324172026824E-2</v>
      </c>
      <c r="K373" s="21">
        <f t="shared" si="13"/>
        <v>0.19307739258863094</v>
      </c>
    </row>
    <row r="374" spans="1:11" ht="37" x14ac:dyDescent="0.2">
      <c r="A374" s="19" t="s">
        <v>783</v>
      </c>
      <c r="B374" s="22" t="s">
        <v>177</v>
      </c>
      <c r="C374" s="20">
        <v>28183.099609000001</v>
      </c>
      <c r="D374" s="20">
        <v>28183.118408999999</v>
      </c>
      <c r="E374" s="19" t="s">
        <v>599</v>
      </c>
      <c r="F374" s="19" t="s">
        <v>18</v>
      </c>
      <c r="G374" s="19" t="s">
        <v>56</v>
      </c>
      <c r="H374" s="20">
        <v>17.609607</v>
      </c>
      <c r="I374" s="26">
        <v>17.609593</v>
      </c>
      <c r="J374" s="21">
        <f t="shared" si="12"/>
        <v>6.2482769807249402E-4</v>
      </c>
      <c r="K374" s="21">
        <f t="shared" si="13"/>
        <v>0.9999992049794183</v>
      </c>
    </row>
    <row r="375" spans="1:11" ht="37" x14ac:dyDescent="0.2">
      <c r="A375" s="19" t="s">
        <v>783</v>
      </c>
      <c r="B375" s="22" t="s">
        <v>177</v>
      </c>
      <c r="C375" s="20">
        <v>28183.099609000001</v>
      </c>
      <c r="D375" s="20">
        <v>28183.118408999999</v>
      </c>
      <c r="E375" s="19" t="s">
        <v>599</v>
      </c>
      <c r="F375" s="19" t="s">
        <v>18</v>
      </c>
      <c r="G375" s="19" t="s">
        <v>56</v>
      </c>
      <c r="H375" s="20">
        <v>17.609607</v>
      </c>
      <c r="I375" s="26">
        <v>17.609593</v>
      </c>
      <c r="J375" s="21">
        <f t="shared" si="12"/>
        <v>6.2482769807249402E-4</v>
      </c>
      <c r="K375" s="21">
        <f t="shared" si="13"/>
        <v>0.9999992049794183</v>
      </c>
    </row>
    <row r="376" spans="1:11" ht="37" x14ac:dyDescent="0.2">
      <c r="A376" s="19" t="s">
        <v>783</v>
      </c>
      <c r="B376" s="22" t="s">
        <v>787</v>
      </c>
      <c r="C376" s="20">
        <v>19194</v>
      </c>
      <c r="D376" s="20">
        <v>19193.565393000001</v>
      </c>
      <c r="E376" s="19" t="s">
        <v>611</v>
      </c>
      <c r="F376" s="19" t="s">
        <v>18</v>
      </c>
      <c r="G376" s="19" t="s">
        <v>56</v>
      </c>
      <c r="H376" s="20">
        <v>39.771863000000003</v>
      </c>
      <c r="I376" s="26">
        <v>23.525283000000002</v>
      </c>
      <c r="J376" s="21">
        <f t="shared" si="12"/>
        <v>1.2256859274608668E-3</v>
      </c>
      <c r="K376" s="21">
        <f t="shared" si="13"/>
        <v>0.59150568330178543</v>
      </c>
    </row>
    <row r="377" spans="1:11" ht="25" x14ac:dyDescent="0.2">
      <c r="A377" s="19" t="s">
        <v>783</v>
      </c>
      <c r="B377" s="22" t="s">
        <v>786</v>
      </c>
      <c r="C377" s="20">
        <v>419225</v>
      </c>
      <c r="D377" s="20">
        <v>418951.692629</v>
      </c>
      <c r="E377" s="19" t="s">
        <v>567</v>
      </c>
      <c r="F377" s="19" t="s">
        <v>18</v>
      </c>
      <c r="G377" s="19" t="s">
        <v>56</v>
      </c>
      <c r="H377" s="20">
        <v>1038.7587980000001</v>
      </c>
      <c r="I377" s="26">
        <v>1038.778773</v>
      </c>
      <c r="J377" s="21">
        <f t="shared" si="12"/>
        <v>2.4794714791136646E-3</v>
      </c>
      <c r="K377" s="21">
        <f t="shared" si="13"/>
        <v>1.0000192296806905</v>
      </c>
    </row>
    <row r="378" spans="1:11" ht="25" x14ac:dyDescent="0.2">
      <c r="A378" s="19" t="s">
        <v>783</v>
      </c>
      <c r="B378" s="22" t="s">
        <v>786</v>
      </c>
      <c r="C378" s="20">
        <v>419225</v>
      </c>
      <c r="D378" s="20">
        <v>418951.692629</v>
      </c>
      <c r="E378" s="19" t="s">
        <v>567</v>
      </c>
      <c r="F378" s="19" t="s">
        <v>18</v>
      </c>
      <c r="G378" s="19" t="s">
        <v>56</v>
      </c>
      <c r="H378" s="20">
        <v>1038.7587980000001</v>
      </c>
      <c r="I378" s="26">
        <v>1038.778773</v>
      </c>
      <c r="J378" s="21">
        <f t="shared" si="12"/>
        <v>2.4794714791136646E-3</v>
      </c>
      <c r="K378" s="21">
        <f t="shared" si="13"/>
        <v>1.0000192296806905</v>
      </c>
    </row>
    <row r="379" spans="1:11" x14ac:dyDescent="0.2">
      <c r="A379" s="19" t="s">
        <v>783</v>
      </c>
      <c r="B379" s="22" t="s">
        <v>808</v>
      </c>
      <c r="C379" s="20">
        <v>10651.299805000001</v>
      </c>
      <c r="D379" s="20">
        <v>10651.360178000001</v>
      </c>
      <c r="E379" s="19" t="s">
        <v>526</v>
      </c>
      <c r="F379" s="19" t="s">
        <v>18</v>
      </c>
      <c r="G379" s="19" t="s">
        <v>23</v>
      </c>
      <c r="H379" s="20">
        <v>202.22929300000001</v>
      </c>
      <c r="I379" s="26">
        <v>192.09960000000001</v>
      </c>
      <c r="J379" s="21">
        <f t="shared" si="12"/>
        <v>1.8035217736489164E-2</v>
      </c>
      <c r="K379" s="21">
        <f t="shared" si="13"/>
        <v>0.94990986295936863</v>
      </c>
    </row>
    <row r="380" spans="1:11" x14ac:dyDescent="0.2">
      <c r="A380" s="19" t="s">
        <v>783</v>
      </c>
      <c r="B380" s="22" t="s">
        <v>827</v>
      </c>
      <c r="C380" s="20">
        <v>1446.7299800000001</v>
      </c>
      <c r="D380" s="20">
        <v>1446.7271949999999</v>
      </c>
      <c r="E380" s="19" t="s">
        <v>631</v>
      </c>
      <c r="F380" s="19" t="s">
        <v>18</v>
      </c>
      <c r="G380" s="19" t="s">
        <v>232</v>
      </c>
      <c r="H380" s="20">
        <v>230.82558800000001</v>
      </c>
      <c r="I380" s="26">
        <v>86.987121000000002</v>
      </c>
      <c r="J380" s="21">
        <f t="shared" si="12"/>
        <v>6.0126830615083587E-2</v>
      </c>
      <c r="K380" s="21">
        <f t="shared" si="13"/>
        <v>0.37685215817580847</v>
      </c>
    </row>
    <row r="381" spans="1:11" ht="25" x14ac:dyDescent="0.2">
      <c r="A381" s="19" t="s">
        <v>783</v>
      </c>
      <c r="B381" s="22" t="s">
        <v>786</v>
      </c>
      <c r="C381" s="20">
        <v>419225</v>
      </c>
      <c r="D381" s="20">
        <v>418951.692629</v>
      </c>
      <c r="E381" s="19" t="s">
        <v>592</v>
      </c>
      <c r="F381" s="19" t="s">
        <v>18</v>
      </c>
      <c r="G381" s="19" t="s">
        <v>56</v>
      </c>
      <c r="H381" s="20">
        <v>1946.645812</v>
      </c>
      <c r="I381" s="26">
        <v>1422.7726769999999</v>
      </c>
      <c r="J381" s="21">
        <f t="shared" si="12"/>
        <v>3.3960303825766548E-3</v>
      </c>
      <c r="K381" s="21">
        <f t="shared" si="13"/>
        <v>0.73088420514373464</v>
      </c>
    </row>
    <row r="382" spans="1:11" ht="25" x14ac:dyDescent="0.2">
      <c r="A382" s="19" t="s">
        <v>783</v>
      </c>
      <c r="B382" s="22" t="s">
        <v>786</v>
      </c>
      <c r="C382" s="20">
        <v>419225</v>
      </c>
      <c r="D382" s="20">
        <v>418951.692629</v>
      </c>
      <c r="E382" s="19" t="s">
        <v>592</v>
      </c>
      <c r="F382" s="19" t="s">
        <v>18</v>
      </c>
      <c r="G382" s="19" t="s">
        <v>56</v>
      </c>
      <c r="H382" s="20">
        <v>1946.645812</v>
      </c>
      <c r="I382" s="26">
        <v>1422.7726769999999</v>
      </c>
      <c r="J382" s="21">
        <f t="shared" si="12"/>
        <v>3.3960303825766548E-3</v>
      </c>
      <c r="K382" s="21">
        <f t="shared" si="13"/>
        <v>0.73088420514373464</v>
      </c>
    </row>
    <row r="383" spans="1:11" ht="37" x14ac:dyDescent="0.2">
      <c r="A383" s="19" t="s">
        <v>783</v>
      </c>
      <c r="B383" s="22" t="s">
        <v>177</v>
      </c>
      <c r="C383" s="20">
        <v>28183.099609000001</v>
      </c>
      <c r="D383" s="20">
        <v>28183.118408999999</v>
      </c>
      <c r="E383" s="19" t="s">
        <v>582</v>
      </c>
      <c r="F383" s="19" t="s">
        <v>18</v>
      </c>
      <c r="G383" s="19" t="s">
        <v>56</v>
      </c>
      <c r="H383" s="20">
        <v>20.104652999999999</v>
      </c>
      <c r="I383" s="26">
        <v>19.991783999999999</v>
      </c>
      <c r="J383" s="21">
        <f t="shared" si="12"/>
        <v>7.0935315637803305E-4</v>
      </c>
      <c r="K383" s="21">
        <f t="shared" si="13"/>
        <v>0.99438592648179502</v>
      </c>
    </row>
    <row r="384" spans="1:11" ht="37" x14ac:dyDescent="0.2">
      <c r="A384" s="19" t="s">
        <v>783</v>
      </c>
      <c r="B384" s="22" t="s">
        <v>177</v>
      </c>
      <c r="C384" s="20">
        <v>28183.099609000001</v>
      </c>
      <c r="D384" s="20">
        <v>28183.118408999999</v>
      </c>
      <c r="E384" s="19" t="s">
        <v>582</v>
      </c>
      <c r="F384" s="19" t="s">
        <v>18</v>
      </c>
      <c r="G384" s="19" t="s">
        <v>56</v>
      </c>
      <c r="H384" s="20">
        <v>20.104652999999999</v>
      </c>
      <c r="I384" s="26">
        <v>19.991783999999999</v>
      </c>
      <c r="J384" s="21">
        <f t="shared" si="12"/>
        <v>7.0935315637803305E-4</v>
      </c>
      <c r="K384" s="21">
        <f t="shared" si="13"/>
        <v>0.99438592648179502</v>
      </c>
    </row>
    <row r="385" spans="1:11" x14ac:dyDescent="0.2">
      <c r="A385" s="19" t="s">
        <v>783</v>
      </c>
      <c r="B385" s="22" t="s">
        <v>828</v>
      </c>
      <c r="C385" s="20">
        <v>400</v>
      </c>
      <c r="D385" s="20">
        <v>399.22948000000002</v>
      </c>
      <c r="E385" s="19" t="s">
        <v>545</v>
      </c>
      <c r="F385" s="19" t="s">
        <v>18</v>
      </c>
      <c r="G385" s="19" t="s">
        <v>56</v>
      </c>
      <c r="H385" s="20">
        <v>24.164324000000001</v>
      </c>
      <c r="I385" s="26">
        <v>0.38050099999999998</v>
      </c>
      <c r="J385" s="21">
        <f t="shared" si="12"/>
        <v>9.5308843425089744E-4</v>
      </c>
      <c r="K385" s="21">
        <f t="shared" si="13"/>
        <v>1.5746395388507452E-2</v>
      </c>
    </row>
    <row r="386" spans="1:11" ht="25" x14ac:dyDescent="0.2">
      <c r="A386" s="19" t="s">
        <v>783</v>
      </c>
      <c r="B386" s="22" t="s">
        <v>786</v>
      </c>
      <c r="C386" s="20">
        <v>419225</v>
      </c>
      <c r="D386" s="20">
        <v>418951.692629</v>
      </c>
      <c r="E386" s="19" t="s">
        <v>538</v>
      </c>
      <c r="F386" s="19" t="s">
        <v>18</v>
      </c>
      <c r="G386" s="19" t="s">
        <v>244</v>
      </c>
      <c r="H386" s="20">
        <v>425.32638900000001</v>
      </c>
      <c r="I386" s="26">
        <v>425.17162300000001</v>
      </c>
      <c r="J386" s="21">
        <f t="shared" si="12"/>
        <v>1.0148464142296903E-3</v>
      </c>
      <c r="K386" s="21">
        <f t="shared" si="13"/>
        <v>0.99963612415311476</v>
      </c>
    </row>
    <row r="387" spans="1:11" ht="25" x14ac:dyDescent="0.2">
      <c r="A387" s="19" t="s">
        <v>783</v>
      </c>
      <c r="B387" s="22" t="s">
        <v>829</v>
      </c>
      <c r="C387" s="20">
        <v>69985.296875</v>
      </c>
      <c r="D387" s="20">
        <v>69962.968642000007</v>
      </c>
      <c r="E387" s="19" t="s">
        <v>538</v>
      </c>
      <c r="F387" s="19" t="s">
        <v>18</v>
      </c>
      <c r="G387" s="19" t="s">
        <v>244</v>
      </c>
      <c r="H387" s="20">
        <v>425.32638900000001</v>
      </c>
      <c r="I387" s="26">
        <v>425.17162300000001</v>
      </c>
      <c r="J387" s="21">
        <f t="shared" si="12"/>
        <v>6.0770952298436626E-3</v>
      </c>
      <c r="K387" s="21">
        <f t="shared" si="13"/>
        <v>0.99963612415311476</v>
      </c>
    </row>
    <row r="388" spans="1:11" ht="25" x14ac:dyDescent="0.2">
      <c r="A388" s="19" t="s">
        <v>783</v>
      </c>
      <c r="B388" s="22" t="s">
        <v>786</v>
      </c>
      <c r="C388" s="20">
        <v>419225</v>
      </c>
      <c r="D388" s="20">
        <v>418951.692629</v>
      </c>
      <c r="E388" s="19" t="s">
        <v>538</v>
      </c>
      <c r="F388" s="19" t="s">
        <v>18</v>
      </c>
      <c r="G388" s="19" t="s">
        <v>244</v>
      </c>
      <c r="H388" s="20">
        <v>425.32638900000001</v>
      </c>
      <c r="I388" s="26">
        <v>425.17162300000001</v>
      </c>
      <c r="J388" s="21">
        <f t="shared" si="12"/>
        <v>1.0148464142296903E-3</v>
      </c>
      <c r="K388" s="21">
        <f t="shared" si="13"/>
        <v>0.99963612415311476</v>
      </c>
    </row>
    <row r="389" spans="1:11" ht="25" x14ac:dyDescent="0.2">
      <c r="A389" s="19" t="s">
        <v>783</v>
      </c>
      <c r="B389" s="22" t="s">
        <v>786</v>
      </c>
      <c r="C389" s="20">
        <v>419225</v>
      </c>
      <c r="D389" s="20">
        <v>418951.692629</v>
      </c>
      <c r="E389" s="19" t="s">
        <v>538</v>
      </c>
      <c r="F389" s="19" t="s">
        <v>18</v>
      </c>
      <c r="G389" s="19" t="s">
        <v>244</v>
      </c>
      <c r="H389" s="20">
        <v>425.32638900000001</v>
      </c>
      <c r="I389" s="26">
        <v>425.17162300000001</v>
      </c>
      <c r="J389" s="21">
        <f t="shared" si="12"/>
        <v>1.0148464142296903E-3</v>
      </c>
      <c r="K389" s="21">
        <f t="shared" si="13"/>
        <v>0.99963612415311476</v>
      </c>
    </row>
    <row r="390" spans="1:11" ht="25" x14ac:dyDescent="0.2">
      <c r="A390" s="19" t="s">
        <v>783</v>
      </c>
      <c r="B390" s="22" t="s">
        <v>829</v>
      </c>
      <c r="C390" s="20">
        <v>69985.296875</v>
      </c>
      <c r="D390" s="20">
        <v>69962.968642000007</v>
      </c>
      <c r="E390" s="19" t="s">
        <v>538</v>
      </c>
      <c r="F390" s="19" t="s">
        <v>18</v>
      </c>
      <c r="G390" s="19" t="s">
        <v>244</v>
      </c>
      <c r="H390" s="20">
        <v>425.32638900000001</v>
      </c>
      <c r="I390" s="26">
        <v>425.17162300000001</v>
      </c>
      <c r="J390" s="21">
        <f t="shared" si="12"/>
        <v>6.0770952298436626E-3</v>
      </c>
      <c r="K390" s="21">
        <f t="shared" si="13"/>
        <v>0.99963612415311476</v>
      </c>
    </row>
    <row r="391" spans="1:11" ht="37" x14ac:dyDescent="0.2">
      <c r="A391" s="19" t="s">
        <v>783</v>
      </c>
      <c r="B391" s="22" t="s">
        <v>830</v>
      </c>
      <c r="C391" s="20">
        <v>48394.398437999997</v>
      </c>
      <c r="D391" s="20">
        <v>48427.528424999997</v>
      </c>
      <c r="E391" s="19" t="s">
        <v>507</v>
      </c>
      <c r="F391" s="19" t="s">
        <v>35</v>
      </c>
      <c r="G391" s="19" t="s">
        <v>23</v>
      </c>
      <c r="H391" s="20">
        <v>1374.93957</v>
      </c>
      <c r="I391" s="26">
        <v>391.19890199999998</v>
      </c>
      <c r="J391" s="21">
        <f t="shared" si="12"/>
        <v>8.0780274096757185E-3</v>
      </c>
      <c r="K391" s="21">
        <f t="shared" si="13"/>
        <v>0.28452079679400016</v>
      </c>
    </row>
    <row r="392" spans="1:11" ht="37" x14ac:dyDescent="0.2">
      <c r="A392" s="19" t="s">
        <v>783</v>
      </c>
      <c r="B392" s="22" t="s">
        <v>830</v>
      </c>
      <c r="C392" s="20">
        <v>48394.398437999997</v>
      </c>
      <c r="D392" s="20">
        <v>48427.528424999997</v>
      </c>
      <c r="E392" s="19" t="s">
        <v>507</v>
      </c>
      <c r="F392" s="19" t="s">
        <v>35</v>
      </c>
      <c r="G392" s="19" t="s">
        <v>23</v>
      </c>
      <c r="H392" s="20">
        <v>1374.93957</v>
      </c>
      <c r="I392" s="26">
        <v>391.19890199999998</v>
      </c>
      <c r="J392" s="21">
        <f t="shared" si="12"/>
        <v>8.0780274096757185E-3</v>
      </c>
      <c r="K392" s="21">
        <f t="shared" si="13"/>
        <v>0.28452079679400016</v>
      </c>
    </row>
    <row r="393" spans="1:11" ht="37" x14ac:dyDescent="0.2">
      <c r="A393" s="19" t="s">
        <v>783</v>
      </c>
      <c r="B393" s="22" t="s">
        <v>830</v>
      </c>
      <c r="C393" s="20">
        <v>48394.398437999997</v>
      </c>
      <c r="D393" s="20">
        <v>48427.528424999997</v>
      </c>
      <c r="E393" s="19" t="s">
        <v>149</v>
      </c>
      <c r="F393" s="19" t="s">
        <v>35</v>
      </c>
      <c r="G393" s="19" t="s">
        <v>23</v>
      </c>
      <c r="H393" s="20">
        <v>1306.2591769999999</v>
      </c>
      <c r="I393" s="26">
        <v>454.97572700000001</v>
      </c>
      <c r="J393" s="21">
        <f t="shared" si="12"/>
        <v>9.3949813628135832E-3</v>
      </c>
      <c r="K393" s="21">
        <f t="shared" si="13"/>
        <v>0.34830432965448177</v>
      </c>
    </row>
    <row r="394" spans="1:11" ht="25" x14ac:dyDescent="0.2">
      <c r="A394" s="19" t="s">
        <v>783</v>
      </c>
      <c r="B394" s="22" t="s">
        <v>786</v>
      </c>
      <c r="C394" s="20">
        <v>419225</v>
      </c>
      <c r="D394" s="20">
        <v>418951.692629</v>
      </c>
      <c r="E394" s="19" t="s">
        <v>529</v>
      </c>
      <c r="F394" s="19" t="s">
        <v>18</v>
      </c>
      <c r="G394" s="19" t="s">
        <v>56</v>
      </c>
      <c r="H394" s="20">
        <v>662.53302799999994</v>
      </c>
      <c r="I394" s="26">
        <v>662.53304500000002</v>
      </c>
      <c r="J394" s="21">
        <f t="shared" si="12"/>
        <v>1.5814067747106633E-3</v>
      </c>
      <c r="K394" s="21">
        <f t="shared" si="13"/>
        <v>1.0000000256590982</v>
      </c>
    </row>
    <row r="395" spans="1:11" ht="25" x14ac:dyDescent="0.2">
      <c r="A395" s="19" t="s">
        <v>783</v>
      </c>
      <c r="B395" s="22" t="s">
        <v>811</v>
      </c>
      <c r="C395" s="20">
        <v>5067.1098629999997</v>
      </c>
      <c r="D395" s="20">
        <v>5067.1070520000003</v>
      </c>
      <c r="E395" s="19" t="s">
        <v>427</v>
      </c>
      <c r="F395" s="19" t="s">
        <v>18</v>
      </c>
      <c r="G395" s="19" t="s">
        <v>56</v>
      </c>
      <c r="H395" s="20">
        <v>122.09916800000001</v>
      </c>
      <c r="I395" s="26">
        <v>5.0297000000000001E-2</v>
      </c>
      <c r="J395" s="21">
        <f t="shared" si="12"/>
        <v>9.9261767086897539E-6</v>
      </c>
      <c r="K395" s="21">
        <f t="shared" si="13"/>
        <v>4.1193564889811535E-4</v>
      </c>
    </row>
    <row r="396" spans="1:11" ht="37" x14ac:dyDescent="0.2">
      <c r="A396" s="19" t="s">
        <v>783</v>
      </c>
      <c r="B396" s="22" t="s">
        <v>826</v>
      </c>
      <c r="C396" s="20">
        <v>25103</v>
      </c>
      <c r="D396" s="20">
        <v>25103.873004000001</v>
      </c>
      <c r="E396" s="19" t="s">
        <v>419</v>
      </c>
      <c r="F396" s="19" t="s">
        <v>18</v>
      </c>
      <c r="G396" s="19" t="s">
        <v>23</v>
      </c>
      <c r="H396" s="20">
        <v>909.56940299999997</v>
      </c>
      <c r="I396" s="26">
        <v>131.13776999999999</v>
      </c>
      <c r="J396" s="21">
        <f t="shared" si="12"/>
        <v>5.2238063018843648E-3</v>
      </c>
      <c r="K396" s="21">
        <f t="shared" si="13"/>
        <v>0.14417566110675339</v>
      </c>
    </row>
    <row r="397" spans="1:11" ht="37" x14ac:dyDescent="0.2">
      <c r="A397" s="19" t="s">
        <v>783</v>
      </c>
      <c r="B397" s="22" t="s">
        <v>830</v>
      </c>
      <c r="C397" s="20">
        <v>48394.398437999997</v>
      </c>
      <c r="D397" s="20">
        <v>48427.528424999997</v>
      </c>
      <c r="E397" s="19" t="s">
        <v>550</v>
      </c>
      <c r="F397" s="19" t="s">
        <v>18</v>
      </c>
      <c r="G397" s="19" t="s">
        <v>19</v>
      </c>
      <c r="H397" s="20">
        <v>2420.5171740000001</v>
      </c>
      <c r="I397" s="26">
        <v>616.48817799999995</v>
      </c>
      <c r="J397" s="21">
        <f t="shared" si="12"/>
        <v>1.273011855136813E-2</v>
      </c>
      <c r="K397" s="21">
        <f t="shared" si="13"/>
        <v>0.25469275104593825</v>
      </c>
    </row>
    <row r="398" spans="1:11" ht="37" x14ac:dyDescent="0.2">
      <c r="A398" s="19" t="s">
        <v>783</v>
      </c>
      <c r="B398" s="22" t="s">
        <v>830</v>
      </c>
      <c r="C398" s="20">
        <v>48394.398437999997</v>
      </c>
      <c r="D398" s="20">
        <v>48427.528424999997</v>
      </c>
      <c r="E398" s="19" t="s">
        <v>550</v>
      </c>
      <c r="F398" s="19" t="s">
        <v>18</v>
      </c>
      <c r="G398" s="19" t="s">
        <v>19</v>
      </c>
      <c r="H398" s="20">
        <v>2420.5171740000001</v>
      </c>
      <c r="I398" s="26">
        <v>616.48817799999995</v>
      </c>
      <c r="J398" s="21">
        <f t="shared" si="12"/>
        <v>1.273011855136813E-2</v>
      </c>
      <c r="K398" s="21">
        <f t="shared" si="13"/>
        <v>0.25469275104593825</v>
      </c>
    </row>
    <row r="399" spans="1:11" ht="37" x14ac:dyDescent="0.2">
      <c r="A399" s="19" t="s">
        <v>783</v>
      </c>
      <c r="B399" s="22" t="s">
        <v>787</v>
      </c>
      <c r="C399" s="20">
        <v>19194</v>
      </c>
      <c r="D399" s="20">
        <v>19193.565393000001</v>
      </c>
      <c r="E399" s="19" t="s">
        <v>571</v>
      </c>
      <c r="F399" s="19" t="s">
        <v>18</v>
      </c>
      <c r="G399" s="19" t="s">
        <v>19</v>
      </c>
      <c r="H399" s="20">
        <v>163.297729</v>
      </c>
      <c r="I399" s="26">
        <v>105.70347700000001</v>
      </c>
      <c r="J399" s="21">
        <f t="shared" si="12"/>
        <v>5.5072350986206369E-3</v>
      </c>
      <c r="K399" s="21">
        <f t="shared" si="13"/>
        <v>0.6473052481948478</v>
      </c>
    </row>
    <row r="400" spans="1:11" ht="37" x14ac:dyDescent="0.2">
      <c r="A400" s="19" t="s">
        <v>783</v>
      </c>
      <c r="B400" s="22" t="s">
        <v>830</v>
      </c>
      <c r="C400" s="20">
        <v>48394.398437999997</v>
      </c>
      <c r="D400" s="20">
        <v>48427.528424999997</v>
      </c>
      <c r="E400" s="19" t="s">
        <v>525</v>
      </c>
      <c r="F400" s="19" t="s">
        <v>18</v>
      </c>
      <c r="G400" s="19" t="s">
        <v>19</v>
      </c>
      <c r="H400" s="20">
        <v>1427.1556169999999</v>
      </c>
      <c r="I400" s="26">
        <v>1010.175178</v>
      </c>
      <c r="J400" s="21">
        <f t="shared" si="12"/>
        <v>2.0859523722431227E-2</v>
      </c>
      <c r="K400" s="21">
        <f t="shared" si="13"/>
        <v>0.70782412651219662</v>
      </c>
    </row>
    <row r="401" spans="1:11" ht="37" x14ac:dyDescent="0.2">
      <c r="A401" s="19" t="s">
        <v>783</v>
      </c>
      <c r="B401" s="22" t="s">
        <v>831</v>
      </c>
      <c r="C401" s="20">
        <v>11574</v>
      </c>
      <c r="D401" s="20">
        <v>11573.45089</v>
      </c>
      <c r="E401" s="19" t="s">
        <v>485</v>
      </c>
      <c r="F401" s="19" t="s">
        <v>18</v>
      </c>
      <c r="G401" s="19" t="s">
        <v>23</v>
      </c>
      <c r="H401" s="20">
        <v>3484.2556749999999</v>
      </c>
      <c r="I401" s="26">
        <v>1448.596389</v>
      </c>
      <c r="J401" s="21">
        <f t="shared" si="12"/>
        <v>0.12516546730687342</v>
      </c>
      <c r="K401" s="21">
        <f t="shared" si="13"/>
        <v>0.41575490552942851</v>
      </c>
    </row>
    <row r="402" spans="1:11" ht="37" x14ac:dyDescent="0.2">
      <c r="A402" s="19" t="s">
        <v>783</v>
      </c>
      <c r="B402" s="22" t="s">
        <v>831</v>
      </c>
      <c r="C402" s="20">
        <v>11574</v>
      </c>
      <c r="D402" s="20">
        <v>11573.45089</v>
      </c>
      <c r="E402" s="19" t="s">
        <v>485</v>
      </c>
      <c r="F402" s="19" t="s">
        <v>18</v>
      </c>
      <c r="G402" s="19" t="s">
        <v>23</v>
      </c>
      <c r="H402" s="20">
        <v>3484.2556749999999</v>
      </c>
      <c r="I402" s="26">
        <v>1448.596389</v>
      </c>
      <c r="J402" s="21">
        <f t="shared" si="12"/>
        <v>0.12516546730687342</v>
      </c>
      <c r="K402" s="21">
        <f t="shared" si="13"/>
        <v>0.41575490552942851</v>
      </c>
    </row>
    <row r="403" spans="1:11" x14ac:dyDescent="0.2">
      <c r="A403" s="19" t="s">
        <v>783</v>
      </c>
      <c r="B403" s="22" t="s">
        <v>832</v>
      </c>
      <c r="C403" s="20">
        <v>2622.1499020000001</v>
      </c>
      <c r="D403" s="20">
        <v>2622.1258659999999</v>
      </c>
      <c r="E403" s="19" t="s">
        <v>94</v>
      </c>
      <c r="F403" s="19" t="s">
        <v>18</v>
      </c>
      <c r="G403" s="19" t="s">
        <v>95</v>
      </c>
      <c r="H403" s="20">
        <v>252.86907400000001</v>
      </c>
      <c r="I403" s="26">
        <v>2.3146450000000001</v>
      </c>
      <c r="J403" s="21">
        <f t="shared" si="12"/>
        <v>8.8273603872835609E-4</v>
      </c>
      <c r="K403" s="21">
        <f t="shared" si="13"/>
        <v>9.1535313646144006E-3</v>
      </c>
    </row>
    <row r="404" spans="1:11" ht="25" x14ac:dyDescent="0.2">
      <c r="A404" s="19" t="s">
        <v>783</v>
      </c>
      <c r="B404" s="22" t="s">
        <v>790</v>
      </c>
      <c r="C404" s="20">
        <v>17968</v>
      </c>
      <c r="D404" s="20">
        <v>17967.815836000002</v>
      </c>
      <c r="E404" s="19" t="s">
        <v>518</v>
      </c>
      <c r="F404" s="19" t="s">
        <v>35</v>
      </c>
      <c r="G404" s="19" t="s">
        <v>142</v>
      </c>
      <c r="H404" s="20">
        <v>9284.2484339999992</v>
      </c>
      <c r="I404" s="26">
        <v>232.37654900000001</v>
      </c>
      <c r="J404" s="21">
        <f t="shared" si="12"/>
        <v>1.2932932478883406E-2</v>
      </c>
      <c r="K404" s="21">
        <f t="shared" si="13"/>
        <v>2.5029117935815894E-2</v>
      </c>
    </row>
    <row r="405" spans="1:11" ht="25" x14ac:dyDescent="0.2">
      <c r="A405" s="19" t="s">
        <v>783</v>
      </c>
      <c r="B405" s="22" t="s">
        <v>786</v>
      </c>
      <c r="C405" s="20">
        <v>419225</v>
      </c>
      <c r="D405" s="20">
        <v>418951.692629</v>
      </c>
      <c r="E405" s="19" t="s">
        <v>470</v>
      </c>
      <c r="F405" s="19" t="s">
        <v>18</v>
      </c>
      <c r="G405" s="19" t="s">
        <v>19</v>
      </c>
      <c r="H405" s="20">
        <v>296.05528199999998</v>
      </c>
      <c r="I405" s="26">
        <v>148.016715</v>
      </c>
      <c r="J405" s="21">
        <f t="shared" si="12"/>
        <v>3.5330258262275424E-4</v>
      </c>
      <c r="K405" s="21">
        <f t="shared" si="13"/>
        <v>0.49996309473039569</v>
      </c>
    </row>
    <row r="406" spans="1:11" ht="37" x14ac:dyDescent="0.2">
      <c r="A406" s="19" t="s">
        <v>783</v>
      </c>
      <c r="B406" s="22" t="s">
        <v>831</v>
      </c>
      <c r="C406" s="20">
        <v>11574</v>
      </c>
      <c r="D406" s="20">
        <v>11573.45089</v>
      </c>
      <c r="E406" s="19" t="s">
        <v>549</v>
      </c>
      <c r="F406" s="19" t="s">
        <v>18</v>
      </c>
      <c r="G406" s="19" t="s">
        <v>23</v>
      </c>
      <c r="H406" s="20">
        <v>546.73775599999999</v>
      </c>
      <c r="I406" s="26">
        <v>408.43395400000003</v>
      </c>
      <c r="J406" s="21">
        <f t="shared" si="12"/>
        <v>3.5290593780711157E-2</v>
      </c>
      <c r="K406" s="21">
        <f t="shared" si="13"/>
        <v>0.7470381357749144</v>
      </c>
    </row>
    <row r="407" spans="1:11" ht="37" x14ac:dyDescent="0.2">
      <c r="A407" s="19" t="s">
        <v>783</v>
      </c>
      <c r="B407" s="22" t="s">
        <v>831</v>
      </c>
      <c r="C407" s="20">
        <v>11574</v>
      </c>
      <c r="D407" s="20">
        <v>11573.45089</v>
      </c>
      <c r="E407" s="19" t="s">
        <v>549</v>
      </c>
      <c r="F407" s="19" t="s">
        <v>18</v>
      </c>
      <c r="G407" s="19" t="s">
        <v>23</v>
      </c>
      <c r="H407" s="20">
        <v>546.73775599999999</v>
      </c>
      <c r="I407" s="26">
        <v>408.43395400000003</v>
      </c>
      <c r="J407" s="21">
        <f t="shared" si="12"/>
        <v>3.5290593780711157E-2</v>
      </c>
      <c r="K407" s="21">
        <f t="shared" si="13"/>
        <v>0.7470381357749144</v>
      </c>
    </row>
    <row r="408" spans="1:11" ht="25" x14ac:dyDescent="0.2">
      <c r="A408" s="19" t="s">
        <v>783</v>
      </c>
      <c r="B408" s="22" t="s">
        <v>786</v>
      </c>
      <c r="C408" s="20">
        <v>419225</v>
      </c>
      <c r="D408" s="20">
        <v>418951.692629</v>
      </c>
      <c r="E408" s="19" t="s">
        <v>539</v>
      </c>
      <c r="F408" s="19" t="s">
        <v>18</v>
      </c>
      <c r="G408" s="19" t="s">
        <v>19</v>
      </c>
      <c r="H408" s="20">
        <v>2062.7856860000002</v>
      </c>
      <c r="I408" s="26">
        <v>2062.7904950000002</v>
      </c>
      <c r="J408" s="21">
        <f t="shared" si="12"/>
        <v>4.9236953359839773E-3</v>
      </c>
      <c r="K408" s="21">
        <f t="shared" si="13"/>
        <v>1.0000023313134432</v>
      </c>
    </row>
    <row r="409" spans="1:11" ht="25" x14ac:dyDescent="0.2">
      <c r="A409" s="19" t="s">
        <v>783</v>
      </c>
      <c r="B409" s="22" t="s">
        <v>786</v>
      </c>
      <c r="C409" s="20">
        <v>419225</v>
      </c>
      <c r="D409" s="20">
        <v>418951.692629</v>
      </c>
      <c r="E409" s="19" t="s">
        <v>539</v>
      </c>
      <c r="F409" s="19" t="s">
        <v>18</v>
      </c>
      <c r="G409" s="19" t="s">
        <v>19</v>
      </c>
      <c r="H409" s="20">
        <v>2062.7856860000002</v>
      </c>
      <c r="I409" s="26">
        <v>2062.7904950000002</v>
      </c>
      <c r="J409" s="21">
        <f t="shared" si="12"/>
        <v>4.9236953359839773E-3</v>
      </c>
      <c r="K409" s="21">
        <f t="shared" si="13"/>
        <v>1.0000023313134432</v>
      </c>
    </row>
    <row r="410" spans="1:11" x14ac:dyDescent="0.2">
      <c r="A410" s="19" t="s">
        <v>783</v>
      </c>
      <c r="B410" s="22" t="s">
        <v>808</v>
      </c>
      <c r="C410" s="20">
        <v>10651.299805000001</v>
      </c>
      <c r="D410" s="20">
        <v>10651.360178000001</v>
      </c>
      <c r="E410" s="19" t="s">
        <v>48</v>
      </c>
      <c r="F410" s="19" t="s">
        <v>18</v>
      </c>
      <c r="G410" s="19" t="s">
        <v>23</v>
      </c>
      <c r="H410" s="20">
        <v>4830.3228239999999</v>
      </c>
      <c r="I410" s="26">
        <v>1715.7295670000001</v>
      </c>
      <c r="J410" s="21">
        <f t="shared" si="12"/>
        <v>0.16108079515926776</v>
      </c>
      <c r="K410" s="21">
        <f t="shared" si="13"/>
        <v>0.35519977225439375</v>
      </c>
    </row>
    <row r="411" spans="1:11" ht="25" x14ac:dyDescent="0.2">
      <c r="A411" s="19" t="s">
        <v>783</v>
      </c>
      <c r="B411" s="22" t="s">
        <v>786</v>
      </c>
      <c r="C411" s="20">
        <v>419225</v>
      </c>
      <c r="D411" s="20">
        <v>418951.692629</v>
      </c>
      <c r="E411" s="19" t="s">
        <v>543</v>
      </c>
      <c r="F411" s="19" t="s">
        <v>18</v>
      </c>
      <c r="G411" s="19" t="s">
        <v>68</v>
      </c>
      <c r="H411" s="20">
        <v>374.38947300000001</v>
      </c>
      <c r="I411" s="26">
        <v>324.478475</v>
      </c>
      <c r="J411" s="21">
        <f t="shared" si="12"/>
        <v>7.7450092864844884E-4</v>
      </c>
      <c r="K411" s="21">
        <f t="shared" si="13"/>
        <v>0.86668696210910823</v>
      </c>
    </row>
    <row r="412" spans="1:11" ht="37" x14ac:dyDescent="0.2">
      <c r="A412" s="19" t="s">
        <v>783</v>
      </c>
      <c r="B412" s="22" t="s">
        <v>833</v>
      </c>
      <c r="C412" s="20">
        <v>1011.5</v>
      </c>
      <c r="D412" s="20">
        <v>1011.475557</v>
      </c>
      <c r="E412" s="19" t="s">
        <v>152</v>
      </c>
      <c r="F412" s="19" t="s">
        <v>18</v>
      </c>
      <c r="G412" s="19" t="s">
        <v>95</v>
      </c>
      <c r="H412" s="20">
        <v>290.86127599999998</v>
      </c>
      <c r="I412" s="26">
        <v>104.930978</v>
      </c>
      <c r="J412" s="21">
        <f t="shared" si="12"/>
        <v>0.10374049800197001</v>
      </c>
      <c r="K412" s="21">
        <f t="shared" si="13"/>
        <v>0.36075953266463701</v>
      </c>
    </row>
    <row r="413" spans="1:11" ht="37" x14ac:dyDescent="0.2">
      <c r="A413" s="19" t="s">
        <v>783</v>
      </c>
      <c r="B413" s="22" t="s">
        <v>797</v>
      </c>
      <c r="C413" s="20">
        <v>36126.898437999997</v>
      </c>
      <c r="D413" s="20">
        <v>36121.9496</v>
      </c>
      <c r="E413" s="19" t="s">
        <v>586</v>
      </c>
      <c r="F413" s="19" t="s">
        <v>18</v>
      </c>
      <c r="G413" s="19" t="s">
        <v>95</v>
      </c>
      <c r="H413" s="20">
        <v>35.333337999999998</v>
      </c>
      <c r="I413" s="26">
        <v>6.7943490000000004</v>
      </c>
      <c r="J413" s="21">
        <f t="shared" si="12"/>
        <v>1.8809474779844109E-4</v>
      </c>
      <c r="K413" s="21">
        <f t="shared" si="13"/>
        <v>0.19229287082924351</v>
      </c>
    </row>
    <row r="414" spans="1:11" ht="25" x14ac:dyDescent="0.2">
      <c r="A414" s="19" t="s">
        <v>783</v>
      </c>
      <c r="B414" s="22" t="s">
        <v>824</v>
      </c>
      <c r="C414" s="20">
        <v>12865.299805000001</v>
      </c>
      <c r="D414" s="20">
        <v>12865.318416</v>
      </c>
      <c r="E414" s="19" t="s">
        <v>547</v>
      </c>
      <c r="F414" s="19" t="s">
        <v>18</v>
      </c>
      <c r="G414" s="19" t="s">
        <v>58</v>
      </c>
      <c r="H414" s="20">
        <v>1998.1842489999999</v>
      </c>
      <c r="I414" s="26">
        <v>6.5934049999999997</v>
      </c>
      <c r="J414" s="21">
        <f t="shared" si="12"/>
        <v>5.124945055226995E-4</v>
      </c>
      <c r="K414" s="21">
        <f t="shared" si="13"/>
        <v>3.2996982151669439E-3</v>
      </c>
    </row>
    <row r="415" spans="1:11" ht="25" x14ac:dyDescent="0.2">
      <c r="A415" s="19" t="s">
        <v>783</v>
      </c>
      <c r="B415" s="22" t="s">
        <v>834</v>
      </c>
      <c r="C415" s="20">
        <v>125669</v>
      </c>
      <c r="D415" s="20">
        <v>126933.798272</v>
      </c>
      <c r="E415" s="19" t="s">
        <v>534</v>
      </c>
      <c r="F415" s="19" t="s">
        <v>18</v>
      </c>
      <c r="G415" s="19" t="s">
        <v>19</v>
      </c>
      <c r="H415" s="20">
        <v>692.24277800000004</v>
      </c>
      <c r="I415" s="26">
        <v>412.38317599999999</v>
      </c>
      <c r="J415" s="21">
        <f t="shared" si="12"/>
        <v>3.2488051379060208E-3</v>
      </c>
      <c r="K415" s="21">
        <f t="shared" si="13"/>
        <v>0.59572044534930479</v>
      </c>
    </row>
    <row r="416" spans="1:11" ht="25" x14ac:dyDescent="0.2">
      <c r="A416" s="19" t="s">
        <v>783</v>
      </c>
      <c r="B416" s="22" t="s">
        <v>790</v>
      </c>
      <c r="C416" s="20">
        <v>17968</v>
      </c>
      <c r="D416" s="20">
        <v>17967.815836000002</v>
      </c>
      <c r="E416" s="19" t="s">
        <v>422</v>
      </c>
      <c r="F416" s="19" t="s">
        <v>35</v>
      </c>
      <c r="G416" s="19" t="s">
        <v>19</v>
      </c>
      <c r="H416" s="20">
        <v>1087.0031719999999</v>
      </c>
      <c r="I416" s="26">
        <v>962.98943799999995</v>
      </c>
      <c r="J416" s="21">
        <f t="shared" ref="J416:J479" si="14">I416/D416</f>
        <v>5.3595242003236204E-2</v>
      </c>
      <c r="K416" s="21">
        <f t="shared" ref="K416:K479" si="15">I416/H416</f>
        <v>0.88591226116495636</v>
      </c>
    </row>
    <row r="417" spans="1:11" ht="25" x14ac:dyDescent="0.2">
      <c r="A417" s="19" t="s">
        <v>783</v>
      </c>
      <c r="B417" s="22" t="s">
        <v>790</v>
      </c>
      <c r="C417" s="20">
        <v>17968</v>
      </c>
      <c r="D417" s="20">
        <v>17967.815836000002</v>
      </c>
      <c r="E417" s="19" t="s">
        <v>422</v>
      </c>
      <c r="F417" s="19" t="s">
        <v>35</v>
      </c>
      <c r="G417" s="19" t="s">
        <v>19</v>
      </c>
      <c r="H417" s="20">
        <v>1087.0031719999999</v>
      </c>
      <c r="I417" s="26">
        <v>962.98943799999995</v>
      </c>
      <c r="J417" s="21">
        <f t="shared" si="14"/>
        <v>5.3595242003236204E-2</v>
      </c>
      <c r="K417" s="21">
        <f t="shared" si="15"/>
        <v>0.88591226116495636</v>
      </c>
    </row>
    <row r="418" spans="1:11" ht="37" x14ac:dyDescent="0.2">
      <c r="A418" s="19" t="s">
        <v>783</v>
      </c>
      <c r="B418" s="22" t="s">
        <v>793</v>
      </c>
      <c r="C418" s="20">
        <v>32722.300781000002</v>
      </c>
      <c r="D418" s="20">
        <v>29077.690029000001</v>
      </c>
      <c r="E418" s="19" t="s">
        <v>541</v>
      </c>
      <c r="F418" s="19" t="s">
        <v>18</v>
      </c>
      <c r="G418" s="19" t="s">
        <v>19</v>
      </c>
      <c r="H418" s="20">
        <v>99.664359000000005</v>
      </c>
      <c r="I418" s="26">
        <v>42.224173</v>
      </c>
      <c r="J418" s="21">
        <f t="shared" si="14"/>
        <v>1.4521157959208122E-3</v>
      </c>
      <c r="K418" s="21">
        <f t="shared" si="15"/>
        <v>0.42366371914357065</v>
      </c>
    </row>
    <row r="419" spans="1:11" ht="37" x14ac:dyDescent="0.2">
      <c r="A419" s="19" t="s">
        <v>783</v>
      </c>
      <c r="B419" s="22" t="s">
        <v>793</v>
      </c>
      <c r="C419" s="20">
        <v>32722.300781000002</v>
      </c>
      <c r="D419" s="20">
        <v>29077.690029000001</v>
      </c>
      <c r="E419" s="19" t="s">
        <v>541</v>
      </c>
      <c r="F419" s="19" t="s">
        <v>18</v>
      </c>
      <c r="G419" s="19" t="s">
        <v>19</v>
      </c>
      <c r="H419" s="20">
        <v>99.664359000000005</v>
      </c>
      <c r="I419" s="26">
        <v>42.224173</v>
      </c>
      <c r="J419" s="21">
        <f t="shared" si="14"/>
        <v>1.4521157959208122E-3</v>
      </c>
      <c r="K419" s="21">
        <f t="shared" si="15"/>
        <v>0.42366371914357065</v>
      </c>
    </row>
    <row r="420" spans="1:11" ht="37" x14ac:dyDescent="0.2">
      <c r="A420" s="19" t="s">
        <v>783</v>
      </c>
      <c r="B420" s="22" t="s">
        <v>797</v>
      </c>
      <c r="C420" s="20">
        <v>36126.898437999997</v>
      </c>
      <c r="D420" s="20">
        <v>36121.9496</v>
      </c>
      <c r="E420" s="19" t="s">
        <v>596</v>
      </c>
      <c r="F420" s="19" t="s">
        <v>18</v>
      </c>
      <c r="G420" s="19" t="s">
        <v>95</v>
      </c>
      <c r="H420" s="20">
        <v>97.926185000000004</v>
      </c>
      <c r="I420" s="26">
        <v>18.641065999999999</v>
      </c>
      <c r="J420" s="21">
        <f t="shared" si="14"/>
        <v>5.1605924393405386E-4</v>
      </c>
      <c r="K420" s="21">
        <f t="shared" si="15"/>
        <v>0.19035833980461914</v>
      </c>
    </row>
    <row r="421" spans="1:11" ht="37" x14ac:dyDescent="0.2">
      <c r="A421" s="19" t="s">
        <v>783</v>
      </c>
      <c r="B421" s="22" t="s">
        <v>789</v>
      </c>
      <c r="C421" s="20">
        <v>10422</v>
      </c>
      <c r="D421" s="20">
        <v>10621.651661</v>
      </c>
      <c r="E421" s="19" t="s">
        <v>384</v>
      </c>
      <c r="F421" s="19" t="s">
        <v>18</v>
      </c>
      <c r="G421" s="19" t="s">
        <v>188</v>
      </c>
      <c r="H421" s="20">
        <v>127.035568</v>
      </c>
      <c r="I421" s="26">
        <v>79.198147000000006</v>
      </c>
      <c r="J421" s="21">
        <f t="shared" si="14"/>
        <v>7.4562930067454038E-3</v>
      </c>
      <c r="K421" s="21">
        <f t="shared" si="15"/>
        <v>0.62343285622181033</v>
      </c>
    </row>
    <row r="422" spans="1:11" x14ac:dyDescent="0.2">
      <c r="A422" s="19" t="s">
        <v>783</v>
      </c>
      <c r="B422" s="22" t="s">
        <v>835</v>
      </c>
      <c r="C422" s="20">
        <v>10840</v>
      </c>
      <c r="D422" s="20">
        <v>10840.015085000001</v>
      </c>
      <c r="E422" s="19" t="s">
        <v>560</v>
      </c>
      <c r="F422" s="19" t="s">
        <v>18</v>
      </c>
      <c r="G422" s="19" t="s">
        <v>105</v>
      </c>
      <c r="H422" s="20">
        <v>46.961556999999999</v>
      </c>
      <c r="I422" s="26">
        <v>0.12961</v>
      </c>
      <c r="J422" s="21">
        <f t="shared" si="14"/>
        <v>1.195662542751895E-5</v>
      </c>
      <c r="K422" s="21">
        <f t="shared" si="15"/>
        <v>2.7599170104176912E-3</v>
      </c>
    </row>
    <row r="423" spans="1:11" x14ac:dyDescent="0.2">
      <c r="A423" s="19" t="s">
        <v>783</v>
      </c>
      <c r="B423" s="22" t="s">
        <v>801</v>
      </c>
      <c r="C423" s="20">
        <v>23882.699218999998</v>
      </c>
      <c r="D423" s="20">
        <v>42195.766237999997</v>
      </c>
      <c r="E423" s="19" t="s">
        <v>200</v>
      </c>
      <c r="F423" s="19" t="s">
        <v>14</v>
      </c>
      <c r="G423" s="19" t="s">
        <v>201</v>
      </c>
      <c r="H423" s="20">
        <v>7048.1812710000004</v>
      </c>
      <c r="I423" s="26">
        <v>0.144455</v>
      </c>
      <c r="J423" s="21">
        <f t="shared" si="14"/>
        <v>3.4234477266088607E-6</v>
      </c>
      <c r="K423" s="21">
        <f t="shared" si="15"/>
        <v>2.0495358227286999E-5</v>
      </c>
    </row>
    <row r="424" spans="1:11" x14ac:dyDescent="0.2">
      <c r="A424" s="19" t="s">
        <v>783</v>
      </c>
      <c r="B424" s="22" t="s">
        <v>836</v>
      </c>
      <c r="C424" s="20">
        <v>35140.101562999997</v>
      </c>
      <c r="D424" s="20">
        <v>35139.904947000003</v>
      </c>
      <c r="E424" s="19" t="s">
        <v>440</v>
      </c>
      <c r="F424" s="19" t="s">
        <v>18</v>
      </c>
      <c r="G424" s="19" t="s">
        <v>276</v>
      </c>
      <c r="H424" s="20">
        <v>1077.464076</v>
      </c>
      <c r="I424" s="26">
        <v>15.440303999999999</v>
      </c>
      <c r="J424" s="21">
        <f t="shared" si="14"/>
        <v>4.3939515554432891E-4</v>
      </c>
      <c r="K424" s="21">
        <f t="shared" si="15"/>
        <v>1.4330226263617907E-2</v>
      </c>
    </row>
    <row r="425" spans="1:11" ht="37" x14ac:dyDescent="0.2">
      <c r="A425" s="19" t="s">
        <v>783</v>
      </c>
      <c r="B425" s="22" t="s">
        <v>819</v>
      </c>
      <c r="C425" s="20">
        <v>70166.796875</v>
      </c>
      <c r="D425" s="20">
        <v>70136.424887999994</v>
      </c>
      <c r="E425" s="19" t="s">
        <v>577</v>
      </c>
      <c r="F425" s="19" t="s">
        <v>18</v>
      </c>
      <c r="G425" s="19" t="s">
        <v>262</v>
      </c>
      <c r="H425" s="20">
        <v>640.40846399999998</v>
      </c>
      <c r="I425" s="26">
        <v>632.890626</v>
      </c>
      <c r="J425" s="21">
        <f t="shared" si="14"/>
        <v>9.0237081090268761E-3</v>
      </c>
      <c r="K425" s="21">
        <f t="shared" si="15"/>
        <v>0.98826087033103305</v>
      </c>
    </row>
    <row r="426" spans="1:11" x14ac:dyDescent="0.2">
      <c r="A426" s="19" t="s">
        <v>783</v>
      </c>
      <c r="B426" s="22" t="s">
        <v>820</v>
      </c>
      <c r="C426" s="20">
        <v>23538</v>
      </c>
      <c r="D426" s="20">
        <v>23538.459529</v>
      </c>
      <c r="E426" s="19" t="s">
        <v>638</v>
      </c>
      <c r="F426" s="19" t="s">
        <v>18</v>
      </c>
      <c r="G426" s="19" t="s">
        <v>308</v>
      </c>
      <c r="H426" s="20">
        <v>279.88656700000001</v>
      </c>
      <c r="I426" s="26">
        <v>235.73282900000001</v>
      </c>
      <c r="J426" s="21">
        <f t="shared" si="14"/>
        <v>1.0014794243844674E-2</v>
      </c>
      <c r="K426" s="21">
        <f t="shared" si="15"/>
        <v>0.84224416886716824</v>
      </c>
    </row>
    <row r="427" spans="1:11" x14ac:dyDescent="0.2">
      <c r="A427" s="19" t="s">
        <v>783</v>
      </c>
      <c r="B427" s="22" t="s">
        <v>816</v>
      </c>
      <c r="C427" s="20">
        <v>6900</v>
      </c>
      <c r="D427" s="20">
        <v>6894.2636439999997</v>
      </c>
      <c r="E427" s="19" t="s">
        <v>601</v>
      </c>
      <c r="F427" s="19" t="s">
        <v>18</v>
      </c>
      <c r="G427" s="19" t="s">
        <v>26</v>
      </c>
      <c r="H427" s="20">
        <v>61.114888999999998</v>
      </c>
      <c r="I427" s="26">
        <v>61.114849999999997</v>
      </c>
      <c r="J427" s="21">
        <f t="shared" si="14"/>
        <v>8.864594270801867E-3</v>
      </c>
      <c r="K427" s="21">
        <f t="shared" si="15"/>
        <v>0.99999936185763172</v>
      </c>
    </row>
    <row r="428" spans="1:11" x14ac:dyDescent="0.2">
      <c r="A428" s="19" t="s">
        <v>783</v>
      </c>
      <c r="B428" s="22" t="s">
        <v>823</v>
      </c>
      <c r="C428" s="20">
        <v>41594</v>
      </c>
      <c r="D428" s="20">
        <v>41594.082604000003</v>
      </c>
      <c r="E428" s="19" t="s">
        <v>654</v>
      </c>
      <c r="F428" s="19" t="s">
        <v>18</v>
      </c>
      <c r="G428" s="19" t="s">
        <v>19</v>
      </c>
      <c r="H428" s="20">
        <v>124.270921</v>
      </c>
      <c r="I428" s="26">
        <v>94.508347000000001</v>
      </c>
      <c r="J428" s="21">
        <f t="shared" si="14"/>
        <v>2.272158467822809E-3</v>
      </c>
      <c r="K428" s="21">
        <f t="shared" si="15"/>
        <v>0.76050250725992441</v>
      </c>
    </row>
    <row r="429" spans="1:11" ht="25" x14ac:dyDescent="0.2">
      <c r="A429" s="19" t="s">
        <v>783</v>
      </c>
      <c r="B429" s="22" t="s">
        <v>809</v>
      </c>
      <c r="C429" s="20">
        <v>28075</v>
      </c>
      <c r="D429" s="20">
        <v>28070.666884999999</v>
      </c>
      <c r="E429" s="19" t="s">
        <v>647</v>
      </c>
      <c r="F429" s="19" t="s">
        <v>18</v>
      </c>
      <c r="G429" s="19" t="s">
        <v>105</v>
      </c>
      <c r="H429" s="20">
        <v>9.9993890000000007</v>
      </c>
      <c r="I429" s="26">
        <v>4.8037580000000002</v>
      </c>
      <c r="J429" s="21">
        <f t="shared" si="14"/>
        <v>1.7113088262847662E-4</v>
      </c>
      <c r="K429" s="21">
        <f t="shared" si="15"/>
        <v>0.48040515275483331</v>
      </c>
    </row>
    <row r="430" spans="1:11" ht="37" x14ac:dyDescent="0.2">
      <c r="A430" s="19" t="s">
        <v>783</v>
      </c>
      <c r="B430" s="22" t="s">
        <v>819</v>
      </c>
      <c r="C430" s="20">
        <v>70166.796875</v>
      </c>
      <c r="D430" s="20">
        <v>70136.424887999994</v>
      </c>
      <c r="E430" s="19" t="s">
        <v>673</v>
      </c>
      <c r="F430" s="19" t="s">
        <v>18</v>
      </c>
      <c r="G430" s="19" t="s">
        <v>19</v>
      </c>
      <c r="H430" s="20">
        <v>7.8023639999999999</v>
      </c>
      <c r="I430" s="26">
        <v>7.8023600000000002</v>
      </c>
      <c r="J430" s="21">
        <f t="shared" si="14"/>
        <v>1.1124547640487086E-4</v>
      </c>
      <c r="K430" s="21">
        <f t="shared" si="15"/>
        <v>0.99999948733486421</v>
      </c>
    </row>
    <row r="431" spans="1:11" ht="25" x14ac:dyDescent="0.2">
      <c r="A431" s="19" t="s">
        <v>783</v>
      </c>
      <c r="B431" s="22" t="s">
        <v>809</v>
      </c>
      <c r="C431" s="20">
        <v>28075</v>
      </c>
      <c r="D431" s="20">
        <v>28070.666884999999</v>
      </c>
      <c r="E431" s="19" t="s">
        <v>590</v>
      </c>
      <c r="F431" s="19" t="s">
        <v>18</v>
      </c>
      <c r="G431" s="19" t="s">
        <v>250</v>
      </c>
      <c r="H431" s="20">
        <v>302.92201499999999</v>
      </c>
      <c r="I431" s="26">
        <v>34.180070999999998</v>
      </c>
      <c r="J431" s="21">
        <f t="shared" si="14"/>
        <v>1.21764371113907E-3</v>
      </c>
      <c r="K431" s="21">
        <f t="shared" si="15"/>
        <v>0.11283455578492702</v>
      </c>
    </row>
    <row r="432" spans="1:11" ht="25" x14ac:dyDescent="0.2">
      <c r="A432" s="19" t="s">
        <v>783</v>
      </c>
      <c r="B432" s="22" t="s">
        <v>815</v>
      </c>
      <c r="C432" s="20">
        <v>28061</v>
      </c>
      <c r="D432" s="20">
        <v>28050.940563</v>
      </c>
      <c r="E432" s="19" t="s">
        <v>388</v>
      </c>
      <c r="F432" s="19" t="s">
        <v>18</v>
      </c>
      <c r="G432" s="19" t="s">
        <v>58</v>
      </c>
      <c r="H432" s="20">
        <v>1650.3856479999999</v>
      </c>
      <c r="I432" s="26">
        <v>1650.3856470000001</v>
      </c>
      <c r="J432" s="21">
        <f t="shared" si="14"/>
        <v>5.883530512259922E-2</v>
      </c>
      <c r="K432" s="21">
        <f t="shared" si="15"/>
        <v>0.99999999939408113</v>
      </c>
    </row>
    <row r="433" spans="1:11" ht="25" x14ac:dyDescent="0.2">
      <c r="A433" s="19" t="s">
        <v>783</v>
      </c>
      <c r="B433" s="22" t="s">
        <v>815</v>
      </c>
      <c r="C433" s="20">
        <v>28061</v>
      </c>
      <c r="D433" s="20">
        <v>28050.940563</v>
      </c>
      <c r="E433" s="19" t="s">
        <v>386</v>
      </c>
      <c r="F433" s="19" t="s">
        <v>18</v>
      </c>
      <c r="G433" s="19" t="s">
        <v>58</v>
      </c>
      <c r="H433" s="20">
        <v>39.903858</v>
      </c>
      <c r="I433" s="26">
        <v>9.5532749999999993</v>
      </c>
      <c r="J433" s="21">
        <f t="shared" si="14"/>
        <v>3.405687940674989E-4</v>
      </c>
      <c r="K433" s="21">
        <f t="shared" si="15"/>
        <v>0.23940730242173575</v>
      </c>
    </row>
    <row r="434" spans="1:11" ht="37" x14ac:dyDescent="0.2">
      <c r="A434" s="19" t="s">
        <v>783</v>
      </c>
      <c r="B434" s="22" t="s">
        <v>819</v>
      </c>
      <c r="C434" s="20">
        <v>70166.796875</v>
      </c>
      <c r="D434" s="20">
        <v>70136.424887999994</v>
      </c>
      <c r="E434" s="19" t="s">
        <v>646</v>
      </c>
      <c r="F434" s="19" t="s">
        <v>18</v>
      </c>
      <c r="G434" s="19" t="s">
        <v>105</v>
      </c>
      <c r="H434" s="20">
        <v>93.894853999999995</v>
      </c>
      <c r="I434" s="26">
        <v>93.894857000000002</v>
      </c>
      <c r="J434" s="21">
        <f t="shared" si="14"/>
        <v>1.3387459818480847E-3</v>
      </c>
      <c r="K434" s="21">
        <f t="shared" si="15"/>
        <v>1.0000000319506328</v>
      </c>
    </row>
    <row r="435" spans="1:11" ht="37" x14ac:dyDescent="0.2">
      <c r="A435" s="19" t="s">
        <v>783</v>
      </c>
      <c r="B435" s="22" t="s">
        <v>819</v>
      </c>
      <c r="C435" s="20">
        <v>70166.796875</v>
      </c>
      <c r="D435" s="20">
        <v>70136.424887999994</v>
      </c>
      <c r="E435" s="19" t="s">
        <v>637</v>
      </c>
      <c r="F435" s="19" t="s">
        <v>18</v>
      </c>
      <c r="G435" s="19" t="s">
        <v>105</v>
      </c>
      <c r="H435" s="20">
        <v>87.521429999999995</v>
      </c>
      <c r="I435" s="26">
        <v>87.521435999999994</v>
      </c>
      <c r="J435" s="21">
        <f t="shared" si="14"/>
        <v>1.2478742128610334E-3</v>
      </c>
      <c r="K435" s="21">
        <f t="shared" si="15"/>
        <v>1.0000000685546386</v>
      </c>
    </row>
    <row r="436" spans="1:11" ht="37" x14ac:dyDescent="0.2">
      <c r="A436" s="19" t="s">
        <v>783</v>
      </c>
      <c r="B436" s="22" t="s">
        <v>819</v>
      </c>
      <c r="C436" s="20">
        <v>70166.796875</v>
      </c>
      <c r="D436" s="20">
        <v>70136.424887999994</v>
      </c>
      <c r="E436" s="19" t="s">
        <v>645</v>
      </c>
      <c r="F436" s="19" t="s">
        <v>18</v>
      </c>
      <c r="G436" s="19" t="s">
        <v>269</v>
      </c>
      <c r="H436" s="20">
        <v>81.064789000000005</v>
      </c>
      <c r="I436" s="26">
        <v>68.023499000000001</v>
      </c>
      <c r="J436" s="21">
        <f t="shared" si="14"/>
        <v>9.698740577185949E-4</v>
      </c>
      <c r="K436" s="21">
        <f t="shared" si="15"/>
        <v>0.83912509782761535</v>
      </c>
    </row>
    <row r="437" spans="1:11" ht="25" x14ac:dyDescent="0.2">
      <c r="A437" s="19" t="s">
        <v>783</v>
      </c>
      <c r="B437" s="22" t="s">
        <v>809</v>
      </c>
      <c r="C437" s="20">
        <v>28075</v>
      </c>
      <c r="D437" s="20">
        <v>28070.666884999999</v>
      </c>
      <c r="E437" s="19" t="s">
        <v>581</v>
      </c>
      <c r="F437" s="19" t="s">
        <v>18</v>
      </c>
      <c r="G437" s="19" t="s">
        <v>239</v>
      </c>
      <c r="H437" s="20">
        <v>29.994033000000002</v>
      </c>
      <c r="I437" s="26">
        <v>14.911165</v>
      </c>
      <c r="J437" s="21">
        <f t="shared" si="14"/>
        <v>5.3120095297657548E-4</v>
      </c>
      <c r="K437" s="21">
        <f t="shared" si="15"/>
        <v>0.49713771402465284</v>
      </c>
    </row>
    <row r="438" spans="1:11" ht="25" x14ac:dyDescent="0.2">
      <c r="A438" s="19" t="s">
        <v>783</v>
      </c>
      <c r="B438" s="22" t="s">
        <v>837</v>
      </c>
      <c r="C438" s="20">
        <v>12227.200194999999</v>
      </c>
      <c r="D438" s="20">
        <v>12227.201448</v>
      </c>
      <c r="E438" s="19" t="s">
        <v>627</v>
      </c>
      <c r="F438" s="19" t="s">
        <v>18</v>
      </c>
      <c r="G438" s="19" t="s">
        <v>15</v>
      </c>
      <c r="H438" s="20">
        <v>1938.003089</v>
      </c>
      <c r="I438" s="26">
        <v>478.41914700000001</v>
      </c>
      <c r="J438" s="21">
        <f t="shared" si="14"/>
        <v>3.9127444577945911E-2</v>
      </c>
      <c r="K438" s="21">
        <f t="shared" si="15"/>
        <v>0.2468619114775828</v>
      </c>
    </row>
    <row r="439" spans="1:11" ht="37" x14ac:dyDescent="0.2">
      <c r="A439" s="19" t="s">
        <v>783</v>
      </c>
      <c r="B439" s="22" t="s">
        <v>819</v>
      </c>
      <c r="C439" s="20">
        <v>70166.796875</v>
      </c>
      <c r="D439" s="20">
        <v>70136.424887999994</v>
      </c>
      <c r="E439" s="19" t="s">
        <v>640</v>
      </c>
      <c r="F439" s="19" t="s">
        <v>18</v>
      </c>
      <c r="G439" s="19" t="s">
        <v>293</v>
      </c>
      <c r="H439" s="20">
        <v>128.06026600000001</v>
      </c>
      <c r="I439" s="26">
        <v>128.060258</v>
      </c>
      <c r="J439" s="21">
        <f t="shared" si="14"/>
        <v>1.8258737625206571E-3</v>
      </c>
      <c r="K439" s="21">
        <f t="shared" si="15"/>
        <v>0.99999993752941285</v>
      </c>
    </row>
    <row r="440" spans="1:11" ht="37" x14ac:dyDescent="0.2">
      <c r="A440" s="19" t="s">
        <v>783</v>
      </c>
      <c r="B440" s="22" t="s">
        <v>819</v>
      </c>
      <c r="C440" s="20">
        <v>70166.796875</v>
      </c>
      <c r="D440" s="20">
        <v>70136.424887999994</v>
      </c>
      <c r="E440" s="19" t="s">
        <v>568</v>
      </c>
      <c r="F440" s="19" t="s">
        <v>18</v>
      </c>
      <c r="G440" s="19" t="s">
        <v>262</v>
      </c>
      <c r="H440" s="20">
        <v>164.26450299999999</v>
      </c>
      <c r="I440" s="26">
        <v>164.26448600000001</v>
      </c>
      <c r="J440" s="21">
        <f t="shared" si="14"/>
        <v>2.3420709889663176E-3</v>
      </c>
      <c r="K440" s="21">
        <f t="shared" si="15"/>
        <v>0.99999989650837717</v>
      </c>
    </row>
    <row r="441" spans="1:11" ht="37" x14ac:dyDescent="0.2">
      <c r="A441" s="19" t="s">
        <v>783</v>
      </c>
      <c r="B441" s="22" t="s">
        <v>819</v>
      </c>
      <c r="C441" s="20">
        <v>70166.796875</v>
      </c>
      <c r="D441" s="20">
        <v>70136.424887999994</v>
      </c>
      <c r="E441" s="19" t="s">
        <v>568</v>
      </c>
      <c r="F441" s="19" t="s">
        <v>18</v>
      </c>
      <c r="G441" s="19" t="s">
        <v>262</v>
      </c>
      <c r="H441" s="20">
        <v>164.26450299999999</v>
      </c>
      <c r="I441" s="26">
        <v>164.26448600000001</v>
      </c>
      <c r="J441" s="21">
        <f t="shared" si="14"/>
        <v>2.3420709889663176E-3</v>
      </c>
      <c r="K441" s="21">
        <f t="shared" si="15"/>
        <v>0.99999989650837717</v>
      </c>
    </row>
    <row r="442" spans="1:11" ht="37" x14ac:dyDescent="0.2">
      <c r="A442" s="19" t="s">
        <v>783</v>
      </c>
      <c r="B442" s="22" t="s">
        <v>819</v>
      </c>
      <c r="C442" s="20">
        <v>70166.796875</v>
      </c>
      <c r="D442" s="20">
        <v>70136.424887999994</v>
      </c>
      <c r="E442" s="19" t="s">
        <v>568</v>
      </c>
      <c r="F442" s="19" t="s">
        <v>18</v>
      </c>
      <c r="G442" s="19" t="s">
        <v>262</v>
      </c>
      <c r="H442" s="20">
        <v>164.26450299999999</v>
      </c>
      <c r="I442" s="26">
        <v>164.26448600000001</v>
      </c>
      <c r="J442" s="21">
        <f t="shared" si="14"/>
        <v>2.3420709889663176E-3</v>
      </c>
      <c r="K442" s="21">
        <f t="shared" si="15"/>
        <v>0.99999989650837717</v>
      </c>
    </row>
    <row r="443" spans="1:11" ht="37" x14ac:dyDescent="0.2">
      <c r="A443" s="19" t="s">
        <v>783</v>
      </c>
      <c r="B443" s="22" t="s">
        <v>819</v>
      </c>
      <c r="C443" s="20">
        <v>70166.796875</v>
      </c>
      <c r="D443" s="20">
        <v>70136.424887999994</v>
      </c>
      <c r="E443" s="19" t="s">
        <v>568</v>
      </c>
      <c r="F443" s="19" t="s">
        <v>18</v>
      </c>
      <c r="G443" s="19" t="s">
        <v>262</v>
      </c>
      <c r="H443" s="20">
        <v>164.26450299999999</v>
      </c>
      <c r="I443" s="26">
        <v>164.26448600000001</v>
      </c>
      <c r="J443" s="21">
        <f t="shared" si="14"/>
        <v>2.3420709889663176E-3</v>
      </c>
      <c r="K443" s="21">
        <f t="shared" si="15"/>
        <v>0.99999989650837717</v>
      </c>
    </row>
    <row r="444" spans="1:11" ht="37" x14ac:dyDescent="0.2">
      <c r="A444" s="19" t="s">
        <v>783</v>
      </c>
      <c r="B444" s="22" t="s">
        <v>819</v>
      </c>
      <c r="C444" s="20">
        <v>70166.796875</v>
      </c>
      <c r="D444" s="20">
        <v>70136.424887999994</v>
      </c>
      <c r="E444" s="19" t="s">
        <v>568</v>
      </c>
      <c r="F444" s="19" t="s">
        <v>18</v>
      </c>
      <c r="G444" s="19" t="s">
        <v>262</v>
      </c>
      <c r="H444" s="20">
        <v>164.26450299999999</v>
      </c>
      <c r="I444" s="26">
        <v>164.26448600000001</v>
      </c>
      <c r="J444" s="21">
        <f t="shared" si="14"/>
        <v>2.3420709889663176E-3</v>
      </c>
      <c r="K444" s="21">
        <f t="shared" si="15"/>
        <v>0.99999989650837717</v>
      </c>
    </row>
    <row r="445" spans="1:11" ht="25" x14ac:dyDescent="0.2">
      <c r="A445" s="19" t="s">
        <v>783</v>
      </c>
      <c r="B445" s="22" t="s">
        <v>798</v>
      </c>
      <c r="C445" s="20">
        <v>15905.900390999999</v>
      </c>
      <c r="D445" s="20">
        <v>15905.861462999999</v>
      </c>
      <c r="E445" s="19" t="s">
        <v>642</v>
      </c>
      <c r="F445" s="19" t="s">
        <v>18</v>
      </c>
      <c r="G445" s="19" t="s">
        <v>294</v>
      </c>
      <c r="H445" s="20">
        <v>9.9924379999999999</v>
      </c>
      <c r="I445" s="26">
        <v>9.9924370000000007</v>
      </c>
      <c r="J445" s="21">
        <f t="shared" si="14"/>
        <v>6.2822356546008362E-4</v>
      </c>
      <c r="K445" s="21">
        <f t="shared" si="15"/>
        <v>0.99999989992432281</v>
      </c>
    </row>
    <row r="446" spans="1:11" ht="37" x14ac:dyDescent="0.2">
      <c r="A446" s="19" t="s">
        <v>783</v>
      </c>
      <c r="B446" s="22" t="s">
        <v>819</v>
      </c>
      <c r="C446" s="20">
        <v>70166.796875</v>
      </c>
      <c r="D446" s="20">
        <v>70136.424887999994</v>
      </c>
      <c r="E446" s="19" t="s">
        <v>598</v>
      </c>
      <c r="F446" s="19" t="s">
        <v>18</v>
      </c>
      <c r="G446" s="19" t="s">
        <v>308</v>
      </c>
      <c r="H446" s="20">
        <v>650.22156399999994</v>
      </c>
      <c r="I446" s="26">
        <v>125.93064800000001</v>
      </c>
      <c r="J446" s="21">
        <f t="shared" si="14"/>
        <v>1.7955099393945034E-3</v>
      </c>
      <c r="K446" s="21">
        <f t="shared" si="15"/>
        <v>0.19367344144249268</v>
      </c>
    </row>
    <row r="447" spans="1:11" x14ac:dyDescent="0.2">
      <c r="A447" s="19" t="s">
        <v>783</v>
      </c>
      <c r="B447" s="22" t="s">
        <v>817</v>
      </c>
      <c r="C447" s="20">
        <v>1184.969971</v>
      </c>
      <c r="D447" s="20">
        <v>1184.968539</v>
      </c>
      <c r="E447" s="19" t="s">
        <v>602</v>
      </c>
      <c r="F447" s="19" t="s">
        <v>18</v>
      </c>
      <c r="G447" s="19" t="s">
        <v>15</v>
      </c>
      <c r="H447" s="20">
        <v>1308.760325</v>
      </c>
      <c r="I447" s="26">
        <v>514.57481700000005</v>
      </c>
      <c r="J447" s="21">
        <f t="shared" si="14"/>
        <v>0.43425188101133211</v>
      </c>
      <c r="K447" s="21">
        <f t="shared" si="15"/>
        <v>0.39317727407422753</v>
      </c>
    </row>
    <row r="448" spans="1:11" x14ac:dyDescent="0.2">
      <c r="A448" s="19" t="s">
        <v>783</v>
      </c>
      <c r="B448" s="22" t="s">
        <v>817</v>
      </c>
      <c r="C448" s="20">
        <v>1184.969971</v>
      </c>
      <c r="D448" s="20">
        <v>1184.968539</v>
      </c>
      <c r="E448" s="19" t="s">
        <v>618</v>
      </c>
      <c r="F448" s="19" t="s">
        <v>18</v>
      </c>
      <c r="G448" s="19" t="s">
        <v>15</v>
      </c>
      <c r="H448" s="20">
        <v>17.991247999999999</v>
      </c>
      <c r="I448" s="26">
        <v>11.802344</v>
      </c>
      <c r="J448" s="21">
        <f t="shared" si="14"/>
        <v>9.960048399225898E-3</v>
      </c>
      <c r="K448" s="21">
        <f t="shared" si="15"/>
        <v>0.65600474186115387</v>
      </c>
    </row>
    <row r="449" spans="1:11" ht="37" x14ac:dyDescent="0.2">
      <c r="A449" s="19" t="s">
        <v>783</v>
      </c>
      <c r="B449" s="22" t="s">
        <v>819</v>
      </c>
      <c r="C449" s="20">
        <v>70166.796875</v>
      </c>
      <c r="D449" s="20">
        <v>70136.424887999994</v>
      </c>
      <c r="E449" s="19" t="s">
        <v>570</v>
      </c>
      <c r="F449" s="19" t="s">
        <v>18</v>
      </c>
      <c r="G449" s="19" t="s">
        <v>262</v>
      </c>
      <c r="H449" s="20">
        <v>232.35484600000001</v>
      </c>
      <c r="I449" s="26">
        <v>231.96324899999999</v>
      </c>
      <c r="J449" s="21">
        <f t="shared" si="14"/>
        <v>3.3073149846234574E-3</v>
      </c>
      <c r="K449" s="21">
        <f t="shared" si="15"/>
        <v>0.99831465963916233</v>
      </c>
    </row>
    <row r="450" spans="1:11" ht="37" x14ac:dyDescent="0.2">
      <c r="A450" s="19" t="s">
        <v>783</v>
      </c>
      <c r="B450" s="22" t="s">
        <v>819</v>
      </c>
      <c r="C450" s="20">
        <v>70166.796875</v>
      </c>
      <c r="D450" s="20">
        <v>70136.424887999994</v>
      </c>
      <c r="E450" s="19" t="s">
        <v>595</v>
      </c>
      <c r="F450" s="19" t="s">
        <v>18</v>
      </c>
      <c r="G450" s="19" t="s">
        <v>262</v>
      </c>
      <c r="H450" s="20">
        <v>56.350270999999999</v>
      </c>
      <c r="I450" s="26">
        <v>56.350268999999997</v>
      </c>
      <c r="J450" s="21">
        <f t="shared" si="14"/>
        <v>8.0343800086738176E-4</v>
      </c>
      <c r="K450" s="21">
        <f t="shared" si="15"/>
        <v>0.99999996450771278</v>
      </c>
    </row>
    <row r="451" spans="1:11" ht="37" x14ac:dyDescent="0.2">
      <c r="A451" s="19" t="s">
        <v>783</v>
      </c>
      <c r="B451" s="22" t="s">
        <v>819</v>
      </c>
      <c r="C451" s="20">
        <v>70166.796875</v>
      </c>
      <c r="D451" s="20">
        <v>70136.424887999994</v>
      </c>
      <c r="E451" s="19" t="s">
        <v>564</v>
      </c>
      <c r="F451" s="19" t="s">
        <v>18</v>
      </c>
      <c r="G451" s="19" t="s">
        <v>262</v>
      </c>
      <c r="H451" s="20">
        <v>122.08799999999999</v>
      </c>
      <c r="I451" s="26">
        <v>92.172653999999994</v>
      </c>
      <c r="J451" s="21">
        <f t="shared" si="14"/>
        <v>1.3141909378356451E-3</v>
      </c>
      <c r="K451" s="21">
        <f t="shared" si="15"/>
        <v>0.75496898958128567</v>
      </c>
    </row>
    <row r="452" spans="1:11" ht="37" x14ac:dyDescent="0.2">
      <c r="A452" s="19" t="s">
        <v>783</v>
      </c>
      <c r="B452" s="22" t="s">
        <v>819</v>
      </c>
      <c r="C452" s="20">
        <v>70166.796875</v>
      </c>
      <c r="D452" s="20">
        <v>70136.424887999994</v>
      </c>
      <c r="E452" s="19" t="s">
        <v>594</v>
      </c>
      <c r="F452" s="19" t="s">
        <v>18</v>
      </c>
      <c r="G452" s="19" t="s">
        <v>262</v>
      </c>
      <c r="H452" s="20">
        <v>490.31050900000002</v>
      </c>
      <c r="I452" s="26">
        <v>490.31016899999997</v>
      </c>
      <c r="J452" s="21">
        <f t="shared" si="14"/>
        <v>6.9908064145409515E-3</v>
      </c>
      <c r="K452" s="21">
        <f t="shared" si="15"/>
        <v>0.99999930656187497</v>
      </c>
    </row>
    <row r="453" spans="1:11" ht="37" x14ac:dyDescent="0.2">
      <c r="A453" s="19" t="s">
        <v>783</v>
      </c>
      <c r="B453" s="22" t="s">
        <v>819</v>
      </c>
      <c r="C453" s="20">
        <v>70166.796875</v>
      </c>
      <c r="D453" s="20">
        <v>70136.424887999994</v>
      </c>
      <c r="E453" s="19" t="s">
        <v>594</v>
      </c>
      <c r="F453" s="19" t="s">
        <v>18</v>
      </c>
      <c r="G453" s="19" t="s">
        <v>262</v>
      </c>
      <c r="H453" s="20">
        <v>490.31050900000002</v>
      </c>
      <c r="I453" s="26">
        <v>490.31016899999997</v>
      </c>
      <c r="J453" s="21">
        <f t="shared" si="14"/>
        <v>6.9908064145409515E-3</v>
      </c>
      <c r="K453" s="21">
        <f t="shared" si="15"/>
        <v>0.99999930656187497</v>
      </c>
    </row>
    <row r="454" spans="1:11" x14ac:dyDescent="0.2">
      <c r="A454" s="19" t="s">
        <v>783</v>
      </c>
      <c r="B454" s="22" t="s">
        <v>802</v>
      </c>
      <c r="C454" s="20">
        <v>5200.6000979999999</v>
      </c>
      <c r="D454" s="20">
        <v>5200.6078129999996</v>
      </c>
      <c r="E454" s="19" t="s">
        <v>569</v>
      </c>
      <c r="F454" s="19" t="s">
        <v>18</v>
      </c>
      <c r="G454" s="19" t="s">
        <v>15</v>
      </c>
      <c r="H454" s="20">
        <v>299.82970599999999</v>
      </c>
      <c r="I454" s="26">
        <v>22.145177</v>
      </c>
      <c r="J454" s="21">
        <f t="shared" si="14"/>
        <v>4.2581901570511683E-3</v>
      </c>
      <c r="K454" s="21">
        <f t="shared" si="15"/>
        <v>7.3859182585464034E-2</v>
      </c>
    </row>
    <row r="455" spans="1:11" ht="25" x14ac:dyDescent="0.2">
      <c r="A455" s="19" t="s">
        <v>783</v>
      </c>
      <c r="B455" s="22" t="s">
        <v>799</v>
      </c>
      <c r="C455" s="20">
        <v>6292</v>
      </c>
      <c r="D455" s="20">
        <v>6292.42742</v>
      </c>
      <c r="E455" s="19" t="s">
        <v>387</v>
      </c>
      <c r="F455" s="19" t="s">
        <v>18</v>
      </c>
      <c r="G455" s="19" t="s">
        <v>39</v>
      </c>
      <c r="H455" s="20">
        <v>1217.7818</v>
      </c>
      <c r="I455" s="26">
        <v>124.161748</v>
      </c>
      <c r="J455" s="21">
        <f t="shared" si="14"/>
        <v>1.9731931687501293E-2</v>
      </c>
      <c r="K455" s="21">
        <f t="shared" si="15"/>
        <v>0.10195730302423636</v>
      </c>
    </row>
    <row r="456" spans="1:11" ht="37" x14ac:dyDescent="0.2">
      <c r="A456" s="19" t="s">
        <v>783</v>
      </c>
      <c r="B456" s="22" t="s">
        <v>819</v>
      </c>
      <c r="C456" s="20">
        <v>70166.796875</v>
      </c>
      <c r="D456" s="20">
        <v>70136.424887999994</v>
      </c>
      <c r="E456" s="19" t="s">
        <v>614</v>
      </c>
      <c r="F456" s="19" t="s">
        <v>18</v>
      </c>
      <c r="G456" s="19" t="s">
        <v>262</v>
      </c>
      <c r="H456" s="20">
        <v>16.329421</v>
      </c>
      <c r="I456" s="26">
        <v>14.604763999999999</v>
      </c>
      <c r="J456" s="21">
        <f t="shared" si="14"/>
        <v>2.0823365353056091E-4</v>
      </c>
      <c r="K456" s="21">
        <f t="shared" si="15"/>
        <v>0.89438345670676256</v>
      </c>
    </row>
    <row r="457" spans="1:11" x14ac:dyDescent="0.2">
      <c r="A457" s="19" t="s">
        <v>783</v>
      </c>
      <c r="B457" s="22" t="s">
        <v>838</v>
      </c>
      <c r="C457" s="20">
        <v>12718.200194999999</v>
      </c>
      <c r="D457" s="20">
        <v>12718.260951</v>
      </c>
      <c r="E457" s="19" t="s">
        <v>565</v>
      </c>
      <c r="F457" s="19" t="s">
        <v>18</v>
      </c>
      <c r="G457" s="19" t="s">
        <v>58</v>
      </c>
      <c r="H457" s="20">
        <v>233.35044500000001</v>
      </c>
      <c r="I457" s="26">
        <v>233.35043899999999</v>
      </c>
      <c r="J457" s="21">
        <f t="shared" si="14"/>
        <v>1.8347668749606236E-2</v>
      </c>
      <c r="K457" s="21">
        <f t="shared" si="15"/>
        <v>0.9999999742875999</v>
      </c>
    </row>
    <row r="458" spans="1:11" ht="37" x14ac:dyDescent="0.2">
      <c r="A458" s="19" t="s">
        <v>783</v>
      </c>
      <c r="B458" s="22" t="s">
        <v>819</v>
      </c>
      <c r="C458" s="20">
        <v>70166.796875</v>
      </c>
      <c r="D458" s="20">
        <v>70136.424887999994</v>
      </c>
      <c r="E458" s="19" t="s">
        <v>415</v>
      </c>
      <c r="F458" s="19" t="s">
        <v>18</v>
      </c>
      <c r="G458" s="19" t="s">
        <v>271</v>
      </c>
      <c r="H458" s="20">
        <v>156.05108100000001</v>
      </c>
      <c r="I458" s="26">
        <v>156.051097</v>
      </c>
      <c r="J458" s="21">
        <f t="shared" si="14"/>
        <v>2.2249650912374861E-3</v>
      </c>
      <c r="K458" s="21">
        <f t="shared" si="15"/>
        <v>1.0000001025305296</v>
      </c>
    </row>
    <row r="459" spans="1:11" ht="37" x14ac:dyDescent="0.2">
      <c r="A459" s="19" t="s">
        <v>783</v>
      </c>
      <c r="B459" s="22" t="s">
        <v>839</v>
      </c>
      <c r="C459" s="20">
        <v>8900</v>
      </c>
      <c r="D459" s="20">
        <v>8893.0942919999998</v>
      </c>
      <c r="E459" s="19" t="s">
        <v>425</v>
      </c>
      <c r="F459" s="19" t="s">
        <v>18</v>
      </c>
      <c r="G459" s="19" t="s">
        <v>235</v>
      </c>
      <c r="H459" s="20">
        <v>1799.881308</v>
      </c>
      <c r="I459" s="26">
        <v>26.410788</v>
      </c>
      <c r="J459" s="21">
        <f t="shared" si="14"/>
        <v>2.9698086102335009E-3</v>
      </c>
      <c r="K459" s="21">
        <f t="shared" si="15"/>
        <v>1.4673627579002559E-2</v>
      </c>
    </row>
    <row r="460" spans="1:11" ht="37" x14ac:dyDescent="0.2">
      <c r="A460" s="19" t="s">
        <v>783</v>
      </c>
      <c r="B460" s="22" t="s">
        <v>797</v>
      </c>
      <c r="C460" s="20">
        <v>36126.898437999997</v>
      </c>
      <c r="D460" s="20">
        <v>36121.9496</v>
      </c>
      <c r="E460" s="19" t="s">
        <v>575</v>
      </c>
      <c r="F460" s="19" t="s">
        <v>18</v>
      </c>
      <c r="G460" s="19" t="s">
        <v>181</v>
      </c>
      <c r="H460" s="20">
        <v>20.609421999999999</v>
      </c>
      <c r="I460" s="26">
        <v>20.609421999999999</v>
      </c>
      <c r="J460" s="21">
        <f t="shared" si="14"/>
        <v>5.7055120856488875E-4</v>
      </c>
      <c r="K460" s="21">
        <f t="shared" si="15"/>
        <v>1</v>
      </c>
    </row>
    <row r="461" spans="1:11" ht="37" x14ac:dyDescent="0.2">
      <c r="A461" s="19" t="s">
        <v>783</v>
      </c>
      <c r="B461" s="22" t="s">
        <v>797</v>
      </c>
      <c r="C461" s="20">
        <v>36126.898437999997</v>
      </c>
      <c r="D461" s="20">
        <v>36121.9496</v>
      </c>
      <c r="E461" s="19" t="s">
        <v>575</v>
      </c>
      <c r="F461" s="19" t="s">
        <v>18</v>
      </c>
      <c r="G461" s="19" t="s">
        <v>181</v>
      </c>
      <c r="H461" s="20">
        <v>20.609421999999999</v>
      </c>
      <c r="I461" s="26">
        <v>20.609421999999999</v>
      </c>
      <c r="J461" s="21">
        <f t="shared" si="14"/>
        <v>5.7055120856488875E-4</v>
      </c>
      <c r="K461" s="21">
        <f t="shared" si="15"/>
        <v>1</v>
      </c>
    </row>
    <row r="462" spans="1:11" ht="37" x14ac:dyDescent="0.2">
      <c r="A462" s="19" t="s">
        <v>783</v>
      </c>
      <c r="B462" s="22" t="s">
        <v>797</v>
      </c>
      <c r="C462" s="20">
        <v>36126.898437999997</v>
      </c>
      <c r="D462" s="20">
        <v>36121.9496</v>
      </c>
      <c r="E462" s="19" t="s">
        <v>438</v>
      </c>
      <c r="F462" s="19" t="s">
        <v>18</v>
      </c>
      <c r="G462" s="19" t="s">
        <v>95</v>
      </c>
      <c r="H462" s="20">
        <v>3.6112860000000002</v>
      </c>
      <c r="I462" s="26">
        <v>3.611297</v>
      </c>
      <c r="J462" s="21">
        <f t="shared" si="14"/>
        <v>9.9975140876670725E-5</v>
      </c>
      <c r="K462" s="21">
        <f t="shared" si="15"/>
        <v>1.0000030460063256</v>
      </c>
    </row>
    <row r="463" spans="1:11" ht="37" x14ac:dyDescent="0.2">
      <c r="A463" s="19" t="s">
        <v>783</v>
      </c>
      <c r="B463" s="22" t="s">
        <v>797</v>
      </c>
      <c r="C463" s="20">
        <v>36126.898437999997</v>
      </c>
      <c r="D463" s="20">
        <v>36121.9496</v>
      </c>
      <c r="E463" s="19" t="s">
        <v>537</v>
      </c>
      <c r="F463" s="19" t="s">
        <v>18</v>
      </c>
      <c r="G463" s="19" t="s">
        <v>19</v>
      </c>
      <c r="H463" s="20">
        <v>69.296398999999994</v>
      </c>
      <c r="I463" s="26">
        <v>14.487589</v>
      </c>
      <c r="J463" s="21">
        <f t="shared" si="14"/>
        <v>4.0107439272879113E-4</v>
      </c>
      <c r="K463" s="21">
        <f t="shared" si="15"/>
        <v>0.20906698196539766</v>
      </c>
    </row>
    <row r="464" spans="1:11" ht="37" x14ac:dyDescent="0.2">
      <c r="A464" s="19" t="s">
        <v>783</v>
      </c>
      <c r="B464" s="22" t="s">
        <v>797</v>
      </c>
      <c r="C464" s="20">
        <v>36126.898437999997</v>
      </c>
      <c r="D464" s="20">
        <v>36121.9496</v>
      </c>
      <c r="E464" s="19" t="s">
        <v>537</v>
      </c>
      <c r="F464" s="19" t="s">
        <v>18</v>
      </c>
      <c r="G464" s="19" t="s">
        <v>19</v>
      </c>
      <c r="H464" s="20">
        <v>69.296398999999994</v>
      </c>
      <c r="I464" s="26">
        <v>14.487589</v>
      </c>
      <c r="J464" s="21">
        <f t="shared" si="14"/>
        <v>4.0107439272879113E-4</v>
      </c>
      <c r="K464" s="21">
        <f t="shared" si="15"/>
        <v>0.20906698196539766</v>
      </c>
    </row>
    <row r="465" spans="1:11" x14ac:dyDescent="0.2">
      <c r="A465" s="19" t="s">
        <v>783</v>
      </c>
      <c r="B465" s="22" t="s">
        <v>794</v>
      </c>
      <c r="C465" s="20">
        <v>4834.7001950000003</v>
      </c>
      <c r="D465" s="20">
        <v>4834.6695749999999</v>
      </c>
      <c r="E465" s="19" t="s">
        <v>585</v>
      </c>
      <c r="F465" s="19" t="s">
        <v>18</v>
      </c>
      <c r="G465" s="19" t="s">
        <v>95</v>
      </c>
      <c r="H465" s="20">
        <v>181.41896800000001</v>
      </c>
      <c r="I465" s="26">
        <v>3.597712</v>
      </c>
      <c r="J465" s="21">
        <f t="shared" si="14"/>
        <v>7.4414847678602736E-4</v>
      </c>
      <c r="K465" s="21">
        <f t="shared" si="15"/>
        <v>1.9830958359326571E-2</v>
      </c>
    </row>
    <row r="466" spans="1:11" ht="25" x14ac:dyDescent="0.2">
      <c r="A466" s="19" t="s">
        <v>783</v>
      </c>
      <c r="B466" s="22" t="s">
        <v>829</v>
      </c>
      <c r="C466" s="20">
        <v>69985.296875</v>
      </c>
      <c r="D466" s="20">
        <v>69962.968642000007</v>
      </c>
      <c r="E466" s="19" t="s">
        <v>496</v>
      </c>
      <c r="F466" s="19" t="s">
        <v>18</v>
      </c>
      <c r="G466" s="19" t="s">
        <v>244</v>
      </c>
      <c r="H466" s="20">
        <v>348.52547700000002</v>
      </c>
      <c r="I466" s="26">
        <v>348.52547900000002</v>
      </c>
      <c r="J466" s="21">
        <f t="shared" si="14"/>
        <v>4.9815707618612115E-3</v>
      </c>
      <c r="K466" s="21">
        <f t="shared" si="15"/>
        <v>1.0000000057384615</v>
      </c>
    </row>
    <row r="467" spans="1:11" ht="37" x14ac:dyDescent="0.2">
      <c r="A467" s="19" t="s">
        <v>783</v>
      </c>
      <c r="B467" s="22" t="s">
        <v>831</v>
      </c>
      <c r="C467" s="20">
        <v>11574</v>
      </c>
      <c r="D467" s="20">
        <v>11573.45089</v>
      </c>
      <c r="E467" s="19" t="s">
        <v>558</v>
      </c>
      <c r="F467" s="19" t="s">
        <v>18</v>
      </c>
      <c r="G467" s="19" t="s">
        <v>23</v>
      </c>
      <c r="H467" s="20">
        <v>549.203172</v>
      </c>
      <c r="I467" s="26">
        <v>414.37744900000001</v>
      </c>
      <c r="J467" s="21">
        <f t="shared" si="14"/>
        <v>3.5804139399601323E-2</v>
      </c>
      <c r="K467" s="21">
        <f t="shared" si="15"/>
        <v>0.75450665641821901</v>
      </c>
    </row>
    <row r="468" spans="1:11" ht="37" x14ac:dyDescent="0.2">
      <c r="A468" s="19" t="s">
        <v>783</v>
      </c>
      <c r="B468" s="22" t="s">
        <v>831</v>
      </c>
      <c r="C468" s="20">
        <v>11574</v>
      </c>
      <c r="D468" s="20">
        <v>11573.45089</v>
      </c>
      <c r="E468" s="19" t="s">
        <v>558</v>
      </c>
      <c r="F468" s="19" t="s">
        <v>18</v>
      </c>
      <c r="G468" s="19" t="s">
        <v>23</v>
      </c>
      <c r="H468" s="20">
        <v>549.203172</v>
      </c>
      <c r="I468" s="26">
        <v>414.37744900000001</v>
      </c>
      <c r="J468" s="21">
        <f t="shared" si="14"/>
        <v>3.5804139399601323E-2</v>
      </c>
      <c r="K468" s="21">
        <f t="shared" si="15"/>
        <v>0.75450665641821901</v>
      </c>
    </row>
    <row r="469" spans="1:11" ht="37" x14ac:dyDescent="0.2">
      <c r="A469" s="19" t="s">
        <v>783</v>
      </c>
      <c r="B469" s="22" t="s">
        <v>177</v>
      </c>
      <c r="C469" s="20">
        <v>28183.099609000001</v>
      </c>
      <c r="D469" s="20">
        <v>28183.118408999999</v>
      </c>
      <c r="E469" s="19" t="s">
        <v>700</v>
      </c>
      <c r="F469" s="19" t="s">
        <v>18</v>
      </c>
      <c r="G469" s="19" t="s">
        <v>23</v>
      </c>
      <c r="H469" s="20">
        <v>20.004712000000001</v>
      </c>
      <c r="I469" s="26">
        <v>0.51502199999999998</v>
      </c>
      <c r="J469" s="21">
        <f t="shared" si="14"/>
        <v>1.8274131078253315E-5</v>
      </c>
      <c r="K469" s="21">
        <f t="shared" si="15"/>
        <v>2.5745034469878893E-2</v>
      </c>
    </row>
    <row r="470" spans="1:11" ht="37" x14ac:dyDescent="0.2">
      <c r="A470" s="19" t="s">
        <v>783</v>
      </c>
      <c r="B470" s="22" t="s">
        <v>177</v>
      </c>
      <c r="C470" s="20">
        <v>28183.099609000001</v>
      </c>
      <c r="D470" s="20">
        <v>28183.118408999999</v>
      </c>
      <c r="E470" s="19" t="s">
        <v>700</v>
      </c>
      <c r="F470" s="19" t="s">
        <v>18</v>
      </c>
      <c r="G470" s="19" t="s">
        <v>23</v>
      </c>
      <c r="H470" s="20">
        <v>20.004712000000001</v>
      </c>
      <c r="I470" s="26">
        <v>0.51502199999999998</v>
      </c>
      <c r="J470" s="21">
        <f t="shared" si="14"/>
        <v>1.8274131078253315E-5</v>
      </c>
      <c r="K470" s="21">
        <f t="shared" si="15"/>
        <v>2.5745034469878893E-2</v>
      </c>
    </row>
    <row r="471" spans="1:11" ht="37" x14ac:dyDescent="0.2">
      <c r="A471" s="19" t="s">
        <v>783</v>
      </c>
      <c r="B471" s="22" t="s">
        <v>177</v>
      </c>
      <c r="C471" s="20">
        <v>28183.099609000001</v>
      </c>
      <c r="D471" s="20">
        <v>28183.118408999999</v>
      </c>
      <c r="E471" s="19" t="s">
        <v>698</v>
      </c>
      <c r="F471" s="19" t="s">
        <v>18</v>
      </c>
      <c r="G471" s="19" t="s">
        <v>56</v>
      </c>
      <c r="H471" s="20">
        <v>21.766528999999998</v>
      </c>
      <c r="I471" s="26">
        <v>21.766541</v>
      </c>
      <c r="J471" s="21">
        <f t="shared" si="14"/>
        <v>7.7232549940424878E-4</v>
      </c>
      <c r="K471" s="21">
        <f t="shared" si="15"/>
        <v>1.0000005513051715</v>
      </c>
    </row>
    <row r="472" spans="1:11" ht="37" x14ac:dyDescent="0.2">
      <c r="A472" s="19" t="s">
        <v>783</v>
      </c>
      <c r="B472" s="22" t="s">
        <v>177</v>
      </c>
      <c r="C472" s="20">
        <v>28183.099609000001</v>
      </c>
      <c r="D472" s="20">
        <v>28183.118408999999</v>
      </c>
      <c r="E472" s="19" t="s">
        <v>698</v>
      </c>
      <c r="F472" s="19" t="s">
        <v>18</v>
      </c>
      <c r="G472" s="19" t="s">
        <v>56</v>
      </c>
      <c r="H472" s="20">
        <v>21.766528999999998</v>
      </c>
      <c r="I472" s="26">
        <v>21.766541</v>
      </c>
      <c r="J472" s="21">
        <f t="shared" si="14"/>
        <v>7.7232549940424878E-4</v>
      </c>
      <c r="K472" s="21">
        <f t="shared" si="15"/>
        <v>1.0000005513051715</v>
      </c>
    </row>
    <row r="473" spans="1:11" ht="25" x14ac:dyDescent="0.2">
      <c r="A473" s="19" t="s">
        <v>783</v>
      </c>
      <c r="B473" s="22" t="s">
        <v>811</v>
      </c>
      <c r="C473" s="20">
        <v>5067.1098629999997</v>
      </c>
      <c r="D473" s="20">
        <v>5067.1070520000003</v>
      </c>
      <c r="E473" s="19" t="s">
        <v>634</v>
      </c>
      <c r="F473" s="19" t="s">
        <v>18</v>
      </c>
      <c r="G473" s="19" t="s">
        <v>56</v>
      </c>
      <c r="H473" s="20">
        <v>132.06593100000001</v>
      </c>
      <c r="I473" s="26">
        <v>8.4651000000000004E-2</v>
      </c>
      <c r="J473" s="21">
        <f t="shared" si="14"/>
        <v>1.6705982157331379E-5</v>
      </c>
      <c r="K473" s="21">
        <f t="shared" si="15"/>
        <v>6.4097530194975113E-4</v>
      </c>
    </row>
    <row r="474" spans="1:11" ht="25" x14ac:dyDescent="0.2">
      <c r="A474" s="19" t="s">
        <v>783</v>
      </c>
      <c r="B474" s="22" t="s">
        <v>811</v>
      </c>
      <c r="C474" s="20">
        <v>5067.1098629999997</v>
      </c>
      <c r="D474" s="20">
        <v>5067.1070520000003</v>
      </c>
      <c r="E474" s="19" t="s">
        <v>634</v>
      </c>
      <c r="F474" s="19" t="s">
        <v>18</v>
      </c>
      <c r="G474" s="19" t="s">
        <v>56</v>
      </c>
      <c r="H474" s="20">
        <v>132.06593100000001</v>
      </c>
      <c r="I474" s="26">
        <v>8.4651000000000004E-2</v>
      </c>
      <c r="J474" s="21">
        <f t="shared" si="14"/>
        <v>1.6705982157331379E-5</v>
      </c>
      <c r="K474" s="21">
        <f t="shared" si="15"/>
        <v>6.4097530194975113E-4</v>
      </c>
    </row>
    <row r="475" spans="1:11" ht="25" x14ac:dyDescent="0.2">
      <c r="A475" s="19" t="s">
        <v>783</v>
      </c>
      <c r="B475" s="22" t="s">
        <v>811</v>
      </c>
      <c r="C475" s="20">
        <v>5067.1098629999997</v>
      </c>
      <c r="D475" s="20">
        <v>5067.1070520000003</v>
      </c>
      <c r="E475" s="19" t="s">
        <v>692</v>
      </c>
      <c r="F475" s="19" t="s">
        <v>18</v>
      </c>
      <c r="G475" s="19" t="s">
        <v>56</v>
      </c>
      <c r="H475" s="20">
        <v>128.02761599999999</v>
      </c>
      <c r="I475" s="26">
        <v>11.304072</v>
      </c>
      <c r="J475" s="21">
        <f t="shared" si="14"/>
        <v>2.2308729387389304E-3</v>
      </c>
      <c r="K475" s="21">
        <f t="shared" si="15"/>
        <v>8.829401306668086E-2</v>
      </c>
    </row>
    <row r="476" spans="1:11" ht="25" x14ac:dyDescent="0.2">
      <c r="A476" s="19" t="s">
        <v>783</v>
      </c>
      <c r="B476" s="22" t="s">
        <v>811</v>
      </c>
      <c r="C476" s="20">
        <v>5067.1098629999997</v>
      </c>
      <c r="D476" s="20">
        <v>5067.1070520000003</v>
      </c>
      <c r="E476" s="19" t="s">
        <v>694</v>
      </c>
      <c r="F476" s="19" t="s">
        <v>18</v>
      </c>
      <c r="G476" s="19" t="s">
        <v>56</v>
      </c>
      <c r="H476" s="20">
        <v>165.29847000000001</v>
      </c>
      <c r="I476" s="26">
        <v>3.8960000000000002E-2</v>
      </c>
      <c r="J476" s="21">
        <f t="shared" si="14"/>
        <v>7.6888053874098413E-6</v>
      </c>
      <c r="K476" s="21">
        <f t="shared" si="15"/>
        <v>2.3569486154348556E-4</v>
      </c>
    </row>
    <row r="477" spans="1:11" x14ac:dyDescent="0.2">
      <c r="A477" s="19" t="s">
        <v>783</v>
      </c>
      <c r="B477" s="22" t="s">
        <v>838</v>
      </c>
      <c r="C477" s="20">
        <v>12718.200194999999</v>
      </c>
      <c r="D477" s="20">
        <v>12718.260951</v>
      </c>
      <c r="E477" s="19" t="s">
        <v>682</v>
      </c>
      <c r="F477" s="19" t="s">
        <v>14</v>
      </c>
      <c r="G477" s="19" t="s">
        <v>58</v>
      </c>
      <c r="H477" s="20">
        <v>149.913084</v>
      </c>
      <c r="I477" s="26">
        <v>149.91320300000001</v>
      </c>
      <c r="J477" s="21">
        <f t="shared" si="14"/>
        <v>1.1787240690969843E-2</v>
      </c>
      <c r="K477" s="21">
        <f t="shared" si="15"/>
        <v>1.0000007937932891</v>
      </c>
    </row>
    <row r="478" spans="1:11" x14ac:dyDescent="0.2">
      <c r="A478" s="19" t="s">
        <v>783</v>
      </c>
      <c r="B478" s="22" t="s">
        <v>838</v>
      </c>
      <c r="C478" s="20">
        <v>12718.200194999999</v>
      </c>
      <c r="D478" s="20">
        <v>12718.260951</v>
      </c>
      <c r="E478" s="19" t="s">
        <v>682</v>
      </c>
      <c r="F478" s="19" t="s">
        <v>14</v>
      </c>
      <c r="G478" s="19" t="s">
        <v>58</v>
      </c>
      <c r="H478" s="20">
        <v>149.913084</v>
      </c>
      <c r="I478" s="26">
        <v>149.91320300000001</v>
      </c>
      <c r="J478" s="21">
        <f t="shared" si="14"/>
        <v>1.1787240690969843E-2</v>
      </c>
      <c r="K478" s="21">
        <f t="shared" si="15"/>
        <v>1.0000007937932891</v>
      </c>
    </row>
    <row r="479" spans="1:11" x14ac:dyDescent="0.2">
      <c r="A479" s="19" t="s">
        <v>783</v>
      </c>
      <c r="B479" s="22" t="s">
        <v>838</v>
      </c>
      <c r="C479" s="20">
        <v>12718.200194999999</v>
      </c>
      <c r="D479" s="20">
        <v>12718.260951</v>
      </c>
      <c r="E479" s="19" t="s">
        <v>683</v>
      </c>
      <c r="F479" s="19" t="s">
        <v>14</v>
      </c>
      <c r="G479" s="19" t="s">
        <v>58</v>
      </c>
      <c r="H479" s="20">
        <v>145.116015</v>
      </c>
      <c r="I479" s="26">
        <v>145.11588800000001</v>
      </c>
      <c r="J479" s="21">
        <f t="shared" si="14"/>
        <v>1.1410041715537372E-2</v>
      </c>
      <c r="K479" s="21">
        <f t="shared" si="15"/>
        <v>0.99999912483815112</v>
      </c>
    </row>
    <row r="480" spans="1:11" x14ac:dyDescent="0.2">
      <c r="A480" s="19" t="s">
        <v>783</v>
      </c>
      <c r="B480" s="22" t="s">
        <v>838</v>
      </c>
      <c r="C480" s="20">
        <v>12718.200194999999</v>
      </c>
      <c r="D480" s="20">
        <v>12718.260951</v>
      </c>
      <c r="E480" s="19" t="s">
        <v>683</v>
      </c>
      <c r="F480" s="19" t="s">
        <v>14</v>
      </c>
      <c r="G480" s="19" t="s">
        <v>58</v>
      </c>
      <c r="H480" s="20">
        <v>145.116015</v>
      </c>
      <c r="I480" s="26">
        <v>145.11588800000001</v>
      </c>
      <c r="J480" s="21">
        <f t="shared" ref="J480:J543" si="16">I480/D480</f>
        <v>1.1410041715537372E-2</v>
      </c>
      <c r="K480" s="21">
        <f t="shared" ref="K480:K543" si="17">I480/H480</f>
        <v>0.99999912483815112</v>
      </c>
    </row>
    <row r="481" spans="1:11" ht="37" x14ac:dyDescent="0.2">
      <c r="A481" s="19" t="s">
        <v>783</v>
      </c>
      <c r="B481" s="22" t="s">
        <v>787</v>
      </c>
      <c r="C481" s="20">
        <v>19194</v>
      </c>
      <c r="D481" s="20">
        <v>19193.565393000001</v>
      </c>
      <c r="E481" s="19" t="s">
        <v>562</v>
      </c>
      <c r="F481" s="19" t="s">
        <v>18</v>
      </c>
      <c r="G481" s="19" t="s">
        <v>23</v>
      </c>
      <c r="H481" s="20">
        <v>9.9653650000000003</v>
      </c>
      <c r="I481" s="26">
        <v>0.13896700000000001</v>
      </c>
      <c r="J481" s="21">
        <f t="shared" si="16"/>
        <v>7.2402910639355227E-6</v>
      </c>
      <c r="K481" s="21">
        <f t="shared" si="17"/>
        <v>1.3944998502312761E-2</v>
      </c>
    </row>
    <row r="482" spans="1:11" ht="25" x14ac:dyDescent="0.2">
      <c r="A482" s="19" t="s">
        <v>783</v>
      </c>
      <c r="B482" s="22" t="s">
        <v>786</v>
      </c>
      <c r="C482" s="20">
        <v>419225</v>
      </c>
      <c r="D482" s="20">
        <v>418951.692629</v>
      </c>
      <c r="E482" s="19" t="s">
        <v>576</v>
      </c>
      <c r="F482" s="19" t="s">
        <v>18</v>
      </c>
      <c r="G482" s="19" t="s">
        <v>23</v>
      </c>
      <c r="H482" s="20">
        <v>52.840975999999998</v>
      </c>
      <c r="I482" s="26">
        <v>52.840998999999996</v>
      </c>
      <c r="J482" s="21">
        <f t="shared" si="16"/>
        <v>1.2612671085874573E-4</v>
      </c>
      <c r="K482" s="21">
        <f t="shared" si="17"/>
        <v>1.0000004352682661</v>
      </c>
    </row>
    <row r="483" spans="1:11" ht="25" x14ac:dyDescent="0.2">
      <c r="A483" s="19" t="s">
        <v>783</v>
      </c>
      <c r="B483" s="22" t="s">
        <v>786</v>
      </c>
      <c r="C483" s="20">
        <v>419225</v>
      </c>
      <c r="D483" s="20">
        <v>418951.692629</v>
      </c>
      <c r="E483" s="19" t="s">
        <v>576</v>
      </c>
      <c r="F483" s="19" t="s">
        <v>18</v>
      </c>
      <c r="G483" s="19" t="s">
        <v>23</v>
      </c>
      <c r="H483" s="20">
        <v>52.840975999999998</v>
      </c>
      <c r="I483" s="26">
        <v>52.840998999999996</v>
      </c>
      <c r="J483" s="21">
        <f t="shared" si="16"/>
        <v>1.2612671085874573E-4</v>
      </c>
      <c r="K483" s="21">
        <f t="shared" si="17"/>
        <v>1.0000004352682661</v>
      </c>
    </row>
    <row r="484" spans="1:11" ht="25" x14ac:dyDescent="0.2">
      <c r="A484" s="19" t="s">
        <v>783</v>
      </c>
      <c r="B484" s="22" t="s">
        <v>799</v>
      </c>
      <c r="C484" s="20">
        <v>6292</v>
      </c>
      <c r="D484" s="20">
        <v>6292.42742</v>
      </c>
      <c r="E484" s="19" t="s">
        <v>658</v>
      </c>
      <c r="F484" s="19" t="s">
        <v>18</v>
      </c>
      <c r="G484" s="19" t="s">
        <v>19</v>
      </c>
      <c r="H484" s="20">
        <v>709.21324800000002</v>
      </c>
      <c r="I484" s="26">
        <v>205.20197200000001</v>
      </c>
      <c r="J484" s="21">
        <f t="shared" si="16"/>
        <v>3.2610939833454609E-2</v>
      </c>
      <c r="K484" s="21">
        <f t="shared" si="17"/>
        <v>0.28933747723787584</v>
      </c>
    </row>
    <row r="485" spans="1:11" ht="37" x14ac:dyDescent="0.2">
      <c r="A485" s="19" t="s">
        <v>783</v>
      </c>
      <c r="B485" s="22" t="s">
        <v>789</v>
      </c>
      <c r="C485" s="20">
        <v>10422</v>
      </c>
      <c r="D485" s="20">
        <v>10621.651661</v>
      </c>
      <c r="E485" s="19" t="s">
        <v>559</v>
      </c>
      <c r="F485" s="19" t="s">
        <v>18</v>
      </c>
      <c r="G485" s="19" t="s">
        <v>188</v>
      </c>
      <c r="H485" s="20">
        <v>224.38359199999999</v>
      </c>
      <c r="I485" s="26">
        <v>171.731559</v>
      </c>
      <c r="J485" s="21">
        <f t="shared" si="16"/>
        <v>1.6168065427202304E-2</v>
      </c>
      <c r="K485" s="21">
        <f t="shared" si="17"/>
        <v>0.76534811422396698</v>
      </c>
    </row>
    <row r="486" spans="1:11" ht="37" x14ac:dyDescent="0.2">
      <c r="A486" s="19" t="s">
        <v>783</v>
      </c>
      <c r="B486" s="22" t="s">
        <v>789</v>
      </c>
      <c r="C486" s="20">
        <v>10422</v>
      </c>
      <c r="D486" s="20">
        <v>10621.651661</v>
      </c>
      <c r="E486" s="19" t="s">
        <v>559</v>
      </c>
      <c r="F486" s="19" t="s">
        <v>18</v>
      </c>
      <c r="G486" s="19" t="s">
        <v>188</v>
      </c>
      <c r="H486" s="20">
        <v>224.38359199999999</v>
      </c>
      <c r="I486" s="26">
        <v>171.731559</v>
      </c>
      <c r="J486" s="21">
        <f t="shared" si="16"/>
        <v>1.6168065427202304E-2</v>
      </c>
      <c r="K486" s="21">
        <f t="shared" si="17"/>
        <v>0.76534811422396698</v>
      </c>
    </row>
    <row r="487" spans="1:11" ht="37" x14ac:dyDescent="0.2">
      <c r="A487" s="19" t="s">
        <v>783</v>
      </c>
      <c r="B487" s="22" t="s">
        <v>831</v>
      </c>
      <c r="C487" s="20">
        <v>11574</v>
      </c>
      <c r="D487" s="20">
        <v>11573.45089</v>
      </c>
      <c r="E487" s="19" t="s">
        <v>489</v>
      </c>
      <c r="F487" s="19" t="s">
        <v>18</v>
      </c>
      <c r="G487" s="19" t="s">
        <v>56</v>
      </c>
      <c r="H487" s="20">
        <v>164.638294</v>
      </c>
      <c r="I487" s="26">
        <v>129.89928699999999</v>
      </c>
      <c r="J487" s="21">
        <f t="shared" si="16"/>
        <v>1.1223902726561791E-2</v>
      </c>
      <c r="K487" s="21">
        <f t="shared" si="17"/>
        <v>0.78899801403432901</v>
      </c>
    </row>
    <row r="488" spans="1:11" ht="37" x14ac:dyDescent="0.2">
      <c r="A488" s="19" t="s">
        <v>783</v>
      </c>
      <c r="B488" s="22" t="s">
        <v>831</v>
      </c>
      <c r="C488" s="20">
        <v>11574</v>
      </c>
      <c r="D488" s="20">
        <v>11573.45089</v>
      </c>
      <c r="E488" s="19" t="s">
        <v>489</v>
      </c>
      <c r="F488" s="19" t="s">
        <v>18</v>
      </c>
      <c r="G488" s="19" t="s">
        <v>56</v>
      </c>
      <c r="H488" s="20">
        <v>164.638294</v>
      </c>
      <c r="I488" s="26">
        <v>129.89928699999999</v>
      </c>
      <c r="J488" s="21">
        <f t="shared" si="16"/>
        <v>1.1223902726561791E-2</v>
      </c>
      <c r="K488" s="21">
        <f t="shared" si="17"/>
        <v>0.78899801403432901</v>
      </c>
    </row>
    <row r="489" spans="1:11" ht="25" x14ac:dyDescent="0.2">
      <c r="A489" s="19" t="s">
        <v>783</v>
      </c>
      <c r="B489" s="22" t="s">
        <v>840</v>
      </c>
      <c r="C489" s="20">
        <v>2045</v>
      </c>
      <c r="D489" s="20">
        <v>2045.005903</v>
      </c>
      <c r="E489" s="19" t="s">
        <v>536</v>
      </c>
      <c r="F489" s="19" t="s">
        <v>18</v>
      </c>
      <c r="G489" s="19" t="s">
        <v>19</v>
      </c>
      <c r="H489" s="20">
        <v>22.965866999999999</v>
      </c>
      <c r="I489" s="26">
        <v>7.8007419999999996</v>
      </c>
      <c r="J489" s="21">
        <f t="shared" si="16"/>
        <v>3.8145327544318584E-3</v>
      </c>
      <c r="K489" s="21">
        <f t="shared" si="17"/>
        <v>0.33966677591575356</v>
      </c>
    </row>
    <row r="490" spans="1:11" ht="25" x14ac:dyDescent="0.2">
      <c r="A490" s="19" t="s">
        <v>783</v>
      </c>
      <c r="B490" s="22" t="s">
        <v>786</v>
      </c>
      <c r="C490" s="20">
        <v>419225</v>
      </c>
      <c r="D490" s="20">
        <v>418951.692629</v>
      </c>
      <c r="E490" s="19" t="s">
        <v>505</v>
      </c>
      <c r="F490" s="19" t="s">
        <v>18</v>
      </c>
      <c r="G490" s="19" t="s">
        <v>68</v>
      </c>
      <c r="H490" s="20">
        <v>19.546232</v>
      </c>
      <c r="I490" s="26">
        <v>16.086635000000001</v>
      </c>
      <c r="J490" s="21">
        <f t="shared" si="16"/>
        <v>3.8397350537130821E-5</v>
      </c>
      <c r="K490" s="21">
        <f t="shared" si="17"/>
        <v>0.82300440309927769</v>
      </c>
    </row>
    <row r="491" spans="1:11" ht="25" x14ac:dyDescent="0.2">
      <c r="A491" s="19" t="s">
        <v>783</v>
      </c>
      <c r="B491" s="22" t="s">
        <v>841</v>
      </c>
      <c r="C491" s="20">
        <v>6887.5</v>
      </c>
      <c r="D491" s="20">
        <v>6883.5865789999998</v>
      </c>
      <c r="E491" s="19" t="s">
        <v>412</v>
      </c>
      <c r="F491" s="19" t="s">
        <v>18</v>
      </c>
      <c r="G491" s="19" t="s">
        <v>26</v>
      </c>
      <c r="H491" s="20">
        <v>531.307501</v>
      </c>
      <c r="I491" s="26">
        <v>80.550302000000002</v>
      </c>
      <c r="J491" s="21">
        <f t="shared" si="16"/>
        <v>1.1701792528583521E-2</v>
      </c>
      <c r="K491" s="21">
        <f t="shared" si="17"/>
        <v>0.15160768829424073</v>
      </c>
    </row>
    <row r="492" spans="1:11" ht="37" x14ac:dyDescent="0.2">
      <c r="A492" s="19" t="s">
        <v>783</v>
      </c>
      <c r="B492" s="22" t="s">
        <v>819</v>
      </c>
      <c r="C492" s="20">
        <v>70166.796875</v>
      </c>
      <c r="D492" s="20">
        <v>70136.424887999994</v>
      </c>
      <c r="E492" s="19" t="s">
        <v>495</v>
      </c>
      <c r="F492" s="19" t="s">
        <v>18</v>
      </c>
      <c r="G492" s="19" t="s">
        <v>105</v>
      </c>
      <c r="H492" s="20">
        <v>35.88796</v>
      </c>
      <c r="I492" s="26">
        <v>35.887971999999998</v>
      </c>
      <c r="J492" s="21">
        <f t="shared" si="16"/>
        <v>5.1168807160201083E-4</v>
      </c>
      <c r="K492" s="21">
        <f t="shared" si="17"/>
        <v>1.0000003343739794</v>
      </c>
    </row>
    <row r="493" spans="1:11" ht="25" x14ac:dyDescent="0.2">
      <c r="A493" s="19" t="s">
        <v>783</v>
      </c>
      <c r="B493" s="22" t="s">
        <v>798</v>
      </c>
      <c r="C493" s="20">
        <v>15905.900390999999</v>
      </c>
      <c r="D493" s="20">
        <v>15905.861462999999</v>
      </c>
      <c r="E493" s="19" t="s">
        <v>466</v>
      </c>
      <c r="F493" s="19" t="s">
        <v>18</v>
      </c>
      <c r="G493" s="19" t="s">
        <v>65</v>
      </c>
      <c r="H493" s="20">
        <v>1904.8664289999999</v>
      </c>
      <c r="I493" s="26">
        <v>11.762043999999999</v>
      </c>
      <c r="J493" s="21">
        <f t="shared" si="16"/>
        <v>7.3947858953510369E-4</v>
      </c>
      <c r="K493" s="21">
        <f t="shared" si="17"/>
        <v>6.1747342600681635E-3</v>
      </c>
    </row>
    <row r="494" spans="1:11" ht="37" x14ac:dyDescent="0.2">
      <c r="A494" s="19" t="s">
        <v>783</v>
      </c>
      <c r="B494" s="22" t="s">
        <v>797</v>
      </c>
      <c r="C494" s="20">
        <v>36126.898437999997</v>
      </c>
      <c r="D494" s="20">
        <v>36121.9496</v>
      </c>
      <c r="E494" s="19" t="s">
        <v>542</v>
      </c>
      <c r="F494" s="19" t="s">
        <v>18</v>
      </c>
      <c r="G494" s="19" t="s">
        <v>19</v>
      </c>
      <c r="H494" s="20">
        <v>39.642859000000001</v>
      </c>
      <c r="I494" s="26">
        <v>39.642823</v>
      </c>
      <c r="J494" s="21">
        <f t="shared" si="16"/>
        <v>1.09747185406626E-3</v>
      </c>
      <c r="K494" s="21">
        <f t="shared" si="17"/>
        <v>0.99999909189193437</v>
      </c>
    </row>
    <row r="495" spans="1:11" ht="37" x14ac:dyDescent="0.2">
      <c r="A495" s="19" t="s">
        <v>783</v>
      </c>
      <c r="B495" s="22" t="s">
        <v>797</v>
      </c>
      <c r="C495" s="20">
        <v>36126.898437999997</v>
      </c>
      <c r="D495" s="20">
        <v>36121.9496</v>
      </c>
      <c r="E495" s="19" t="s">
        <v>542</v>
      </c>
      <c r="F495" s="19" t="s">
        <v>18</v>
      </c>
      <c r="G495" s="19" t="s">
        <v>19</v>
      </c>
      <c r="H495" s="20">
        <v>39.642859000000001</v>
      </c>
      <c r="I495" s="26">
        <v>39.642823</v>
      </c>
      <c r="J495" s="21">
        <f t="shared" si="16"/>
        <v>1.09747185406626E-3</v>
      </c>
      <c r="K495" s="21">
        <f t="shared" si="17"/>
        <v>0.99999909189193437</v>
      </c>
    </row>
    <row r="496" spans="1:11" ht="37" x14ac:dyDescent="0.2">
      <c r="A496" s="19" t="s">
        <v>783</v>
      </c>
      <c r="B496" s="22" t="s">
        <v>797</v>
      </c>
      <c r="C496" s="20">
        <v>36126.898437999997</v>
      </c>
      <c r="D496" s="20">
        <v>36121.9496</v>
      </c>
      <c r="E496" s="19" t="s">
        <v>542</v>
      </c>
      <c r="F496" s="19" t="s">
        <v>18</v>
      </c>
      <c r="G496" s="19" t="s">
        <v>19</v>
      </c>
      <c r="H496" s="20">
        <v>39.642859000000001</v>
      </c>
      <c r="I496" s="26">
        <v>39.642823</v>
      </c>
      <c r="J496" s="21">
        <f t="shared" si="16"/>
        <v>1.09747185406626E-3</v>
      </c>
      <c r="K496" s="21">
        <f t="shared" si="17"/>
        <v>0.99999909189193437</v>
      </c>
    </row>
    <row r="497" spans="1:11" ht="37" x14ac:dyDescent="0.2">
      <c r="A497" s="19" t="s">
        <v>783</v>
      </c>
      <c r="B497" s="22" t="s">
        <v>797</v>
      </c>
      <c r="C497" s="20">
        <v>36126.898437999997</v>
      </c>
      <c r="D497" s="20">
        <v>36121.9496</v>
      </c>
      <c r="E497" s="19" t="s">
        <v>439</v>
      </c>
      <c r="F497" s="19" t="s">
        <v>18</v>
      </c>
      <c r="G497" s="19" t="s">
        <v>95</v>
      </c>
      <c r="H497" s="20">
        <v>6.0987580000000001</v>
      </c>
      <c r="I497" s="26">
        <v>6.0987619999999998</v>
      </c>
      <c r="J497" s="21">
        <f t="shared" si="16"/>
        <v>1.6883811830577383E-4</v>
      </c>
      <c r="K497" s="21">
        <f t="shared" si="17"/>
        <v>1.0000006558712446</v>
      </c>
    </row>
    <row r="498" spans="1:11" ht="25" x14ac:dyDescent="0.2">
      <c r="A498" s="19" t="s">
        <v>783</v>
      </c>
      <c r="B498" s="22" t="s">
        <v>786</v>
      </c>
      <c r="C498" s="20">
        <v>419225</v>
      </c>
      <c r="D498" s="20">
        <v>418951.692629</v>
      </c>
      <c r="E498" s="19" t="s">
        <v>578</v>
      </c>
      <c r="F498" s="19" t="s">
        <v>18</v>
      </c>
      <c r="G498" s="19" t="s">
        <v>56</v>
      </c>
      <c r="H498" s="20">
        <v>2909.8421939999998</v>
      </c>
      <c r="I498" s="26">
        <v>2708.8245689999999</v>
      </c>
      <c r="J498" s="21">
        <f t="shared" si="16"/>
        <v>6.4657205512206441E-3</v>
      </c>
      <c r="K498" s="21">
        <f t="shared" si="17"/>
        <v>0.93091803211373736</v>
      </c>
    </row>
    <row r="499" spans="1:11" ht="25" x14ac:dyDescent="0.2">
      <c r="A499" s="19" t="s">
        <v>783</v>
      </c>
      <c r="B499" s="22" t="s">
        <v>786</v>
      </c>
      <c r="C499" s="20">
        <v>419225</v>
      </c>
      <c r="D499" s="20">
        <v>418951.692629</v>
      </c>
      <c r="E499" s="19" t="s">
        <v>551</v>
      </c>
      <c r="F499" s="19" t="s">
        <v>18</v>
      </c>
      <c r="G499" s="19" t="s">
        <v>56</v>
      </c>
      <c r="H499" s="20">
        <v>16.432475</v>
      </c>
      <c r="I499" s="26">
        <v>16.432475</v>
      </c>
      <c r="J499" s="21">
        <f t="shared" si="16"/>
        <v>3.9222839504199533E-5</v>
      </c>
      <c r="K499" s="21">
        <f t="shared" si="17"/>
        <v>1</v>
      </c>
    </row>
    <row r="500" spans="1:11" x14ac:dyDescent="0.2">
      <c r="A500" s="19" t="s">
        <v>783</v>
      </c>
      <c r="B500" s="22" t="s">
        <v>801</v>
      </c>
      <c r="C500" s="20">
        <v>23882.699218999998</v>
      </c>
      <c r="D500" s="20">
        <v>42195.766237999997</v>
      </c>
      <c r="E500" s="19" t="s">
        <v>557</v>
      </c>
      <c r="F500" s="19" t="s">
        <v>18</v>
      </c>
      <c r="G500" s="19" t="s">
        <v>270</v>
      </c>
      <c r="H500" s="20">
        <v>1381.0838040000001</v>
      </c>
      <c r="I500" s="26">
        <v>1063.282297</v>
      </c>
      <c r="J500" s="21">
        <f t="shared" si="16"/>
        <v>2.5198791058863294E-2</v>
      </c>
      <c r="K500" s="21">
        <f t="shared" si="17"/>
        <v>0.76988977346663601</v>
      </c>
    </row>
    <row r="501" spans="1:11" ht="37" x14ac:dyDescent="0.2">
      <c r="A501" s="19" t="s">
        <v>783</v>
      </c>
      <c r="B501" s="22" t="s">
        <v>819</v>
      </c>
      <c r="C501" s="20">
        <v>70166.796875</v>
      </c>
      <c r="D501" s="20">
        <v>70136.424887999994</v>
      </c>
      <c r="E501" s="19" t="s">
        <v>531</v>
      </c>
      <c r="F501" s="19" t="s">
        <v>18</v>
      </c>
      <c r="G501" s="19" t="s">
        <v>264</v>
      </c>
      <c r="H501" s="20">
        <v>87.995245999999995</v>
      </c>
      <c r="I501" s="26">
        <v>87.995242000000005</v>
      </c>
      <c r="J501" s="21">
        <f t="shared" si="16"/>
        <v>1.2546297040449174E-3</v>
      </c>
      <c r="K501" s="21">
        <f t="shared" si="17"/>
        <v>0.99999995454299895</v>
      </c>
    </row>
    <row r="502" spans="1:11" ht="25" x14ac:dyDescent="0.2">
      <c r="A502" s="19" t="s">
        <v>783</v>
      </c>
      <c r="B502" s="22" t="s">
        <v>809</v>
      </c>
      <c r="C502" s="20">
        <v>28075</v>
      </c>
      <c r="D502" s="20">
        <v>28070.666884999999</v>
      </c>
      <c r="E502" s="19" t="s">
        <v>532</v>
      </c>
      <c r="F502" s="19" t="s">
        <v>18</v>
      </c>
      <c r="G502" s="19" t="s">
        <v>239</v>
      </c>
      <c r="H502" s="20">
        <v>44.930929999999996</v>
      </c>
      <c r="I502" s="26">
        <v>7.5253899999999998</v>
      </c>
      <c r="J502" s="21">
        <f t="shared" si="16"/>
        <v>2.680873251365934E-4</v>
      </c>
      <c r="K502" s="21">
        <f t="shared" si="17"/>
        <v>0.16748796430432222</v>
      </c>
    </row>
    <row r="503" spans="1:11" ht="25" x14ac:dyDescent="0.2">
      <c r="A503" s="19" t="s">
        <v>783</v>
      </c>
      <c r="B503" s="22" t="s">
        <v>809</v>
      </c>
      <c r="C503" s="20">
        <v>28075</v>
      </c>
      <c r="D503" s="20">
        <v>28070.666884999999</v>
      </c>
      <c r="E503" s="19" t="s">
        <v>555</v>
      </c>
      <c r="F503" s="19" t="s">
        <v>18</v>
      </c>
      <c r="G503" s="19" t="s">
        <v>236</v>
      </c>
      <c r="H503" s="20">
        <v>6.7278690000000001</v>
      </c>
      <c r="I503" s="26">
        <v>0.132241</v>
      </c>
      <c r="J503" s="21">
        <f t="shared" si="16"/>
        <v>4.7110031458021776E-6</v>
      </c>
      <c r="K503" s="21">
        <f t="shared" si="17"/>
        <v>1.9655703759987004E-2</v>
      </c>
    </row>
    <row r="504" spans="1:11" x14ac:dyDescent="0.2">
      <c r="A504" s="19" t="s">
        <v>783</v>
      </c>
      <c r="B504" s="22" t="s">
        <v>802</v>
      </c>
      <c r="C504" s="20">
        <v>5200.6000979999999</v>
      </c>
      <c r="D504" s="20">
        <v>5200.6078129999996</v>
      </c>
      <c r="E504" s="19" t="s">
        <v>554</v>
      </c>
      <c r="F504" s="19" t="s">
        <v>18</v>
      </c>
      <c r="G504" s="19" t="s">
        <v>254</v>
      </c>
      <c r="H504" s="20">
        <v>333.80988600000001</v>
      </c>
      <c r="I504" s="26">
        <v>211.70186100000001</v>
      </c>
      <c r="J504" s="21">
        <f t="shared" si="16"/>
        <v>4.0707138206193365E-2</v>
      </c>
      <c r="K504" s="21">
        <f t="shared" si="17"/>
        <v>0.63419889547549235</v>
      </c>
    </row>
    <row r="505" spans="1:11" ht="25" x14ac:dyDescent="0.2">
      <c r="A505" s="19" t="s">
        <v>783</v>
      </c>
      <c r="B505" s="22" t="s">
        <v>809</v>
      </c>
      <c r="C505" s="20">
        <v>28075</v>
      </c>
      <c r="D505" s="20">
        <v>28070.666884999999</v>
      </c>
      <c r="E505" s="19" t="s">
        <v>553</v>
      </c>
      <c r="F505" s="19" t="s">
        <v>18</v>
      </c>
      <c r="G505" s="19" t="s">
        <v>262</v>
      </c>
      <c r="H505" s="20">
        <v>27.593489999999999</v>
      </c>
      <c r="I505" s="26">
        <v>9.2897970000000001</v>
      </c>
      <c r="J505" s="21">
        <f t="shared" si="16"/>
        <v>3.3094322404446147E-4</v>
      </c>
      <c r="K505" s="21">
        <f t="shared" si="17"/>
        <v>0.33666625714978426</v>
      </c>
    </row>
    <row r="506" spans="1:11" ht="25" x14ac:dyDescent="0.2">
      <c r="A506" s="19" t="s">
        <v>783</v>
      </c>
      <c r="B506" s="22" t="s">
        <v>809</v>
      </c>
      <c r="C506" s="20">
        <v>28075</v>
      </c>
      <c r="D506" s="20">
        <v>28070.666884999999</v>
      </c>
      <c r="E506" s="19" t="s">
        <v>553</v>
      </c>
      <c r="F506" s="19" t="s">
        <v>18</v>
      </c>
      <c r="G506" s="19" t="s">
        <v>262</v>
      </c>
      <c r="H506" s="20">
        <v>27.593489999999999</v>
      </c>
      <c r="I506" s="26">
        <v>9.2897970000000001</v>
      </c>
      <c r="J506" s="21">
        <f t="shared" si="16"/>
        <v>3.3094322404446147E-4</v>
      </c>
      <c r="K506" s="21">
        <f t="shared" si="17"/>
        <v>0.33666625714978426</v>
      </c>
    </row>
    <row r="507" spans="1:11" ht="37" x14ac:dyDescent="0.2">
      <c r="A507" s="19" t="s">
        <v>783</v>
      </c>
      <c r="B507" s="22" t="s">
        <v>819</v>
      </c>
      <c r="C507" s="20">
        <v>70166.796875</v>
      </c>
      <c r="D507" s="20">
        <v>70136.424887999994</v>
      </c>
      <c r="E507" s="19" t="s">
        <v>548</v>
      </c>
      <c r="F507" s="19" t="s">
        <v>18</v>
      </c>
      <c r="G507" s="19" t="s">
        <v>262</v>
      </c>
      <c r="H507" s="20">
        <v>107.302772</v>
      </c>
      <c r="I507" s="26">
        <v>107.302767</v>
      </c>
      <c r="J507" s="21">
        <f t="shared" si="16"/>
        <v>1.5299149788622743E-3</v>
      </c>
      <c r="K507" s="21">
        <f t="shared" si="17"/>
        <v>0.99999995340288128</v>
      </c>
    </row>
    <row r="508" spans="1:11" ht="25" x14ac:dyDescent="0.2">
      <c r="A508" s="19" t="s">
        <v>783</v>
      </c>
      <c r="B508" s="22" t="s">
        <v>786</v>
      </c>
      <c r="C508" s="20">
        <v>419225</v>
      </c>
      <c r="D508" s="20">
        <v>418951.692629</v>
      </c>
      <c r="E508" s="19" t="s">
        <v>364</v>
      </c>
      <c r="F508" s="19" t="s">
        <v>35</v>
      </c>
      <c r="G508" s="19" t="s">
        <v>19</v>
      </c>
      <c r="H508" s="20">
        <v>386.36608699999999</v>
      </c>
      <c r="I508" s="26">
        <v>386.36607500000002</v>
      </c>
      <c r="J508" s="21">
        <f t="shared" si="16"/>
        <v>9.2222106223149706E-4</v>
      </c>
      <c r="K508" s="21">
        <f t="shared" si="17"/>
        <v>0.99999996894137355</v>
      </c>
    </row>
    <row r="509" spans="1:11" ht="25" x14ac:dyDescent="0.2">
      <c r="A509" s="19" t="s">
        <v>783</v>
      </c>
      <c r="B509" s="22" t="s">
        <v>786</v>
      </c>
      <c r="C509" s="20">
        <v>419225</v>
      </c>
      <c r="D509" s="20">
        <v>418951.692629</v>
      </c>
      <c r="E509" s="19" t="s">
        <v>364</v>
      </c>
      <c r="F509" s="19" t="s">
        <v>35</v>
      </c>
      <c r="G509" s="19" t="s">
        <v>19</v>
      </c>
      <c r="H509" s="20">
        <v>386.36608699999999</v>
      </c>
      <c r="I509" s="26">
        <v>386.36607500000002</v>
      </c>
      <c r="J509" s="21">
        <f t="shared" si="16"/>
        <v>9.2222106223149706E-4</v>
      </c>
      <c r="K509" s="21">
        <f t="shared" si="17"/>
        <v>0.99999996894137355</v>
      </c>
    </row>
    <row r="510" spans="1:11" ht="25" x14ac:dyDescent="0.2">
      <c r="A510" s="19" t="s">
        <v>783</v>
      </c>
      <c r="B510" s="22" t="s">
        <v>786</v>
      </c>
      <c r="C510" s="20">
        <v>419225</v>
      </c>
      <c r="D510" s="20">
        <v>418951.692629</v>
      </c>
      <c r="E510" s="19" t="s">
        <v>477</v>
      </c>
      <c r="F510" s="19" t="s">
        <v>18</v>
      </c>
      <c r="G510" s="19" t="s">
        <v>23</v>
      </c>
      <c r="H510" s="20">
        <v>7.3005560000000003</v>
      </c>
      <c r="I510" s="26">
        <v>7.3005079999999998</v>
      </c>
      <c r="J510" s="21">
        <f t="shared" si="16"/>
        <v>1.7425655817710034E-5</v>
      </c>
      <c r="K510" s="21">
        <f t="shared" si="17"/>
        <v>0.99999342515830292</v>
      </c>
    </row>
    <row r="511" spans="1:11" ht="25" x14ac:dyDescent="0.2">
      <c r="A511" s="19" t="s">
        <v>783</v>
      </c>
      <c r="B511" s="22" t="s">
        <v>786</v>
      </c>
      <c r="C511" s="20">
        <v>419225</v>
      </c>
      <c r="D511" s="20">
        <v>418951.692629</v>
      </c>
      <c r="E511" s="19" t="s">
        <v>477</v>
      </c>
      <c r="F511" s="19" t="s">
        <v>18</v>
      </c>
      <c r="G511" s="19" t="s">
        <v>23</v>
      </c>
      <c r="H511" s="20">
        <v>7.3005560000000003</v>
      </c>
      <c r="I511" s="26">
        <v>7.3005079999999998</v>
      </c>
      <c r="J511" s="21">
        <f t="shared" si="16"/>
        <v>1.7425655817710034E-5</v>
      </c>
      <c r="K511" s="21">
        <f t="shared" si="17"/>
        <v>0.99999342515830292</v>
      </c>
    </row>
    <row r="512" spans="1:11" ht="37" x14ac:dyDescent="0.2">
      <c r="A512" s="19" t="s">
        <v>783</v>
      </c>
      <c r="B512" s="22" t="s">
        <v>797</v>
      </c>
      <c r="C512" s="20">
        <v>36126.898437999997</v>
      </c>
      <c r="D512" s="20">
        <v>36121.9496</v>
      </c>
      <c r="E512" s="19" t="s">
        <v>383</v>
      </c>
      <c r="F512" s="19" t="s">
        <v>18</v>
      </c>
      <c r="G512" s="19" t="s">
        <v>19</v>
      </c>
      <c r="H512" s="20">
        <v>81.958568</v>
      </c>
      <c r="I512" s="26">
        <v>81.958562000000001</v>
      </c>
      <c r="J512" s="21">
        <f t="shared" si="16"/>
        <v>2.2689407107749247E-3</v>
      </c>
      <c r="K512" s="21">
        <f t="shared" si="17"/>
        <v>0.99999992679227878</v>
      </c>
    </row>
    <row r="513" spans="1:11" ht="37" x14ac:dyDescent="0.2">
      <c r="A513" s="19" t="s">
        <v>783</v>
      </c>
      <c r="B513" s="22" t="s">
        <v>797</v>
      </c>
      <c r="C513" s="20">
        <v>36126.898437999997</v>
      </c>
      <c r="D513" s="20">
        <v>36121.9496</v>
      </c>
      <c r="E513" s="19" t="s">
        <v>385</v>
      </c>
      <c r="F513" s="19" t="s">
        <v>18</v>
      </c>
      <c r="G513" s="19" t="s">
        <v>19</v>
      </c>
      <c r="H513" s="20">
        <v>12.633558000000001</v>
      </c>
      <c r="I513" s="26">
        <v>1.514694</v>
      </c>
      <c r="J513" s="21">
        <f t="shared" si="16"/>
        <v>4.1932786485035129E-5</v>
      </c>
      <c r="K513" s="21">
        <f t="shared" si="17"/>
        <v>0.11989449053069609</v>
      </c>
    </row>
    <row r="514" spans="1:11" ht="25" x14ac:dyDescent="0.2">
      <c r="A514" s="19" t="s">
        <v>783</v>
      </c>
      <c r="B514" s="22" t="s">
        <v>842</v>
      </c>
      <c r="C514" s="20">
        <v>40646.898437999997</v>
      </c>
      <c r="D514" s="20">
        <v>40646.964367</v>
      </c>
      <c r="E514" s="19" t="s">
        <v>524</v>
      </c>
      <c r="F514" s="19" t="s">
        <v>18</v>
      </c>
      <c r="G514" s="19" t="s">
        <v>15</v>
      </c>
      <c r="H514" s="20">
        <v>1993.241814</v>
      </c>
      <c r="I514" s="26">
        <v>375.69000499999999</v>
      </c>
      <c r="J514" s="21">
        <f t="shared" si="16"/>
        <v>9.2427567679570916E-3</v>
      </c>
      <c r="K514" s="21">
        <f t="shared" si="17"/>
        <v>0.18848190037016752</v>
      </c>
    </row>
    <row r="515" spans="1:11" ht="37" x14ac:dyDescent="0.2">
      <c r="A515" s="19" t="s">
        <v>783</v>
      </c>
      <c r="B515" s="22" t="s">
        <v>819</v>
      </c>
      <c r="C515" s="20">
        <v>70166.796875</v>
      </c>
      <c r="D515" s="20">
        <v>70136.424887999994</v>
      </c>
      <c r="E515" s="19" t="s">
        <v>522</v>
      </c>
      <c r="F515" s="19" t="s">
        <v>18</v>
      </c>
      <c r="G515" s="19" t="s">
        <v>262</v>
      </c>
      <c r="H515" s="20">
        <v>23.409361000000001</v>
      </c>
      <c r="I515" s="26">
        <v>23.409364</v>
      </c>
      <c r="J515" s="21">
        <f t="shared" si="16"/>
        <v>3.3376899431903078E-4</v>
      </c>
      <c r="K515" s="21">
        <f t="shared" si="17"/>
        <v>1.0000001281538611</v>
      </c>
    </row>
    <row r="516" spans="1:11" ht="25" x14ac:dyDescent="0.2">
      <c r="A516" s="19" t="s">
        <v>783</v>
      </c>
      <c r="B516" s="22" t="s">
        <v>809</v>
      </c>
      <c r="C516" s="20">
        <v>28075</v>
      </c>
      <c r="D516" s="20">
        <v>28070.666884999999</v>
      </c>
      <c r="E516" s="19" t="s">
        <v>521</v>
      </c>
      <c r="F516" s="19" t="s">
        <v>18</v>
      </c>
      <c r="G516" s="19" t="s">
        <v>219</v>
      </c>
      <c r="H516" s="20">
        <v>74.689869999999999</v>
      </c>
      <c r="I516" s="26">
        <v>13.925712000000001</v>
      </c>
      <c r="J516" s="21">
        <f t="shared" si="16"/>
        <v>4.9609480448223418E-4</v>
      </c>
      <c r="K516" s="21">
        <f t="shared" si="17"/>
        <v>0.18644713131780791</v>
      </c>
    </row>
    <row r="517" spans="1:11" ht="25" x14ac:dyDescent="0.2">
      <c r="A517" s="19" t="s">
        <v>783</v>
      </c>
      <c r="B517" s="22" t="s">
        <v>837</v>
      </c>
      <c r="C517" s="20">
        <v>12227.200194999999</v>
      </c>
      <c r="D517" s="20">
        <v>12227.201448</v>
      </c>
      <c r="E517" s="19" t="s">
        <v>519</v>
      </c>
      <c r="F517" s="19" t="s">
        <v>18</v>
      </c>
      <c r="G517" s="19" t="s">
        <v>26</v>
      </c>
      <c r="H517" s="20">
        <v>6316.9941010000002</v>
      </c>
      <c r="I517" s="26">
        <v>4095.181615</v>
      </c>
      <c r="J517" s="21">
        <f t="shared" si="16"/>
        <v>0.33492386891767845</v>
      </c>
      <c r="K517" s="21">
        <f t="shared" si="17"/>
        <v>0.64828010752008136</v>
      </c>
    </row>
    <row r="518" spans="1:11" ht="25" x14ac:dyDescent="0.2">
      <c r="A518" s="19" t="s">
        <v>783</v>
      </c>
      <c r="B518" s="22" t="s">
        <v>843</v>
      </c>
      <c r="C518" s="20">
        <v>3760</v>
      </c>
      <c r="D518" s="20">
        <v>1917.6186399999999</v>
      </c>
      <c r="E518" s="19" t="s">
        <v>206</v>
      </c>
      <c r="F518" s="19" t="s">
        <v>18</v>
      </c>
      <c r="G518" s="19" t="s">
        <v>102</v>
      </c>
      <c r="H518" s="20">
        <v>95.759336000000005</v>
      </c>
      <c r="I518" s="26">
        <v>0.29200500000000001</v>
      </c>
      <c r="J518" s="21">
        <f t="shared" si="16"/>
        <v>1.5227480266879342E-4</v>
      </c>
      <c r="K518" s="21">
        <f t="shared" si="17"/>
        <v>3.0493632495530252E-3</v>
      </c>
    </row>
    <row r="519" spans="1:11" x14ac:dyDescent="0.2">
      <c r="A519" s="19" t="s">
        <v>783</v>
      </c>
      <c r="B519" s="22" t="s">
        <v>784</v>
      </c>
      <c r="C519" s="20">
        <v>16485.699218999998</v>
      </c>
      <c r="D519" s="20">
        <v>16485.767424999998</v>
      </c>
      <c r="E519" s="19" t="s">
        <v>447</v>
      </c>
      <c r="F519" s="19" t="s">
        <v>18</v>
      </c>
      <c r="G519" s="19" t="s">
        <v>19</v>
      </c>
      <c r="H519" s="20">
        <v>359.54036300000001</v>
      </c>
      <c r="I519" s="26">
        <v>359.54002800000001</v>
      </c>
      <c r="J519" s="21">
        <f t="shared" si="16"/>
        <v>2.1809116841887029E-2</v>
      </c>
      <c r="K519" s="21">
        <f t="shared" si="17"/>
        <v>0.99999906825482066</v>
      </c>
    </row>
    <row r="520" spans="1:11" ht="37" x14ac:dyDescent="0.2">
      <c r="A520" s="19" t="s">
        <v>783</v>
      </c>
      <c r="B520" s="22" t="s">
        <v>177</v>
      </c>
      <c r="C520" s="20">
        <v>28183.099609000001</v>
      </c>
      <c r="D520" s="20">
        <v>28183.118408999999</v>
      </c>
      <c r="E520" s="19" t="s">
        <v>447</v>
      </c>
      <c r="F520" s="19" t="s">
        <v>18</v>
      </c>
      <c r="G520" s="19" t="s">
        <v>19</v>
      </c>
      <c r="H520" s="20">
        <v>359.54036300000001</v>
      </c>
      <c r="I520" s="26">
        <v>359.54002800000001</v>
      </c>
      <c r="J520" s="21">
        <f t="shared" si="16"/>
        <v>1.2757283377313721E-2</v>
      </c>
      <c r="K520" s="21">
        <f t="shared" si="17"/>
        <v>0.99999906825482066</v>
      </c>
    </row>
    <row r="521" spans="1:11" x14ac:dyDescent="0.2">
      <c r="A521" s="19" t="s">
        <v>783</v>
      </c>
      <c r="B521" s="22" t="s">
        <v>784</v>
      </c>
      <c r="C521" s="20">
        <v>16485.699218999998</v>
      </c>
      <c r="D521" s="20">
        <v>16485.767424999998</v>
      </c>
      <c r="E521" s="19" t="s">
        <v>447</v>
      </c>
      <c r="F521" s="19" t="s">
        <v>18</v>
      </c>
      <c r="G521" s="19" t="s">
        <v>19</v>
      </c>
      <c r="H521" s="20">
        <v>359.54036300000001</v>
      </c>
      <c r="I521" s="26">
        <v>359.54002800000001</v>
      </c>
      <c r="J521" s="21">
        <f t="shared" si="16"/>
        <v>2.1809116841887029E-2</v>
      </c>
      <c r="K521" s="21">
        <f t="shared" si="17"/>
        <v>0.99999906825482066</v>
      </c>
    </row>
    <row r="522" spans="1:11" ht="37" x14ac:dyDescent="0.2">
      <c r="A522" s="19" t="s">
        <v>783</v>
      </c>
      <c r="B522" s="22" t="s">
        <v>177</v>
      </c>
      <c r="C522" s="20">
        <v>28183.099609000001</v>
      </c>
      <c r="D522" s="20">
        <v>28183.118408999999</v>
      </c>
      <c r="E522" s="19" t="s">
        <v>447</v>
      </c>
      <c r="F522" s="19" t="s">
        <v>18</v>
      </c>
      <c r="G522" s="19" t="s">
        <v>19</v>
      </c>
      <c r="H522" s="20">
        <v>359.54036300000001</v>
      </c>
      <c r="I522" s="26">
        <v>359.54002800000001</v>
      </c>
      <c r="J522" s="21">
        <f t="shared" si="16"/>
        <v>1.2757283377313721E-2</v>
      </c>
      <c r="K522" s="21">
        <f t="shared" si="17"/>
        <v>0.99999906825482066</v>
      </c>
    </row>
    <row r="523" spans="1:11" x14ac:dyDescent="0.2">
      <c r="A523" s="19" t="s">
        <v>783</v>
      </c>
      <c r="B523" s="22" t="s">
        <v>816</v>
      </c>
      <c r="C523" s="20">
        <v>6900</v>
      </c>
      <c r="D523" s="20">
        <v>6894.2636439999997</v>
      </c>
      <c r="E523" s="19" t="s">
        <v>510</v>
      </c>
      <c r="F523" s="19" t="s">
        <v>18</v>
      </c>
      <c r="G523" s="19" t="s">
        <v>26</v>
      </c>
      <c r="H523" s="20">
        <v>100.064666</v>
      </c>
      <c r="I523" s="26">
        <v>100.064762</v>
      </c>
      <c r="J523" s="21">
        <f t="shared" si="16"/>
        <v>1.4514205891601671E-2</v>
      </c>
      <c r="K523" s="21">
        <f t="shared" si="17"/>
        <v>1.0000009593796075</v>
      </c>
    </row>
    <row r="524" spans="1:11" ht="73" x14ac:dyDescent="0.2">
      <c r="A524" s="19" t="s">
        <v>783</v>
      </c>
      <c r="B524" s="22" t="s">
        <v>818</v>
      </c>
      <c r="C524" s="20">
        <v>42587</v>
      </c>
      <c r="D524" s="20">
        <v>42582.74583</v>
      </c>
      <c r="E524" s="19" t="s">
        <v>509</v>
      </c>
      <c r="F524" s="19" t="s">
        <v>18</v>
      </c>
      <c r="G524" s="19" t="s">
        <v>58</v>
      </c>
      <c r="H524" s="20">
        <v>4896.3635000000004</v>
      </c>
      <c r="I524" s="26">
        <v>4690.6613960000004</v>
      </c>
      <c r="J524" s="21">
        <f t="shared" si="16"/>
        <v>0.11015403785200201</v>
      </c>
      <c r="K524" s="21">
        <f t="shared" si="17"/>
        <v>0.95798880046385448</v>
      </c>
    </row>
    <row r="525" spans="1:11" ht="25" x14ac:dyDescent="0.2">
      <c r="A525" s="19" t="s">
        <v>783</v>
      </c>
      <c r="B525" s="22" t="s">
        <v>824</v>
      </c>
      <c r="C525" s="20">
        <v>12865.299805000001</v>
      </c>
      <c r="D525" s="20">
        <v>12865.318416</v>
      </c>
      <c r="E525" s="19" t="s">
        <v>502</v>
      </c>
      <c r="F525" s="19" t="s">
        <v>18</v>
      </c>
      <c r="G525" s="19" t="s">
        <v>26</v>
      </c>
      <c r="H525" s="20">
        <v>4963.9606270000004</v>
      </c>
      <c r="I525" s="26">
        <v>614.23637299999996</v>
      </c>
      <c r="J525" s="21">
        <f t="shared" si="16"/>
        <v>4.774358108666029E-2</v>
      </c>
      <c r="K525" s="21">
        <f t="shared" si="17"/>
        <v>0.12373917102787688</v>
      </c>
    </row>
    <row r="526" spans="1:11" x14ac:dyDescent="0.2">
      <c r="A526" s="19" t="s">
        <v>783</v>
      </c>
      <c r="B526" s="22" t="s">
        <v>828</v>
      </c>
      <c r="C526" s="20">
        <v>400</v>
      </c>
      <c r="D526" s="20">
        <v>399.22948000000002</v>
      </c>
      <c r="E526" s="19" t="s">
        <v>544</v>
      </c>
      <c r="F526" s="19" t="s">
        <v>18</v>
      </c>
      <c r="G526" s="19" t="s">
        <v>56</v>
      </c>
      <c r="H526" s="20">
        <v>201.02044100000001</v>
      </c>
      <c r="I526" s="26">
        <v>1.114465</v>
      </c>
      <c r="J526" s="21">
        <f t="shared" si="16"/>
        <v>2.791539843199956E-3</v>
      </c>
      <c r="K526" s="21">
        <f t="shared" si="17"/>
        <v>5.5440381806743724E-3</v>
      </c>
    </row>
    <row r="527" spans="1:11" ht="37" x14ac:dyDescent="0.2">
      <c r="A527" s="19" t="s">
        <v>783</v>
      </c>
      <c r="B527" s="22" t="s">
        <v>819</v>
      </c>
      <c r="C527" s="20">
        <v>70166.796875</v>
      </c>
      <c r="D527" s="20">
        <v>70136.424887999994</v>
      </c>
      <c r="E527" s="19" t="s">
        <v>501</v>
      </c>
      <c r="F527" s="19" t="s">
        <v>18</v>
      </c>
      <c r="G527" s="19" t="s">
        <v>19</v>
      </c>
      <c r="H527" s="20">
        <v>1862.3686660000001</v>
      </c>
      <c r="I527" s="26">
        <v>5.5655000000000003E-2</v>
      </c>
      <c r="J527" s="21">
        <f t="shared" si="16"/>
        <v>7.9352490647869202E-7</v>
      </c>
      <c r="K527" s="21">
        <f t="shared" si="17"/>
        <v>2.9883986460927709E-5</v>
      </c>
    </row>
    <row r="528" spans="1:11" ht="37" x14ac:dyDescent="0.2">
      <c r="A528" s="19" t="s">
        <v>783</v>
      </c>
      <c r="B528" s="22" t="s">
        <v>819</v>
      </c>
      <c r="C528" s="20">
        <v>70166.796875</v>
      </c>
      <c r="D528" s="20">
        <v>70136.424887999994</v>
      </c>
      <c r="E528" s="19" t="s">
        <v>497</v>
      </c>
      <c r="F528" s="19" t="s">
        <v>35</v>
      </c>
      <c r="G528" s="19" t="s">
        <v>105</v>
      </c>
      <c r="H528" s="20">
        <v>3.0462570000000002</v>
      </c>
      <c r="I528" s="26">
        <v>3.0462579999999999</v>
      </c>
      <c r="J528" s="21">
        <f t="shared" si="16"/>
        <v>4.3433323053813087E-5</v>
      </c>
      <c r="K528" s="21">
        <f t="shared" si="17"/>
        <v>1.0000003282717118</v>
      </c>
    </row>
    <row r="529" spans="1:11" ht="37" x14ac:dyDescent="0.2">
      <c r="A529" s="19" t="s">
        <v>783</v>
      </c>
      <c r="B529" s="22" t="s">
        <v>819</v>
      </c>
      <c r="C529" s="20">
        <v>70166.796875</v>
      </c>
      <c r="D529" s="20">
        <v>70136.424887999994</v>
      </c>
      <c r="E529" s="19" t="s">
        <v>497</v>
      </c>
      <c r="F529" s="19" t="s">
        <v>35</v>
      </c>
      <c r="G529" s="19" t="s">
        <v>105</v>
      </c>
      <c r="H529" s="20">
        <v>3.0462570000000002</v>
      </c>
      <c r="I529" s="26">
        <v>3.0462579999999999</v>
      </c>
      <c r="J529" s="21">
        <f t="shared" si="16"/>
        <v>4.3433323053813087E-5</v>
      </c>
      <c r="K529" s="21">
        <f t="shared" si="17"/>
        <v>1.0000003282717118</v>
      </c>
    </row>
    <row r="530" spans="1:11" ht="25" x14ac:dyDescent="0.2">
      <c r="A530" s="19" t="s">
        <v>783</v>
      </c>
      <c r="B530" s="22" t="s">
        <v>809</v>
      </c>
      <c r="C530" s="20">
        <v>28075</v>
      </c>
      <c r="D530" s="20">
        <v>28070.666884999999</v>
      </c>
      <c r="E530" s="19" t="s">
        <v>491</v>
      </c>
      <c r="F530" s="19" t="s">
        <v>18</v>
      </c>
      <c r="G530" s="19" t="s">
        <v>238</v>
      </c>
      <c r="H530" s="20">
        <v>551.012427</v>
      </c>
      <c r="I530" s="26">
        <v>546.56641500000001</v>
      </c>
      <c r="J530" s="21">
        <f t="shared" si="16"/>
        <v>1.9471087638892767E-2</v>
      </c>
      <c r="K530" s="21">
        <f t="shared" si="17"/>
        <v>0.99193119468428981</v>
      </c>
    </row>
    <row r="531" spans="1:11" x14ac:dyDescent="0.2">
      <c r="A531" s="19" t="s">
        <v>783</v>
      </c>
      <c r="B531" s="22" t="s">
        <v>784</v>
      </c>
      <c r="C531" s="20">
        <v>16485.699218999998</v>
      </c>
      <c r="D531" s="20">
        <v>16485.767424999998</v>
      </c>
      <c r="E531" s="19" t="s">
        <v>401</v>
      </c>
      <c r="F531" s="19" t="s">
        <v>18</v>
      </c>
      <c r="G531" s="19" t="s">
        <v>23</v>
      </c>
      <c r="H531" s="20">
        <v>37.677737</v>
      </c>
      <c r="I531" s="26">
        <v>37.677714000000002</v>
      </c>
      <c r="J531" s="21">
        <f t="shared" si="16"/>
        <v>2.2854692189132352E-3</v>
      </c>
      <c r="K531" s="21">
        <f t="shared" si="17"/>
        <v>0.99999938955994094</v>
      </c>
    </row>
    <row r="532" spans="1:11" ht="37" x14ac:dyDescent="0.2">
      <c r="A532" s="19" t="s">
        <v>783</v>
      </c>
      <c r="B532" s="22" t="s">
        <v>177</v>
      </c>
      <c r="C532" s="20">
        <v>28183.099609000001</v>
      </c>
      <c r="D532" s="20">
        <v>28183.118408999999</v>
      </c>
      <c r="E532" s="19" t="s">
        <v>401</v>
      </c>
      <c r="F532" s="19" t="s">
        <v>18</v>
      </c>
      <c r="G532" s="19" t="s">
        <v>23</v>
      </c>
      <c r="H532" s="20">
        <v>37.677737</v>
      </c>
      <c r="I532" s="26">
        <v>37.677714000000002</v>
      </c>
      <c r="J532" s="21">
        <f t="shared" si="16"/>
        <v>1.3368894617413237E-3</v>
      </c>
      <c r="K532" s="21">
        <f t="shared" si="17"/>
        <v>0.99999938955994094</v>
      </c>
    </row>
    <row r="533" spans="1:11" x14ac:dyDescent="0.2">
      <c r="A533" s="19" t="s">
        <v>783</v>
      </c>
      <c r="B533" s="22" t="s">
        <v>820</v>
      </c>
      <c r="C533" s="20">
        <v>23538</v>
      </c>
      <c r="D533" s="20">
        <v>23538.459529</v>
      </c>
      <c r="E533" s="19" t="s">
        <v>479</v>
      </c>
      <c r="F533" s="19" t="s">
        <v>18</v>
      </c>
      <c r="G533" s="19" t="s">
        <v>285</v>
      </c>
      <c r="H533" s="20">
        <v>72.448781999999994</v>
      </c>
      <c r="I533" s="26">
        <v>72.448779999999999</v>
      </c>
      <c r="J533" s="21">
        <f t="shared" si="16"/>
        <v>3.0778896091624517E-3</v>
      </c>
      <c r="K533" s="21">
        <f t="shared" si="17"/>
        <v>0.99999997239429095</v>
      </c>
    </row>
    <row r="534" spans="1:11" ht="25" x14ac:dyDescent="0.2">
      <c r="A534" s="19" t="s">
        <v>783</v>
      </c>
      <c r="B534" s="22" t="s">
        <v>811</v>
      </c>
      <c r="C534" s="20">
        <v>5067.1098629999997</v>
      </c>
      <c r="D534" s="20">
        <v>5067.1070520000003</v>
      </c>
      <c r="E534" s="19" t="s">
        <v>399</v>
      </c>
      <c r="F534" s="19" t="s">
        <v>18</v>
      </c>
      <c r="G534" s="19" t="s">
        <v>56</v>
      </c>
      <c r="H534" s="20">
        <v>67.967495</v>
      </c>
      <c r="I534" s="26">
        <v>0.79764500000000005</v>
      </c>
      <c r="J534" s="21">
        <f t="shared" si="16"/>
        <v>1.5741625187989022E-4</v>
      </c>
      <c r="K534" s="21">
        <f t="shared" si="17"/>
        <v>1.1735683358640775E-2</v>
      </c>
    </row>
    <row r="535" spans="1:11" ht="37" x14ac:dyDescent="0.2">
      <c r="A535" s="19" t="s">
        <v>783</v>
      </c>
      <c r="B535" s="22" t="s">
        <v>797</v>
      </c>
      <c r="C535" s="20">
        <v>36126.898437999997</v>
      </c>
      <c r="D535" s="20">
        <v>36121.9496</v>
      </c>
      <c r="E535" s="19" t="s">
        <v>488</v>
      </c>
      <c r="F535" s="19" t="s">
        <v>18</v>
      </c>
      <c r="G535" s="19" t="s">
        <v>181</v>
      </c>
      <c r="H535" s="20">
        <v>83.606742999999994</v>
      </c>
      <c r="I535" s="26">
        <v>17.022586</v>
      </c>
      <c r="J535" s="21">
        <f t="shared" si="16"/>
        <v>4.7125324597651285E-4</v>
      </c>
      <c r="K535" s="21">
        <f t="shared" si="17"/>
        <v>0.20360302756919979</v>
      </c>
    </row>
    <row r="536" spans="1:11" ht="37" x14ac:dyDescent="0.2">
      <c r="A536" s="19" t="s">
        <v>783</v>
      </c>
      <c r="B536" s="22" t="s">
        <v>797</v>
      </c>
      <c r="C536" s="20">
        <v>36126.898437999997</v>
      </c>
      <c r="D536" s="20">
        <v>36121.9496</v>
      </c>
      <c r="E536" s="19" t="s">
        <v>382</v>
      </c>
      <c r="F536" s="19" t="s">
        <v>18</v>
      </c>
      <c r="G536" s="19" t="s">
        <v>181</v>
      </c>
      <c r="H536" s="20">
        <v>270.76864999999998</v>
      </c>
      <c r="I536" s="26">
        <v>202.281327</v>
      </c>
      <c r="J536" s="21">
        <f t="shared" si="16"/>
        <v>5.5999559614024821E-3</v>
      </c>
      <c r="K536" s="21">
        <f t="shared" si="17"/>
        <v>0.74706332140002185</v>
      </c>
    </row>
    <row r="537" spans="1:11" x14ac:dyDescent="0.2">
      <c r="A537" s="19" t="s">
        <v>783</v>
      </c>
      <c r="B537" s="22" t="s">
        <v>844</v>
      </c>
      <c r="C537" s="20">
        <v>685.89001499999995</v>
      </c>
      <c r="D537" s="20">
        <v>685.89001099999996</v>
      </c>
      <c r="E537" s="19" t="s">
        <v>515</v>
      </c>
      <c r="F537" s="19" t="s">
        <v>18</v>
      </c>
      <c r="G537" s="19" t="s">
        <v>56</v>
      </c>
      <c r="H537" s="20">
        <v>695.35301100000004</v>
      </c>
      <c r="I537" s="26">
        <v>40.334771000000003</v>
      </c>
      <c r="J537" s="21">
        <f t="shared" si="16"/>
        <v>5.8806470940134463E-2</v>
      </c>
      <c r="K537" s="21">
        <f t="shared" si="17"/>
        <v>5.8006178677494795E-2</v>
      </c>
    </row>
    <row r="538" spans="1:11" ht="37" x14ac:dyDescent="0.2">
      <c r="A538" s="19" t="s">
        <v>783</v>
      </c>
      <c r="B538" s="22" t="s">
        <v>845</v>
      </c>
      <c r="C538" s="20">
        <v>140765</v>
      </c>
      <c r="D538" s="20">
        <v>139726.766045</v>
      </c>
      <c r="E538" s="19" t="s">
        <v>338</v>
      </c>
      <c r="F538" s="19" t="s">
        <v>14</v>
      </c>
      <c r="G538" s="19" t="s">
        <v>19</v>
      </c>
      <c r="H538" s="20">
        <v>9762.64</v>
      </c>
      <c r="I538" s="26">
        <v>377.56662799999998</v>
      </c>
      <c r="J538" s="21">
        <f t="shared" si="16"/>
        <v>2.7021782489290705E-3</v>
      </c>
      <c r="K538" s="21">
        <f t="shared" si="17"/>
        <v>3.8674644153630575E-2</v>
      </c>
    </row>
    <row r="539" spans="1:11" ht="37" x14ac:dyDescent="0.2">
      <c r="A539" s="19" t="s">
        <v>783</v>
      </c>
      <c r="B539" s="22" t="s">
        <v>797</v>
      </c>
      <c r="C539" s="20">
        <v>36126.898437999997</v>
      </c>
      <c r="D539" s="20">
        <v>36121.9496</v>
      </c>
      <c r="E539" s="19" t="s">
        <v>275</v>
      </c>
      <c r="F539" s="19" t="s">
        <v>14</v>
      </c>
      <c r="G539" s="19" t="s">
        <v>233</v>
      </c>
      <c r="H539" s="20">
        <v>117.71749800000001</v>
      </c>
      <c r="I539" s="26">
        <v>117.71750400000001</v>
      </c>
      <c r="J539" s="21">
        <f t="shared" si="16"/>
        <v>3.2588912089063986E-3</v>
      </c>
      <c r="K539" s="21">
        <f t="shared" si="17"/>
        <v>1.0000000509694829</v>
      </c>
    </row>
    <row r="540" spans="1:11" ht="37" x14ac:dyDescent="0.2">
      <c r="A540" s="19" t="s">
        <v>783</v>
      </c>
      <c r="B540" s="22" t="s">
        <v>797</v>
      </c>
      <c r="C540" s="20">
        <v>36126.898437999997</v>
      </c>
      <c r="D540" s="20">
        <v>36121.9496</v>
      </c>
      <c r="E540" s="19" t="s">
        <v>278</v>
      </c>
      <c r="F540" s="19" t="s">
        <v>14</v>
      </c>
      <c r="G540" s="19" t="s">
        <v>233</v>
      </c>
      <c r="H540" s="20">
        <v>74.798569000000001</v>
      </c>
      <c r="I540" s="26">
        <v>74.798564999999996</v>
      </c>
      <c r="J540" s="21">
        <f t="shared" si="16"/>
        <v>2.0707233642782113E-3</v>
      </c>
      <c r="K540" s="21">
        <f t="shared" si="17"/>
        <v>0.99999994652304103</v>
      </c>
    </row>
    <row r="541" spans="1:11" ht="37" x14ac:dyDescent="0.2">
      <c r="A541" s="19" t="s">
        <v>783</v>
      </c>
      <c r="B541" s="22" t="s">
        <v>797</v>
      </c>
      <c r="C541" s="20">
        <v>36126.898437999997</v>
      </c>
      <c r="D541" s="20">
        <v>36121.9496</v>
      </c>
      <c r="E541" s="19" t="s">
        <v>457</v>
      </c>
      <c r="F541" s="19" t="s">
        <v>18</v>
      </c>
      <c r="G541" s="19" t="s">
        <v>23</v>
      </c>
      <c r="H541" s="20">
        <v>1931.3226</v>
      </c>
      <c r="I541" s="26">
        <v>310.54934300000002</v>
      </c>
      <c r="J541" s="21">
        <f t="shared" si="16"/>
        <v>8.5972475583100862E-3</v>
      </c>
      <c r="K541" s="21">
        <f t="shared" si="17"/>
        <v>0.16079620411421688</v>
      </c>
    </row>
    <row r="542" spans="1:11" x14ac:dyDescent="0.2">
      <c r="A542" s="19" t="s">
        <v>783</v>
      </c>
      <c r="B542" s="22" t="s">
        <v>832</v>
      </c>
      <c r="C542" s="20">
        <v>2622.1499020000001</v>
      </c>
      <c r="D542" s="20">
        <v>2622.1258659999999</v>
      </c>
      <c r="E542" s="19" t="s">
        <v>451</v>
      </c>
      <c r="F542" s="19" t="s">
        <v>18</v>
      </c>
      <c r="G542" s="19" t="s">
        <v>68</v>
      </c>
      <c r="H542" s="20">
        <v>482.10160100000002</v>
      </c>
      <c r="I542" s="26">
        <v>216.75468000000001</v>
      </c>
      <c r="J542" s="21">
        <f t="shared" si="16"/>
        <v>8.2663720613326205E-2</v>
      </c>
      <c r="K542" s="21">
        <f t="shared" si="17"/>
        <v>0.44960373404775317</v>
      </c>
    </row>
    <row r="543" spans="1:11" ht="25" x14ac:dyDescent="0.2">
      <c r="A543" s="19" t="s">
        <v>783</v>
      </c>
      <c r="B543" s="22" t="s">
        <v>795</v>
      </c>
      <c r="C543" s="20">
        <v>8150</v>
      </c>
      <c r="D543" s="20">
        <v>8244.5605410000007</v>
      </c>
      <c r="E543" s="19" t="s">
        <v>493</v>
      </c>
      <c r="F543" s="19" t="s">
        <v>18</v>
      </c>
      <c r="G543" s="19" t="s">
        <v>267</v>
      </c>
      <c r="H543" s="20">
        <v>11.274614</v>
      </c>
      <c r="I543" s="26">
        <v>10.706863</v>
      </c>
      <c r="J543" s="21">
        <f t="shared" si="16"/>
        <v>1.2986578176914377E-3</v>
      </c>
      <c r="K543" s="21">
        <f t="shared" si="17"/>
        <v>0.94964342016498304</v>
      </c>
    </row>
    <row r="544" spans="1:11" ht="25" x14ac:dyDescent="0.2">
      <c r="A544" s="19" t="s">
        <v>783</v>
      </c>
      <c r="B544" s="22" t="s">
        <v>795</v>
      </c>
      <c r="C544" s="20">
        <v>8150</v>
      </c>
      <c r="D544" s="20">
        <v>8244.5605410000007</v>
      </c>
      <c r="E544" s="19" t="s">
        <v>493</v>
      </c>
      <c r="F544" s="19" t="s">
        <v>18</v>
      </c>
      <c r="G544" s="19" t="s">
        <v>267</v>
      </c>
      <c r="H544" s="20">
        <v>11.274614</v>
      </c>
      <c r="I544" s="26">
        <v>10.706863</v>
      </c>
      <c r="J544" s="21">
        <f t="shared" ref="J544:J607" si="18">I544/D544</f>
        <v>1.2986578176914377E-3</v>
      </c>
      <c r="K544" s="21">
        <f t="shared" ref="K544:K607" si="19">I544/H544</f>
        <v>0.94964342016498304</v>
      </c>
    </row>
    <row r="545" spans="1:11" ht="25" x14ac:dyDescent="0.2">
      <c r="A545" s="19" t="s">
        <v>783</v>
      </c>
      <c r="B545" s="22" t="s">
        <v>786</v>
      </c>
      <c r="C545" s="20">
        <v>419225</v>
      </c>
      <c r="D545" s="20">
        <v>418951.692629</v>
      </c>
      <c r="E545" s="19" t="s">
        <v>446</v>
      </c>
      <c r="F545" s="19" t="s">
        <v>18</v>
      </c>
      <c r="G545" s="19" t="s">
        <v>274</v>
      </c>
      <c r="H545" s="20">
        <v>993.69472699999994</v>
      </c>
      <c r="I545" s="26">
        <v>858.28127400000005</v>
      </c>
      <c r="J545" s="21">
        <f t="shared" si="18"/>
        <v>2.048640187163644E-3</v>
      </c>
      <c r="K545" s="21">
        <f t="shared" si="19"/>
        <v>0.86372731049019658</v>
      </c>
    </row>
    <row r="546" spans="1:11" ht="25" x14ac:dyDescent="0.2">
      <c r="A546" s="19" t="s">
        <v>783</v>
      </c>
      <c r="B546" s="22" t="s">
        <v>795</v>
      </c>
      <c r="C546" s="20">
        <v>8150</v>
      </c>
      <c r="D546" s="20">
        <v>8244.5605410000007</v>
      </c>
      <c r="E546" s="19" t="s">
        <v>498</v>
      </c>
      <c r="F546" s="19" t="s">
        <v>18</v>
      </c>
      <c r="G546" s="19" t="s">
        <v>299</v>
      </c>
      <c r="H546" s="20">
        <v>131.006078</v>
      </c>
      <c r="I546" s="26">
        <v>131.006021</v>
      </c>
      <c r="J546" s="21">
        <f t="shared" si="18"/>
        <v>1.5889994420989477E-2</v>
      </c>
      <c r="K546" s="21">
        <f t="shared" si="19"/>
        <v>0.9999995649056832</v>
      </c>
    </row>
    <row r="547" spans="1:11" ht="25" x14ac:dyDescent="0.2">
      <c r="A547" s="19" t="s">
        <v>783</v>
      </c>
      <c r="B547" s="22" t="s">
        <v>795</v>
      </c>
      <c r="C547" s="20">
        <v>8150</v>
      </c>
      <c r="D547" s="20">
        <v>8244.5605410000007</v>
      </c>
      <c r="E547" s="19" t="s">
        <v>498</v>
      </c>
      <c r="F547" s="19" t="s">
        <v>18</v>
      </c>
      <c r="G547" s="19" t="s">
        <v>299</v>
      </c>
      <c r="H547" s="20">
        <v>131.006078</v>
      </c>
      <c r="I547" s="26">
        <v>131.006021</v>
      </c>
      <c r="J547" s="21">
        <f t="shared" si="18"/>
        <v>1.5889994420989477E-2</v>
      </c>
      <c r="K547" s="21">
        <f t="shared" si="19"/>
        <v>0.9999995649056832</v>
      </c>
    </row>
    <row r="548" spans="1:11" ht="25" x14ac:dyDescent="0.2">
      <c r="A548" s="19" t="s">
        <v>783</v>
      </c>
      <c r="B548" s="22" t="s">
        <v>811</v>
      </c>
      <c r="C548" s="20">
        <v>5067.1098629999997</v>
      </c>
      <c r="D548" s="20">
        <v>5067.1070520000003</v>
      </c>
      <c r="E548" s="19" t="s">
        <v>474</v>
      </c>
      <c r="F548" s="19" t="s">
        <v>18</v>
      </c>
      <c r="G548" s="19" t="s">
        <v>56</v>
      </c>
      <c r="H548" s="20">
        <v>106.002673</v>
      </c>
      <c r="I548" s="26">
        <v>6.7213999999999996E-2</v>
      </c>
      <c r="J548" s="21">
        <f t="shared" si="18"/>
        <v>1.3264768103423127E-5</v>
      </c>
      <c r="K548" s="21">
        <f t="shared" si="19"/>
        <v>6.3407835008085119E-4</v>
      </c>
    </row>
    <row r="549" spans="1:11" ht="25" x14ac:dyDescent="0.2">
      <c r="A549" s="19" t="s">
        <v>783</v>
      </c>
      <c r="B549" s="22" t="s">
        <v>810</v>
      </c>
      <c r="C549" s="20">
        <v>3506.9399410000001</v>
      </c>
      <c r="D549" s="20">
        <v>3559.0735319999999</v>
      </c>
      <c r="E549" s="19" t="s">
        <v>437</v>
      </c>
      <c r="F549" s="19" t="s">
        <v>18</v>
      </c>
      <c r="G549" s="19" t="s">
        <v>105</v>
      </c>
      <c r="H549" s="20">
        <v>103.96212800000001</v>
      </c>
      <c r="I549" s="26">
        <v>18.682501999999999</v>
      </c>
      <c r="J549" s="21">
        <f t="shared" si="18"/>
        <v>5.2492599076764453E-3</v>
      </c>
      <c r="K549" s="21">
        <f t="shared" si="19"/>
        <v>0.17970488253183889</v>
      </c>
    </row>
    <row r="550" spans="1:11" x14ac:dyDescent="0.2">
      <c r="A550" s="19" t="s">
        <v>783</v>
      </c>
      <c r="B550" s="22" t="s">
        <v>784</v>
      </c>
      <c r="C550" s="20">
        <v>16485.699218999998</v>
      </c>
      <c r="D550" s="20">
        <v>16485.767424999998</v>
      </c>
      <c r="E550" s="19" t="s">
        <v>361</v>
      </c>
      <c r="F550" s="19" t="s">
        <v>35</v>
      </c>
      <c r="G550" s="19" t="s">
        <v>19</v>
      </c>
      <c r="H550" s="20">
        <v>29.230820999999999</v>
      </c>
      <c r="I550" s="26">
        <v>26.730132000000001</v>
      </c>
      <c r="J550" s="21">
        <f t="shared" si="18"/>
        <v>1.6214065933906625E-3</v>
      </c>
      <c r="K550" s="21">
        <f t="shared" si="19"/>
        <v>0.91445026467097867</v>
      </c>
    </row>
    <row r="551" spans="1:11" x14ac:dyDescent="0.2">
      <c r="A551" s="19" t="s">
        <v>783</v>
      </c>
      <c r="B551" s="22" t="s">
        <v>784</v>
      </c>
      <c r="C551" s="20">
        <v>16485.699218999998</v>
      </c>
      <c r="D551" s="20">
        <v>16485.767424999998</v>
      </c>
      <c r="E551" s="19" t="s">
        <v>360</v>
      </c>
      <c r="F551" s="19" t="s">
        <v>35</v>
      </c>
      <c r="G551" s="19" t="s">
        <v>19</v>
      </c>
      <c r="H551" s="20">
        <v>1.32531</v>
      </c>
      <c r="I551" s="26">
        <v>1.32531</v>
      </c>
      <c r="J551" s="21">
        <f t="shared" si="18"/>
        <v>8.0391162014709791E-5</v>
      </c>
      <c r="K551" s="21">
        <f t="shared" si="19"/>
        <v>1</v>
      </c>
    </row>
    <row r="552" spans="1:11" ht="25" x14ac:dyDescent="0.2">
      <c r="A552" s="19" t="s">
        <v>783</v>
      </c>
      <c r="B552" s="22" t="s">
        <v>846</v>
      </c>
      <c r="C552" s="20">
        <v>39792</v>
      </c>
      <c r="D552" s="20">
        <v>39791.778998000002</v>
      </c>
      <c r="E552" s="19" t="s">
        <v>444</v>
      </c>
      <c r="F552" s="19" t="s">
        <v>14</v>
      </c>
      <c r="G552" s="19" t="s">
        <v>19</v>
      </c>
      <c r="H552" s="20">
        <v>151.10800800000001</v>
      </c>
      <c r="I552" s="26">
        <v>130.85290499999999</v>
      </c>
      <c r="J552" s="21">
        <f t="shared" si="18"/>
        <v>3.2884406853630962E-3</v>
      </c>
      <c r="K552" s="21">
        <f t="shared" si="19"/>
        <v>0.86595612457547577</v>
      </c>
    </row>
    <row r="553" spans="1:11" ht="25" x14ac:dyDescent="0.2">
      <c r="A553" s="19" t="s">
        <v>783</v>
      </c>
      <c r="B553" s="22" t="s">
        <v>846</v>
      </c>
      <c r="C553" s="20">
        <v>39792</v>
      </c>
      <c r="D553" s="20">
        <v>39791.778998000002</v>
      </c>
      <c r="E553" s="19" t="s">
        <v>407</v>
      </c>
      <c r="F553" s="19" t="s">
        <v>14</v>
      </c>
      <c r="G553" s="19" t="s">
        <v>19</v>
      </c>
      <c r="H553" s="20">
        <v>1147.7139500000001</v>
      </c>
      <c r="I553" s="26">
        <v>1130.866168</v>
      </c>
      <c r="J553" s="21">
        <f t="shared" si="18"/>
        <v>2.8419593103812705E-2</v>
      </c>
      <c r="K553" s="21">
        <f t="shared" si="19"/>
        <v>0.98532057399842521</v>
      </c>
    </row>
    <row r="554" spans="1:11" ht="25" x14ac:dyDescent="0.2">
      <c r="A554" s="19" t="s">
        <v>783</v>
      </c>
      <c r="B554" s="22" t="s">
        <v>791</v>
      </c>
      <c r="C554" s="20">
        <v>19304.599609000001</v>
      </c>
      <c r="D554" s="20">
        <v>19304.628519000002</v>
      </c>
      <c r="E554" s="19" t="s">
        <v>475</v>
      </c>
      <c r="F554" s="19" t="s">
        <v>18</v>
      </c>
      <c r="G554" s="19" t="s">
        <v>55</v>
      </c>
      <c r="H554" s="20">
        <v>467.14886200000001</v>
      </c>
      <c r="I554" s="26">
        <v>467.14885900000002</v>
      </c>
      <c r="J554" s="21">
        <f t="shared" si="18"/>
        <v>2.4198800745646194E-2</v>
      </c>
      <c r="K554" s="21">
        <f t="shared" si="19"/>
        <v>0.99999999357806424</v>
      </c>
    </row>
    <row r="555" spans="1:11" ht="37" x14ac:dyDescent="0.2">
      <c r="A555" s="19" t="s">
        <v>783</v>
      </c>
      <c r="B555" s="22" t="s">
        <v>826</v>
      </c>
      <c r="C555" s="20">
        <v>25103</v>
      </c>
      <c r="D555" s="20">
        <v>25103.873004000001</v>
      </c>
      <c r="E555" s="19" t="s">
        <v>471</v>
      </c>
      <c r="F555" s="19" t="s">
        <v>18</v>
      </c>
      <c r="G555" s="19" t="s">
        <v>19</v>
      </c>
      <c r="H555" s="20">
        <v>388.66959400000002</v>
      </c>
      <c r="I555" s="26">
        <v>2.5088689999999998</v>
      </c>
      <c r="J555" s="21">
        <f t="shared" si="18"/>
        <v>9.9939519276577026E-5</v>
      </c>
      <c r="K555" s="21">
        <f t="shared" si="19"/>
        <v>6.4550174202718819E-3</v>
      </c>
    </row>
    <row r="556" spans="1:11" ht="37" x14ac:dyDescent="0.2">
      <c r="A556" s="19" t="s">
        <v>783</v>
      </c>
      <c r="B556" s="22" t="s">
        <v>803</v>
      </c>
      <c r="C556" s="20">
        <v>21291</v>
      </c>
      <c r="D556" s="20">
        <v>21291.045698000002</v>
      </c>
      <c r="E556" s="19" t="s">
        <v>448</v>
      </c>
      <c r="F556" s="19" t="s">
        <v>18</v>
      </c>
      <c r="G556" s="19" t="s">
        <v>105</v>
      </c>
      <c r="H556" s="20">
        <v>40.096760000000003</v>
      </c>
      <c r="I556" s="26">
        <v>40.096758000000001</v>
      </c>
      <c r="J556" s="21">
        <f t="shared" si="18"/>
        <v>1.8832686082565938E-3</v>
      </c>
      <c r="K556" s="21">
        <f t="shared" si="19"/>
        <v>0.99999995012065812</v>
      </c>
    </row>
    <row r="557" spans="1:11" ht="25" x14ac:dyDescent="0.2">
      <c r="A557" s="19" t="s">
        <v>783</v>
      </c>
      <c r="B557" s="22" t="s">
        <v>809</v>
      </c>
      <c r="C557" s="20">
        <v>28075</v>
      </c>
      <c r="D557" s="20">
        <v>28070.666884999999</v>
      </c>
      <c r="E557" s="19" t="s">
        <v>416</v>
      </c>
      <c r="F557" s="19" t="s">
        <v>18</v>
      </c>
      <c r="G557" s="19" t="s">
        <v>245</v>
      </c>
      <c r="H557" s="20">
        <v>706.16427099999999</v>
      </c>
      <c r="I557" s="26">
        <v>0.69257199999999997</v>
      </c>
      <c r="J557" s="21">
        <f t="shared" si="18"/>
        <v>2.4672445540297679E-5</v>
      </c>
      <c r="K557" s="21">
        <f t="shared" si="19"/>
        <v>9.807519701035682E-4</v>
      </c>
    </row>
    <row r="558" spans="1:11" ht="25" x14ac:dyDescent="0.2">
      <c r="A558" s="19" t="s">
        <v>783</v>
      </c>
      <c r="B558" s="22" t="s">
        <v>810</v>
      </c>
      <c r="C558" s="20">
        <v>3506.9399410000001</v>
      </c>
      <c r="D558" s="20">
        <v>3559.0735319999999</v>
      </c>
      <c r="E558" s="19" t="s">
        <v>389</v>
      </c>
      <c r="F558" s="19" t="s">
        <v>18</v>
      </c>
      <c r="G558" s="19" t="s">
        <v>269</v>
      </c>
      <c r="H558" s="20">
        <v>21.516621000000001</v>
      </c>
      <c r="I558" s="26">
        <v>5.0786629999999997</v>
      </c>
      <c r="J558" s="21">
        <f t="shared" si="18"/>
        <v>1.4269620884022802E-3</v>
      </c>
      <c r="K558" s="21">
        <f t="shared" si="19"/>
        <v>0.23603441265243272</v>
      </c>
    </row>
    <row r="559" spans="1:11" ht="25" x14ac:dyDescent="0.2">
      <c r="A559" s="19" t="s">
        <v>783</v>
      </c>
      <c r="B559" s="22" t="s">
        <v>840</v>
      </c>
      <c r="C559" s="20">
        <v>2045</v>
      </c>
      <c r="D559" s="20">
        <v>2045.005903</v>
      </c>
      <c r="E559" s="19" t="s">
        <v>460</v>
      </c>
      <c r="F559" s="19" t="s">
        <v>18</v>
      </c>
      <c r="G559" s="19" t="s">
        <v>105</v>
      </c>
      <c r="H559" s="20">
        <v>33.463883000000003</v>
      </c>
      <c r="I559" s="26">
        <v>4.8633069999999998</v>
      </c>
      <c r="J559" s="21">
        <f t="shared" si="18"/>
        <v>2.3781383676524282E-3</v>
      </c>
      <c r="K559" s="21">
        <f t="shared" si="19"/>
        <v>0.14533002640488552</v>
      </c>
    </row>
    <row r="560" spans="1:11" x14ac:dyDescent="0.2">
      <c r="A560" s="19" t="s">
        <v>783</v>
      </c>
      <c r="B560" s="22" t="s">
        <v>832</v>
      </c>
      <c r="C560" s="20">
        <v>2622.1499020000001</v>
      </c>
      <c r="D560" s="20">
        <v>2622.1258659999999</v>
      </c>
      <c r="E560" s="19" t="s">
        <v>104</v>
      </c>
      <c r="F560" s="19" t="s">
        <v>18</v>
      </c>
      <c r="G560" s="19" t="s">
        <v>105</v>
      </c>
      <c r="H560" s="20">
        <v>795.17006900000001</v>
      </c>
      <c r="I560" s="26">
        <v>548.25271599999996</v>
      </c>
      <c r="J560" s="21">
        <f t="shared" si="18"/>
        <v>0.20908710871166089</v>
      </c>
      <c r="K560" s="21">
        <f t="shared" si="19"/>
        <v>0.68947856235267824</v>
      </c>
    </row>
    <row r="561" spans="1:11" ht="25" x14ac:dyDescent="0.2">
      <c r="A561" s="19" t="s">
        <v>783</v>
      </c>
      <c r="B561" s="22" t="s">
        <v>795</v>
      </c>
      <c r="C561" s="20">
        <v>8150</v>
      </c>
      <c r="D561" s="20">
        <v>8244.5605410000007</v>
      </c>
      <c r="E561" s="19" t="s">
        <v>492</v>
      </c>
      <c r="F561" s="19" t="s">
        <v>18</v>
      </c>
      <c r="G561" s="19" t="s">
        <v>305</v>
      </c>
      <c r="H561" s="20">
        <v>41.974409000000001</v>
      </c>
      <c r="I561" s="26">
        <v>25.900538000000001</v>
      </c>
      <c r="J561" s="21">
        <f t="shared" si="18"/>
        <v>3.1415304516471498E-3</v>
      </c>
      <c r="K561" s="21">
        <f t="shared" si="19"/>
        <v>0.61705545395528971</v>
      </c>
    </row>
    <row r="562" spans="1:11" ht="25" x14ac:dyDescent="0.2">
      <c r="A562" s="19" t="s">
        <v>783</v>
      </c>
      <c r="B562" s="22" t="s">
        <v>795</v>
      </c>
      <c r="C562" s="20">
        <v>8150</v>
      </c>
      <c r="D562" s="20">
        <v>8244.5605410000007</v>
      </c>
      <c r="E562" s="19" t="s">
        <v>492</v>
      </c>
      <c r="F562" s="19" t="s">
        <v>18</v>
      </c>
      <c r="G562" s="19" t="s">
        <v>305</v>
      </c>
      <c r="H562" s="20">
        <v>41.974409000000001</v>
      </c>
      <c r="I562" s="26">
        <v>25.900538000000001</v>
      </c>
      <c r="J562" s="21">
        <f t="shared" si="18"/>
        <v>3.1415304516471498E-3</v>
      </c>
      <c r="K562" s="21">
        <f t="shared" si="19"/>
        <v>0.61705545395528971</v>
      </c>
    </row>
    <row r="563" spans="1:11" ht="25" x14ac:dyDescent="0.2">
      <c r="A563" s="19" t="s">
        <v>783</v>
      </c>
      <c r="B563" s="22" t="s">
        <v>795</v>
      </c>
      <c r="C563" s="20">
        <v>8150</v>
      </c>
      <c r="D563" s="20">
        <v>8244.5605410000007</v>
      </c>
      <c r="E563" s="19" t="s">
        <v>492</v>
      </c>
      <c r="F563" s="19" t="s">
        <v>18</v>
      </c>
      <c r="G563" s="19" t="s">
        <v>305</v>
      </c>
      <c r="H563" s="20">
        <v>41.974409000000001</v>
      </c>
      <c r="I563" s="26">
        <v>25.900538000000001</v>
      </c>
      <c r="J563" s="21">
        <f t="shared" si="18"/>
        <v>3.1415304516471498E-3</v>
      </c>
      <c r="K563" s="21">
        <f t="shared" si="19"/>
        <v>0.61705545395528971</v>
      </c>
    </row>
    <row r="564" spans="1:11" ht="25" x14ac:dyDescent="0.2">
      <c r="A564" s="19" t="s">
        <v>783</v>
      </c>
      <c r="B564" s="22" t="s">
        <v>795</v>
      </c>
      <c r="C564" s="20">
        <v>8150</v>
      </c>
      <c r="D564" s="20">
        <v>8244.5605410000007</v>
      </c>
      <c r="E564" s="19" t="s">
        <v>492</v>
      </c>
      <c r="F564" s="19" t="s">
        <v>18</v>
      </c>
      <c r="G564" s="19" t="s">
        <v>305</v>
      </c>
      <c r="H564" s="20">
        <v>41.974409000000001</v>
      </c>
      <c r="I564" s="26">
        <v>25.900538000000001</v>
      </c>
      <c r="J564" s="21">
        <f t="shared" si="18"/>
        <v>3.1415304516471498E-3</v>
      </c>
      <c r="K564" s="21">
        <f t="shared" si="19"/>
        <v>0.61705545395528971</v>
      </c>
    </row>
    <row r="565" spans="1:11" ht="25" x14ac:dyDescent="0.2">
      <c r="A565" s="19" t="s">
        <v>783</v>
      </c>
      <c r="B565" s="22" t="s">
        <v>786</v>
      </c>
      <c r="C565" s="20">
        <v>419225</v>
      </c>
      <c r="D565" s="20">
        <v>418951.692629</v>
      </c>
      <c r="E565" s="19" t="s">
        <v>443</v>
      </c>
      <c r="F565" s="19" t="s">
        <v>18</v>
      </c>
      <c r="G565" s="19" t="s">
        <v>188</v>
      </c>
      <c r="H565" s="20">
        <v>15.289383000000001</v>
      </c>
      <c r="I565" s="26">
        <v>1.8E-5</v>
      </c>
      <c r="J565" s="21">
        <f t="shared" si="18"/>
        <v>4.2964380659370638E-11</v>
      </c>
      <c r="K565" s="21">
        <f t="shared" si="19"/>
        <v>1.1772875334472293E-6</v>
      </c>
    </row>
    <row r="566" spans="1:11" ht="25" x14ac:dyDescent="0.2">
      <c r="A566" s="19" t="s">
        <v>783</v>
      </c>
      <c r="B566" s="22" t="s">
        <v>798</v>
      </c>
      <c r="C566" s="20">
        <v>15905.900390999999</v>
      </c>
      <c r="D566" s="20">
        <v>15905.861462999999</v>
      </c>
      <c r="E566" s="19" t="s">
        <v>393</v>
      </c>
      <c r="F566" s="19" t="s">
        <v>18</v>
      </c>
      <c r="G566" s="19" t="s">
        <v>224</v>
      </c>
      <c r="H566" s="20">
        <v>99.885887999999994</v>
      </c>
      <c r="I566" s="26">
        <v>99.885885999999999</v>
      </c>
      <c r="J566" s="21">
        <f t="shared" si="18"/>
        <v>6.2798161691746904E-3</v>
      </c>
      <c r="K566" s="21">
        <f t="shared" si="19"/>
        <v>0.99999997997715162</v>
      </c>
    </row>
    <row r="567" spans="1:11" ht="37" x14ac:dyDescent="0.2">
      <c r="A567" s="19" t="s">
        <v>783</v>
      </c>
      <c r="B567" s="22" t="s">
        <v>789</v>
      </c>
      <c r="C567" s="20">
        <v>10422</v>
      </c>
      <c r="D567" s="20">
        <v>10621.651661</v>
      </c>
      <c r="E567" s="19" t="s">
        <v>459</v>
      </c>
      <c r="F567" s="19" t="s">
        <v>18</v>
      </c>
      <c r="G567" s="19" t="s">
        <v>19</v>
      </c>
      <c r="H567" s="20">
        <v>822.981314</v>
      </c>
      <c r="I567" s="26">
        <v>340.70964900000001</v>
      </c>
      <c r="J567" s="21">
        <f t="shared" si="18"/>
        <v>3.2076899137165181E-2</v>
      </c>
      <c r="K567" s="21">
        <f t="shared" si="19"/>
        <v>0.41399439234412561</v>
      </c>
    </row>
    <row r="568" spans="1:11" ht="25" x14ac:dyDescent="0.2">
      <c r="A568" s="19" t="s">
        <v>783</v>
      </c>
      <c r="B568" s="22" t="s">
        <v>786</v>
      </c>
      <c r="C568" s="20">
        <v>419225</v>
      </c>
      <c r="D568" s="20">
        <v>418951.692629</v>
      </c>
      <c r="E568" s="19" t="s">
        <v>462</v>
      </c>
      <c r="F568" s="19" t="s">
        <v>18</v>
      </c>
      <c r="G568" s="19" t="s">
        <v>68</v>
      </c>
      <c r="H568" s="20">
        <v>189.04245</v>
      </c>
      <c r="I568" s="26">
        <v>116.45568400000001</v>
      </c>
      <c r="J568" s="21">
        <f t="shared" si="18"/>
        <v>2.7796924096240995E-4</v>
      </c>
      <c r="K568" s="21">
        <f t="shared" si="19"/>
        <v>0.61602927808013497</v>
      </c>
    </row>
    <row r="569" spans="1:11" ht="37" x14ac:dyDescent="0.2">
      <c r="A569" s="19" t="s">
        <v>783</v>
      </c>
      <c r="B569" s="22" t="s">
        <v>789</v>
      </c>
      <c r="C569" s="20">
        <v>10422</v>
      </c>
      <c r="D569" s="20">
        <v>10621.651661</v>
      </c>
      <c r="E569" s="19" t="s">
        <v>465</v>
      </c>
      <c r="F569" s="19" t="s">
        <v>18</v>
      </c>
      <c r="G569" s="19" t="s">
        <v>105</v>
      </c>
      <c r="H569" s="20">
        <v>53.953465000000001</v>
      </c>
      <c r="I569" s="26">
        <v>53.802717000000001</v>
      </c>
      <c r="J569" s="21">
        <f t="shared" si="18"/>
        <v>5.065381422509823E-3</v>
      </c>
      <c r="K569" s="21">
        <f t="shared" si="19"/>
        <v>0.99720596258275529</v>
      </c>
    </row>
    <row r="570" spans="1:11" ht="25" x14ac:dyDescent="0.2">
      <c r="A570" s="19" t="s">
        <v>783</v>
      </c>
      <c r="B570" s="22" t="s">
        <v>843</v>
      </c>
      <c r="C570" s="20">
        <v>3760</v>
      </c>
      <c r="D570" s="20">
        <v>1917.6186399999999</v>
      </c>
      <c r="E570" s="19" t="s">
        <v>218</v>
      </c>
      <c r="F570" s="19" t="s">
        <v>18</v>
      </c>
      <c r="G570" s="19" t="s">
        <v>219</v>
      </c>
      <c r="H570" s="20">
        <v>461.08048000000002</v>
      </c>
      <c r="I570" s="26">
        <v>45.101322000000003</v>
      </c>
      <c r="J570" s="21">
        <f t="shared" si="18"/>
        <v>2.3519442843964015E-2</v>
      </c>
      <c r="K570" s="21">
        <f t="shared" si="19"/>
        <v>9.7816593753871348E-2</v>
      </c>
    </row>
    <row r="571" spans="1:11" ht="37" x14ac:dyDescent="0.2">
      <c r="A571" s="19" t="s">
        <v>783</v>
      </c>
      <c r="B571" s="22" t="s">
        <v>789</v>
      </c>
      <c r="C571" s="20">
        <v>10422</v>
      </c>
      <c r="D571" s="20">
        <v>10621.651661</v>
      </c>
      <c r="E571" s="19" t="s">
        <v>481</v>
      </c>
      <c r="F571" s="19" t="s">
        <v>18</v>
      </c>
      <c r="G571" s="19" t="s">
        <v>260</v>
      </c>
      <c r="H571" s="20">
        <v>465.85482300000001</v>
      </c>
      <c r="I571" s="26">
        <v>170.29973200000001</v>
      </c>
      <c r="J571" s="21">
        <f t="shared" si="18"/>
        <v>1.6033262757551847E-2</v>
      </c>
      <c r="K571" s="21">
        <f t="shared" si="19"/>
        <v>0.36556395596230629</v>
      </c>
    </row>
    <row r="572" spans="1:11" x14ac:dyDescent="0.2">
      <c r="A572" s="19" t="s">
        <v>783</v>
      </c>
      <c r="B572" s="22" t="s">
        <v>835</v>
      </c>
      <c r="C572" s="20">
        <v>10840</v>
      </c>
      <c r="D572" s="20">
        <v>10840.015085000001</v>
      </c>
      <c r="E572" s="19" t="s">
        <v>449</v>
      </c>
      <c r="F572" s="19" t="s">
        <v>18</v>
      </c>
      <c r="G572" s="19" t="s">
        <v>105</v>
      </c>
      <c r="H572" s="20">
        <v>18.770986000000001</v>
      </c>
      <c r="I572" s="26">
        <v>0.11783399999999999</v>
      </c>
      <c r="J572" s="21">
        <f t="shared" si="18"/>
        <v>1.0870280075814118E-5</v>
      </c>
      <c r="K572" s="21">
        <f t="shared" si="19"/>
        <v>6.2774539387542025E-3</v>
      </c>
    </row>
    <row r="573" spans="1:11" ht="25" x14ac:dyDescent="0.2">
      <c r="A573" s="19" t="s">
        <v>783</v>
      </c>
      <c r="B573" s="22" t="s">
        <v>809</v>
      </c>
      <c r="C573" s="20">
        <v>28075</v>
      </c>
      <c r="D573" s="20">
        <v>28070.666884999999</v>
      </c>
      <c r="E573" s="19" t="s">
        <v>729</v>
      </c>
      <c r="F573" s="19" t="s">
        <v>18</v>
      </c>
      <c r="G573" s="19" t="s">
        <v>23</v>
      </c>
      <c r="H573" s="20">
        <v>59.773479999999999</v>
      </c>
      <c r="I573" s="26">
        <v>3.049382</v>
      </c>
      <c r="J573" s="21">
        <f t="shared" si="18"/>
        <v>1.0863233183923697E-4</v>
      </c>
      <c r="K573" s="21">
        <f t="shared" si="19"/>
        <v>5.1015634358247172E-2</v>
      </c>
    </row>
    <row r="574" spans="1:11" ht="25" x14ac:dyDescent="0.2">
      <c r="A574" s="19" t="s">
        <v>783</v>
      </c>
      <c r="B574" s="22" t="s">
        <v>809</v>
      </c>
      <c r="C574" s="20">
        <v>28075</v>
      </c>
      <c r="D574" s="20">
        <v>28070.666884999999</v>
      </c>
      <c r="E574" s="19" t="s">
        <v>729</v>
      </c>
      <c r="F574" s="19" t="s">
        <v>18</v>
      </c>
      <c r="G574" s="19" t="s">
        <v>23</v>
      </c>
      <c r="H574" s="20">
        <v>59.773479999999999</v>
      </c>
      <c r="I574" s="26">
        <v>3.049382</v>
      </c>
      <c r="J574" s="21">
        <f t="shared" si="18"/>
        <v>1.0863233183923697E-4</v>
      </c>
      <c r="K574" s="21">
        <f t="shared" si="19"/>
        <v>5.1015634358247172E-2</v>
      </c>
    </row>
    <row r="575" spans="1:11" x14ac:dyDescent="0.2">
      <c r="A575" s="19" t="s">
        <v>783</v>
      </c>
      <c r="B575" s="22" t="s">
        <v>813</v>
      </c>
      <c r="C575" s="20">
        <v>6640</v>
      </c>
      <c r="D575" s="20">
        <v>6638.8374480000002</v>
      </c>
      <c r="E575" s="19" t="s">
        <v>450</v>
      </c>
      <c r="F575" s="19" t="s">
        <v>18</v>
      </c>
      <c r="G575" s="19" t="s">
        <v>23</v>
      </c>
      <c r="H575" s="20">
        <v>41.326847000000001</v>
      </c>
      <c r="I575" s="26">
        <v>41.326855000000002</v>
      </c>
      <c r="J575" s="21">
        <f t="shared" si="18"/>
        <v>6.225013840706407E-3</v>
      </c>
      <c r="K575" s="21">
        <f t="shared" si="19"/>
        <v>1.000000193578765</v>
      </c>
    </row>
    <row r="576" spans="1:11" ht="25" x14ac:dyDescent="0.2">
      <c r="A576" s="19" t="s">
        <v>783</v>
      </c>
      <c r="B576" s="22" t="s">
        <v>795</v>
      </c>
      <c r="C576" s="20">
        <v>8150</v>
      </c>
      <c r="D576" s="20">
        <v>8244.5605410000007</v>
      </c>
      <c r="E576" s="19" t="s">
        <v>484</v>
      </c>
      <c r="F576" s="19" t="s">
        <v>18</v>
      </c>
      <c r="G576" s="19" t="s">
        <v>305</v>
      </c>
      <c r="H576" s="20">
        <v>61.383799000000003</v>
      </c>
      <c r="I576" s="26">
        <v>61.383800000000001</v>
      </c>
      <c r="J576" s="21">
        <f t="shared" si="18"/>
        <v>7.4453695493822674E-3</v>
      </c>
      <c r="K576" s="21">
        <f t="shared" si="19"/>
        <v>1.0000000162909435</v>
      </c>
    </row>
    <row r="577" spans="1:11" ht="25" x14ac:dyDescent="0.2">
      <c r="A577" s="19" t="s">
        <v>783</v>
      </c>
      <c r="B577" s="22" t="s">
        <v>786</v>
      </c>
      <c r="C577" s="20">
        <v>419225</v>
      </c>
      <c r="D577" s="20">
        <v>418951.692629</v>
      </c>
      <c r="E577" s="19" t="s">
        <v>445</v>
      </c>
      <c r="F577" s="19" t="s">
        <v>18</v>
      </c>
      <c r="G577" s="19" t="s">
        <v>95</v>
      </c>
      <c r="H577" s="20">
        <v>184.438346</v>
      </c>
      <c r="I577" s="26">
        <v>0.22787399999999999</v>
      </c>
      <c r="J577" s="21">
        <f t="shared" si="18"/>
        <v>5.4391473768741243E-7</v>
      </c>
      <c r="K577" s="21">
        <f t="shared" si="19"/>
        <v>1.2355022962524289E-3</v>
      </c>
    </row>
    <row r="578" spans="1:11" ht="25" x14ac:dyDescent="0.2">
      <c r="A578" s="19" t="s">
        <v>783</v>
      </c>
      <c r="B578" s="22" t="s">
        <v>791</v>
      </c>
      <c r="C578" s="20">
        <v>19304.599609000001</v>
      </c>
      <c r="D578" s="20">
        <v>19304.628519000002</v>
      </c>
      <c r="E578" s="19" t="s">
        <v>490</v>
      </c>
      <c r="F578" s="19" t="s">
        <v>18</v>
      </c>
      <c r="G578" s="19" t="s">
        <v>289</v>
      </c>
      <c r="H578" s="20">
        <v>17.957999999999998</v>
      </c>
      <c r="I578" s="26">
        <v>17.958000999999999</v>
      </c>
      <c r="J578" s="21">
        <f t="shared" si="18"/>
        <v>9.3024328245039139E-4</v>
      </c>
      <c r="K578" s="21">
        <f t="shared" si="19"/>
        <v>1.0000000556854884</v>
      </c>
    </row>
    <row r="579" spans="1:11" x14ac:dyDescent="0.2">
      <c r="A579" s="19" t="s">
        <v>783</v>
      </c>
      <c r="B579" s="22" t="s">
        <v>801</v>
      </c>
      <c r="C579" s="20">
        <v>23882.699218999998</v>
      </c>
      <c r="D579" s="20">
        <v>42195.766237999997</v>
      </c>
      <c r="E579" s="19" t="s">
        <v>432</v>
      </c>
      <c r="F579" s="19" t="s">
        <v>18</v>
      </c>
      <c r="G579" s="19" t="s">
        <v>19</v>
      </c>
      <c r="H579" s="20">
        <v>111.617611</v>
      </c>
      <c r="I579" s="26">
        <v>111.617609</v>
      </c>
      <c r="J579" s="21">
        <f t="shared" si="18"/>
        <v>2.6452324238037221E-3</v>
      </c>
      <c r="K579" s="21">
        <f t="shared" si="19"/>
        <v>0.99999998208168073</v>
      </c>
    </row>
    <row r="580" spans="1:11" ht="25" x14ac:dyDescent="0.2">
      <c r="A580" s="19" t="s">
        <v>783</v>
      </c>
      <c r="B580" s="22" t="s">
        <v>837</v>
      </c>
      <c r="C580" s="20">
        <v>12227.200194999999</v>
      </c>
      <c r="D580" s="20">
        <v>12227.201448</v>
      </c>
      <c r="E580" s="19" t="s">
        <v>258</v>
      </c>
      <c r="F580" s="19" t="s">
        <v>14</v>
      </c>
      <c r="G580" s="19" t="s">
        <v>26</v>
      </c>
      <c r="H580" s="20">
        <v>802.87356299999999</v>
      </c>
      <c r="I580" s="26">
        <v>189.72641400000001</v>
      </c>
      <c r="J580" s="21">
        <f t="shared" si="18"/>
        <v>1.551674884942977E-2</v>
      </c>
      <c r="K580" s="21">
        <f t="shared" si="19"/>
        <v>0.23630920576220293</v>
      </c>
    </row>
    <row r="581" spans="1:11" x14ac:dyDescent="0.2">
      <c r="A581" s="19" t="s">
        <v>783</v>
      </c>
      <c r="B581" s="22" t="s">
        <v>808</v>
      </c>
      <c r="C581" s="20">
        <v>10651.299805000001</v>
      </c>
      <c r="D581" s="20">
        <v>10651.360178000001</v>
      </c>
      <c r="E581" s="19" t="s">
        <v>435</v>
      </c>
      <c r="F581" s="19" t="s">
        <v>35</v>
      </c>
      <c r="G581" s="19" t="s">
        <v>23</v>
      </c>
      <c r="H581" s="20">
        <v>1090.896835</v>
      </c>
      <c r="I581" s="26">
        <v>754.57804999999996</v>
      </c>
      <c r="J581" s="21">
        <f t="shared" si="18"/>
        <v>7.0843351214294081E-2</v>
      </c>
      <c r="K581" s="21">
        <f t="shared" si="19"/>
        <v>0.69170431684312295</v>
      </c>
    </row>
    <row r="582" spans="1:11" x14ac:dyDescent="0.2">
      <c r="A582" s="19" t="s">
        <v>783</v>
      </c>
      <c r="B582" s="22" t="s">
        <v>808</v>
      </c>
      <c r="C582" s="20">
        <v>10651.299805000001</v>
      </c>
      <c r="D582" s="20">
        <v>10651.360178000001</v>
      </c>
      <c r="E582" s="19" t="s">
        <v>435</v>
      </c>
      <c r="F582" s="19" t="s">
        <v>35</v>
      </c>
      <c r="G582" s="19" t="s">
        <v>23</v>
      </c>
      <c r="H582" s="20">
        <v>1090.896835</v>
      </c>
      <c r="I582" s="26">
        <v>754.57804999999996</v>
      </c>
      <c r="J582" s="21">
        <f t="shared" si="18"/>
        <v>7.0843351214294081E-2</v>
      </c>
      <c r="K582" s="21">
        <f t="shared" si="19"/>
        <v>0.69170431684312295</v>
      </c>
    </row>
    <row r="583" spans="1:11" x14ac:dyDescent="0.2">
      <c r="A583" s="19" t="s">
        <v>783</v>
      </c>
      <c r="B583" s="22" t="s">
        <v>808</v>
      </c>
      <c r="C583" s="20">
        <v>10651.299805000001</v>
      </c>
      <c r="D583" s="20">
        <v>10651.360178000001</v>
      </c>
      <c r="E583" s="19" t="s">
        <v>435</v>
      </c>
      <c r="F583" s="19" t="s">
        <v>35</v>
      </c>
      <c r="G583" s="19" t="s">
        <v>23</v>
      </c>
      <c r="H583" s="20">
        <v>1090.896835</v>
      </c>
      <c r="I583" s="26">
        <v>754.57804999999996</v>
      </c>
      <c r="J583" s="21">
        <f t="shared" si="18"/>
        <v>7.0843351214294081E-2</v>
      </c>
      <c r="K583" s="21">
        <f t="shared" si="19"/>
        <v>0.69170431684312295</v>
      </c>
    </row>
    <row r="584" spans="1:11" ht="37" x14ac:dyDescent="0.2">
      <c r="A584" s="19" t="s">
        <v>783</v>
      </c>
      <c r="B584" s="22" t="s">
        <v>847</v>
      </c>
      <c r="C584" s="20">
        <v>145512</v>
      </c>
      <c r="D584" s="20">
        <v>145510.80807599999</v>
      </c>
      <c r="E584" s="19" t="s">
        <v>380</v>
      </c>
      <c r="F584" s="19" t="s">
        <v>35</v>
      </c>
      <c r="G584" s="19" t="s">
        <v>26</v>
      </c>
      <c r="H584" s="20">
        <v>1988.533858</v>
      </c>
      <c r="I584" s="26">
        <v>1988.533854</v>
      </c>
      <c r="J584" s="21">
        <f t="shared" si="18"/>
        <v>1.3665884206768978E-2</v>
      </c>
      <c r="K584" s="21">
        <f t="shared" si="19"/>
        <v>0.99999999798846773</v>
      </c>
    </row>
    <row r="585" spans="1:11" ht="25" x14ac:dyDescent="0.2">
      <c r="A585" s="19" t="s">
        <v>783</v>
      </c>
      <c r="B585" s="22" t="s">
        <v>795</v>
      </c>
      <c r="C585" s="20">
        <v>8150</v>
      </c>
      <c r="D585" s="20">
        <v>8244.5605410000007</v>
      </c>
      <c r="E585" s="19" t="s">
        <v>463</v>
      </c>
      <c r="F585" s="19" t="s">
        <v>18</v>
      </c>
      <c r="G585" s="19" t="s">
        <v>305</v>
      </c>
      <c r="H585" s="20">
        <v>16.795376000000001</v>
      </c>
      <c r="I585" s="26">
        <v>16.402101999999999</v>
      </c>
      <c r="J585" s="21">
        <f t="shared" si="18"/>
        <v>1.989445273454266E-3</v>
      </c>
      <c r="K585" s="21">
        <f t="shared" si="19"/>
        <v>0.9765843884650155</v>
      </c>
    </row>
    <row r="586" spans="1:11" ht="25" x14ac:dyDescent="0.2">
      <c r="A586" s="19" t="s">
        <v>783</v>
      </c>
      <c r="B586" s="22" t="s">
        <v>795</v>
      </c>
      <c r="C586" s="20">
        <v>8150</v>
      </c>
      <c r="D586" s="20">
        <v>8244.5605410000007</v>
      </c>
      <c r="E586" s="19" t="s">
        <v>392</v>
      </c>
      <c r="F586" s="19" t="s">
        <v>18</v>
      </c>
      <c r="G586" s="19" t="s">
        <v>19</v>
      </c>
      <c r="H586" s="20">
        <v>29.030018999999999</v>
      </c>
      <c r="I586" s="26">
        <v>29.030031000000001</v>
      </c>
      <c r="J586" s="21">
        <f t="shared" si="18"/>
        <v>3.5211132061720401E-3</v>
      </c>
      <c r="K586" s="21">
        <f t="shared" si="19"/>
        <v>1.0000004133652134</v>
      </c>
    </row>
    <row r="587" spans="1:11" ht="25" x14ac:dyDescent="0.2">
      <c r="A587" s="19" t="s">
        <v>783</v>
      </c>
      <c r="B587" s="22" t="s">
        <v>795</v>
      </c>
      <c r="C587" s="20">
        <v>8150</v>
      </c>
      <c r="D587" s="20">
        <v>8244.5605410000007</v>
      </c>
      <c r="E587" s="19" t="s">
        <v>391</v>
      </c>
      <c r="F587" s="19" t="s">
        <v>18</v>
      </c>
      <c r="G587" s="19" t="s">
        <v>19</v>
      </c>
      <c r="H587" s="20">
        <v>7.2125310000000002</v>
      </c>
      <c r="I587" s="26">
        <v>7.2125450000000004</v>
      </c>
      <c r="J587" s="21">
        <f t="shared" si="18"/>
        <v>8.7482467550965121E-4</v>
      </c>
      <c r="K587" s="21">
        <f t="shared" si="19"/>
        <v>1.0000019410661805</v>
      </c>
    </row>
    <row r="588" spans="1:11" ht="25" x14ac:dyDescent="0.2">
      <c r="A588" s="19" t="s">
        <v>783</v>
      </c>
      <c r="B588" s="22" t="s">
        <v>795</v>
      </c>
      <c r="C588" s="20">
        <v>8150</v>
      </c>
      <c r="D588" s="20">
        <v>8244.5605410000007</v>
      </c>
      <c r="E588" s="19" t="s">
        <v>461</v>
      </c>
      <c r="F588" s="19" t="s">
        <v>18</v>
      </c>
      <c r="G588" s="19" t="s">
        <v>19</v>
      </c>
      <c r="H588" s="20">
        <v>14.974183999999999</v>
      </c>
      <c r="I588" s="26">
        <v>14.974174</v>
      </c>
      <c r="J588" s="21">
        <f t="shared" si="18"/>
        <v>1.8162488983535015E-3</v>
      </c>
      <c r="K588" s="21">
        <f t="shared" si="19"/>
        <v>0.99999933218397741</v>
      </c>
    </row>
    <row r="589" spans="1:11" ht="25" x14ac:dyDescent="0.2">
      <c r="A589" s="19" t="s">
        <v>783</v>
      </c>
      <c r="B589" s="22" t="s">
        <v>795</v>
      </c>
      <c r="C589" s="20">
        <v>8150</v>
      </c>
      <c r="D589" s="20">
        <v>8244.5605410000007</v>
      </c>
      <c r="E589" s="19" t="s">
        <v>424</v>
      </c>
      <c r="F589" s="19" t="s">
        <v>18</v>
      </c>
      <c r="G589" s="19" t="s">
        <v>305</v>
      </c>
      <c r="H589" s="20">
        <v>183.23628500000001</v>
      </c>
      <c r="I589" s="26">
        <v>154.25441599999999</v>
      </c>
      <c r="J589" s="21">
        <f t="shared" si="18"/>
        <v>1.8709840898480459E-2</v>
      </c>
      <c r="K589" s="21">
        <f t="shared" si="19"/>
        <v>0.84183335194773234</v>
      </c>
    </row>
    <row r="590" spans="1:11" ht="37" x14ac:dyDescent="0.2">
      <c r="A590" s="19" t="s">
        <v>783</v>
      </c>
      <c r="B590" s="22" t="s">
        <v>819</v>
      </c>
      <c r="C590" s="20">
        <v>70166.796875</v>
      </c>
      <c r="D590" s="20">
        <v>70136.424887999994</v>
      </c>
      <c r="E590" s="19" t="s">
        <v>390</v>
      </c>
      <c r="F590" s="19" t="s">
        <v>18</v>
      </c>
      <c r="G590" s="19" t="s">
        <v>112</v>
      </c>
      <c r="H590" s="20">
        <v>1622.66095</v>
      </c>
      <c r="I590" s="26">
        <v>394.15958899999998</v>
      </c>
      <c r="J590" s="21">
        <f t="shared" si="18"/>
        <v>5.6198984996658815E-3</v>
      </c>
      <c r="K590" s="21">
        <f t="shared" si="19"/>
        <v>0.24290939459657299</v>
      </c>
    </row>
    <row r="591" spans="1:11" ht="37" x14ac:dyDescent="0.2">
      <c r="A591" s="19" t="s">
        <v>783</v>
      </c>
      <c r="B591" s="22" t="s">
        <v>797</v>
      </c>
      <c r="C591" s="20">
        <v>36126.898437999997</v>
      </c>
      <c r="D591" s="20">
        <v>36121.9496</v>
      </c>
      <c r="E591" s="19" t="s">
        <v>333</v>
      </c>
      <c r="F591" s="19" t="s">
        <v>14</v>
      </c>
      <c r="G591" s="19" t="s">
        <v>269</v>
      </c>
      <c r="H591" s="20">
        <v>191.100469</v>
      </c>
      <c r="I591" s="26">
        <v>186.79087000000001</v>
      </c>
      <c r="J591" s="21">
        <f t="shared" si="18"/>
        <v>5.1711181724255553E-3</v>
      </c>
      <c r="K591" s="21">
        <f t="shared" si="19"/>
        <v>0.97744851688459233</v>
      </c>
    </row>
    <row r="592" spans="1:11" x14ac:dyDescent="0.2">
      <c r="A592" s="19" t="s">
        <v>783</v>
      </c>
      <c r="B592" s="22" t="s">
        <v>835</v>
      </c>
      <c r="C592" s="20">
        <v>10840</v>
      </c>
      <c r="D592" s="20">
        <v>10840.015085000001</v>
      </c>
      <c r="E592" s="19" t="s">
        <v>356</v>
      </c>
      <c r="F592" s="19" t="s">
        <v>35</v>
      </c>
      <c r="G592" s="19" t="s">
        <v>19</v>
      </c>
      <c r="H592" s="20">
        <v>13.565245000000001</v>
      </c>
      <c r="I592" s="26">
        <v>4.0492E-2</v>
      </c>
      <c r="J592" s="21">
        <f t="shared" si="18"/>
        <v>3.7354191560149475E-6</v>
      </c>
      <c r="K592" s="21">
        <f t="shared" si="19"/>
        <v>2.9849811042852521E-3</v>
      </c>
    </row>
    <row r="593" spans="1:11" x14ac:dyDescent="0.2">
      <c r="A593" s="19" t="s">
        <v>783</v>
      </c>
      <c r="B593" s="22" t="s">
        <v>794</v>
      </c>
      <c r="C593" s="20">
        <v>4834.7001950000003</v>
      </c>
      <c r="D593" s="20">
        <v>4834.6695749999999</v>
      </c>
      <c r="E593" s="19" t="s">
        <v>430</v>
      </c>
      <c r="F593" s="19" t="s">
        <v>18</v>
      </c>
      <c r="G593" s="19" t="s">
        <v>95</v>
      </c>
      <c r="H593" s="20">
        <v>2.0691570000000001</v>
      </c>
      <c r="I593" s="26">
        <v>0.82104200000000005</v>
      </c>
      <c r="J593" s="21">
        <f t="shared" si="18"/>
        <v>1.6982380848643624E-4</v>
      </c>
      <c r="K593" s="21">
        <f t="shared" si="19"/>
        <v>0.39680024280419512</v>
      </c>
    </row>
    <row r="594" spans="1:11" x14ac:dyDescent="0.2">
      <c r="A594" s="19" t="s">
        <v>783</v>
      </c>
      <c r="B594" s="22" t="s">
        <v>794</v>
      </c>
      <c r="C594" s="20">
        <v>4834.7001950000003</v>
      </c>
      <c r="D594" s="20">
        <v>4834.6695749999999</v>
      </c>
      <c r="E594" s="19" t="s">
        <v>379</v>
      </c>
      <c r="F594" s="19" t="s">
        <v>18</v>
      </c>
      <c r="G594" s="19" t="s">
        <v>244</v>
      </c>
      <c r="H594" s="20">
        <v>3.6021879999999999</v>
      </c>
      <c r="I594" s="26">
        <v>3.6021869999999998</v>
      </c>
      <c r="J594" s="21">
        <f t="shared" si="18"/>
        <v>7.4507408295839946E-4</v>
      </c>
      <c r="K594" s="21">
        <f t="shared" si="19"/>
        <v>0.99999972239094681</v>
      </c>
    </row>
    <row r="595" spans="1:11" x14ac:dyDescent="0.2">
      <c r="A595" s="19" t="s">
        <v>783</v>
      </c>
      <c r="B595" s="22" t="s">
        <v>794</v>
      </c>
      <c r="C595" s="20">
        <v>4834.7001950000003</v>
      </c>
      <c r="D595" s="20">
        <v>4834.6695749999999</v>
      </c>
      <c r="E595" s="19" t="s">
        <v>379</v>
      </c>
      <c r="F595" s="19" t="s">
        <v>18</v>
      </c>
      <c r="G595" s="19" t="s">
        <v>244</v>
      </c>
      <c r="H595" s="20">
        <v>3.6021879999999999</v>
      </c>
      <c r="I595" s="26">
        <v>3.6021869999999998</v>
      </c>
      <c r="J595" s="21">
        <f t="shared" si="18"/>
        <v>7.4507408295839946E-4</v>
      </c>
      <c r="K595" s="21">
        <f t="shared" si="19"/>
        <v>0.99999972239094681</v>
      </c>
    </row>
    <row r="596" spans="1:11" ht="25" x14ac:dyDescent="0.2">
      <c r="A596" s="19" t="s">
        <v>783</v>
      </c>
      <c r="B596" s="22" t="s">
        <v>848</v>
      </c>
      <c r="C596" s="20">
        <v>32074</v>
      </c>
      <c r="D596" s="20">
        <v>32074.860204000001</v>
      </c>
      <c r="E596" s="19" t="s">
        <v>394</v>
      </c>
      <c r="F596" s="19" t="s">
        <v>14</v>
      </c>
      <c r="G596" s="19" t="s">
        <v>26</v>
      </c>
      <c r="H596" s="20">
        <v>7454.2730970000002</v>
      </c>
      <c r="I596" s="26">
        <v>81.914783</v>
      </c>
      <c r="J596" s="21">
        <f t="shared" si="18"/>
        <v>2.5538625103589557E-3</v>
      </c>
      <c r="K596" s="21">
        <f t="shared" si="19"/>
        <v>1.0988969941679076E-2</v>
      </c>
    </row>
    <row r="597" spans="1:11" ht="25" x14ac:dyDescent="0.2">
      <c r="A597" s="19" t="s">
        <v>783</v>
      </c>
      <c r="B597" s="22" t="s">
        <v>829</v>
      </c>
      <c r="C597" s="20">
        <v>69985.296875</v>
      </c>
      <c r="D597" s="20">
        <v>69962.968642000007</v>
      </c>
      <c r="E597" s="19" t="s">
        <v>374</v>
      </c>
      <c r="F597" s="19" t="s">
        <v>18</v>
      </c>
      <c r="G597" s="19" t="s">
        <v>232</v>
      </c>
      <c r="H597" s="20">
        <v>171.06749300000001</v>
      </c>
      <c r="I597" s="26">
        <v>78.419036000000006</v>
      </c>
      <c r="J597" s="21">
        <f t="shared" si="18"/>
        <v>1.1208649021351514E-3</v>
      </c>
      <c r="K597" s="21">
        <f t="shared" si="19"/>
        <v>0.45840992128177149</v>
      </c>
    </row>
    <row r="598" spans="1:11" ht="37" x14ac:dyDescent="0.2">
      <c r="A598" s="19" t="s">
        <v>783</v>
      </c>
      <c r="B598" s="22" t="s">
        <v>787</v>
      </c>
      <c r="C598" s="20">
        <v>19194</v>
      </c>
      <c r="D598" s="20">
        <v>19193.565393000001</v>
      </c>
      <c r="E598" s="19" t="s">
        <v>423</v>
      </c>
      <c r="F598" s="19" t="s">
        <v>18</v>
      </c>
      <c r="G598" s="19" t="s">
        <v>68</v>
      </c>
      <c r="H598" s="20">
        <v>929.52870399999995</v>
      </c>
      <c r="I598" s="26">
        <v>18.710623999999999</v>
      </c>
      <c r="J598" s="21">
        <f t="shared" si="18"/>
        <v>9.7483836988535055E-4</v>
      </c>
      <c r="K598" s="21">
        <f t="shared" si="19"/>
        <v>2.0129151385517623E-2</v>
      </c>
    </row>
    <row r="599" spans="1:11" ht="61" x14ac:dyDescent="0.2">
      <c r="A599" s="19" t="s">
        <v>783</v>
      </c>
      <c r="B599" s="22" t="s">
        <v>849</v>
      </c>
      <c r="C599" s="20">
        <v>27171</v>
      </c>
      <c r="D599" s="20">
        <v>27837.925747000001</v>
      </c>
      <c r="E599" s="19" t="s">
        <v>436</v>
      </c>
      <c r="F599" s="19" t="s">
        <v>18</v>
      </c>
      <c r="G599" s="19" t="s">
        <v>232</v>
      </c>
      <c r="H599" s="20">
        <v>46.964654000000003</v>
      </c>
      <c r="I599" s="26">
        <v>1.638827</v>
      </c>
      <c r="J599" s="21">
        <f t="shared" si="18"/>
        <v>5.8870298559389285E-5</v>
      </c>
      <c r="K599" s="21">
        <f t="shared" si="19"/>
        <v>3.4894902025680845E-2</v>
      </c>
    </row>
    <row r="600" spans="1:11" x14ac:dyDescent="0.2">
      <c r="A600" s="19" t="s">
        <v>783</v>
      </c>
      <c r="B600" s="22" t="s">
        <v>816</v>
      </c>
      <c r="C600" s="20">
        <v>6900</v>
      </c>
      <c r="D600" s="20">
        <v>6894.2636439999997</v>
      </c>
      <c r="E600" s="19" t="s">
        <v>111</v>
      </c>
      <c r="F600" s="19" t="s">
        <v>18</v>
      </c>
      <c r="G600" s="19" t="s">
        <v>112</v>
      </c>
      <c r="H600" s="20">
        <v>9602.0259069999993</v>
      </c>
      <c r="I600" s="26">
        <v>2370.544504</v>
      </c>
      <c r="J600" s="21">
        <f t="shared" si="18"/>
        <v>0.34384303043923453</v>
      </c>
      <c r="K600" s="21">
        <f t="shared" si="19"/>
        <v>0.24687961967191141</v>
      </c>
    </row>
    <row r="601" spans="1:11" ht="25" x14ac:dyDescent="0.2">
      <c r="A601" s="19" t="s">
        <v>783</v>
      </c>
      <c r="B601" s="22" t="s">
        <v>806</v>
      </c>
      <c r="C601" s="20">
        <v>8993</v>
      </c>
      <c r="D601" s="20">
        <v>8993.6110389999994</v>
      </c>
      <c r="E601" s="19" t="s">
        <v>410</v>
      </c>
      <c r="F601" s="19" t="s">
        <v>18</v>
      </c>
      <c r="G601" s="19" t="s">
        <v>102</v>
      </c>
      <c r="H601" s="20">
        <v>102.780028</v>
      </c>
      <c r="I601" s="26">
        <v>3.2876889999999999</v>
      </c>
      <c r="J601" s="21">
        <f t="shared" si="18"/>
        <v>3.6555828195629396E-4</v>
      </c>
      <c r="K601" s="21">
        <f t="shared" si="19"/>
        <v>3.1987625066613137E-2</v>
      </c>
    </row>
    <row r="602" spans="1:11" ht="25" x14ac:dyDescent="0.2">
      <c r="A602" s="19" t="s">
        <v>783</v>
      </c>
      <c r="B602" s="22" t="s">
        <v>795</v>
      </c>
      <c r="C602" s="20">
        <v>8150</v>
      </c>
      <c r="D602" s="20">
        <v>8244.5605410000007</v>
      </c>
      <c r="E602" s="19" t="s">
        <v>397</v>
      </c>
      <c r="F602" s="19" t="s">
        <v>18</v>
      </c>
      <c r="G602" s="19" t="s">
        <v>305</v>
      </c>
      <c r="H602" s="20">
        <v>226.766468</v>
      </c>
      <c r="I602" s="26">
        <v>10.885742</v>
      </c>
      <c r="J602" s="21">
        <f t="shared" si="18"/>
        <v>1.3203544259109347E-3</v>
      </c>
      <c r="K602" s="21">
        <f t="shared" si="19"/>
        <v>4.8004196105395969E-2</v>
      </c>
    </row>
    <row r="603" spans="1:11" ht="25" x14ac:dyDescent="0.2">
      <c r="A603" s="19" t="s">
        <v>783</v>
      </c>
      <c r="B603" s="22" t="s">
        <v>795</v>
      </c>
      <c r="C603" s="20">
        <v>8150</v>
      </c>
      <c r="D603" s="20">
        <v>8244.5605410000007</v>
      </c>
      <c r="E603" s="19" t="s">
        <v>397</v>
      </c>
      <c r="F603" s="19" t="s">
        <v>18</v>
      </c>
      <c r="G603" s="19" t="s">
        <v>305</v>
      </c>
      <c r="H603" s="20">
        <v>226.766468</v>
      </c>
      <c r="I603" s="26">
        <v>10.885742</v>
      </c>
      <c r="J603" s="21">
        <f t="shared" si="18"/>
        <v>1.3203544259109347E-3</v>
      </c>
      <c r="K603" s="21">
        <f t="shared" si="19"/>
        <v>4.8004196105395969E-2</v>
      </c>
    </row>
    <row r="604" spans="1:11" ht="25" x14ac:dyDescent="0.2">
      <c r="A604" s="19" t="s">
        <v>783</v>
      </c>
      <c r="B604" s="22" t="s">
        <v>795</v>
      </c>
      <c r="C604" s="20">
        <v>8150</v>
      </c>
      <c r="D604" s="20">
        <v>8244.5605410000007</v>
      </c>
      <c r="E604" s="19" t="s">
        <v>397</v>
      </c>
      <c r="F604" s="19" t="s">
        <v>18</v>
      </c>
      <c r="G604" s="19" t="s">
        <v>305</v>
      </c>
      <c r="H604" s="20">
        <v>226.766468</v>
      </c>
      <c r="I604" s="26">
        <v>10.885742</v>
      </c>
      <c r="J604" s="21">
        <f t="shared" si="18"/>
        <v>1.3203544259109347E-3</v>
      </c>
      <c r="K604" s="21">
        <f t="shared" si="19"/>
        <v>4.8004196105395969E-2</v>
      </c>
    </row>
    <row r="605" spans="1:11" ht="25" x14ac:dyDescent="0.2">
      <c r="A605" s="19" t="s">
        <v>783</v>
      </c>
      <c r="B605" s="22" t="s">
        <v>795</v>
      </c>
      <c r="C605" s="20">
        <v>8150</v>
      </c>
      <c r="D605" s="20">
        <v>8244.5605410000007</v>
      </c>
      <c r="E605" s="19" t="s">
        <v>397</v>
      </c>
      <c r="F605" s="19" t="s">
        <v>18</v>
      </c>
      <c r="G605" s="19" t="s">
        <v>305</v>
      </c>
      <c r="H605" s="20">
        <v>226.766468</v>
      </c>
      <c r="I605" s="26">
        <v>10.885742</v>
      </c>
      <c r="J605" s="21">
        <f t="shared" si="18"/>
        <v>1.3203544259109347E-3</v>
      </c>
      <c r="K605" s="21">
        <f t="shared" si="19"/>
        <v>4.8004196105395969E-2</v>
      </c>
    </row>
    <row r="606" spans="1:11" x14ac:dyDescent="0.2">
      <c r="A606" s="19" t="s">
        <v>783</v>
      </c>
      <c r="B606" s="22" t="s">
        <v>838</v>
      </c>
      <c r="C606" s="20">
        <v>12718.200194999999</v>
      </c>
      <c r="D606" s="20">
        <v>12718.260951</v>
      </c>
      <c r="E606" s="19" t="s">
        <v>411</v>
      </c>
      <c r="F606" s="19" t="s">
        <v>18</v>
      </c>
      <c r="G606" s="19" t="s">
        <v>19</v>
      </c>
      <c r="H606" s="20">
        <v>1700.5805620000001</v>
      </c>
      <c r="I606" s="26">
        <v>1700.5795290000001</v>
      </c>
      <c r="J606" s="21">
        <f t="shared" si="18"/>
        <v>0.13371163994447594</v>
      </c>
      <c r="K606" s="21">
        <f t="shared" si="19"/>
        <v>0.99999939256038606</v>
      </c>
    </row>
    <row r="607" spans="1:11" x14ac:dyDescent="0.2">
      <c r="A607" s="19" t="s">
        <v>783</v>
      </c>
      <c r="B607" s="22" t="s">
        <v>838</v>
      </c>
      <c r="C607" s="20">
        <v>12718.200194999999</v>
      </c>
      <c r="D607" s="20">
        <v>12718.260951</v>
      </c>
      <c r="E607" s="19" t="s">
        <v>411</v>
      </c>
      <c r="F607" s="19" t="s">
        <v>18</v>
      </c>
      <c r="G607" s="19" t="s">
        <v>19</v>
      </c>
      <c r="H607" s="20">
        <v>1700.5805620000001</v>
      </c>
      <c r="I607" s="26">
        <v>1700.5795290000001</v>
      </c>
      <c r="J607" s="21">
        <f t="shared" si="18"/>
        <v>0.13371163994447594</v>
      </c>
      <c r="K607" s="21">
        <f t="shared" si="19"/>
        <v>0.99999939256038606</v>
      </c>
    </row>
    <row r="608" spans="1:11" x14ac:dyDescent="0.2">
      <c r="A608" s="19" t="s">
        <v>783</v>
      </c>
      <c r="B608" s="22" t="s">
        <v>838</v>
      </c>
      <c r="C608" s="20">
        <v>12718.200194999999</v>
      </c>
      <c r="D608" s="20">
        <v>12718.260951</v>
      </c>
      <c r="E608" s="19" t="s">
        <v>411</v>
      </c>
      <c r="F608" s="19" t="s">
        <v>18</v>
      </c>
      <c r="G608" s="19" t="s">
        <v>19</v>
      </c>
      <c r="H608" s="20">
        <v>1700.5805620000001</v>
      </c>
      <c r="I608" s="26">
        <v>1700.5795290000001</v>
      </c>
      <c r="J608" s="21">
        <f t="shared" ref="J608:J671" si="20">I608/D608</f>
        <v>0.13371163994447594</v>
      </c>
      <c r="K608" s="21">
        <f t="shared" ref="K608:K671" si="21">I608/H608</f>
        <v>0.99999939256038606</v>
      </c>
    </row>
    <row r="609" spans="1:11" ht="37" x14ac:dyDescent="0.2">
      <c r="A609" s="19" t="s">
        <v>783</v>
      </c>
      <c r="B609" s="22" t="s">
        <v>819</v>
      </c>
      <c r="C609" s="20">
        <v>70166.796875</v>
      </c>
      <c r="D609" s="20">
        <v>70136.424887999994</v>
      </c>
      <c r="E609" s="19" t="s">
        <v>316</v>
      </c>
      <c r="F609" s="19" t="s">
        <v>14</v>
      </c>
      <c r="G609" s="19" t="s">
        <v>112</v>
      </c>
      <c r="H609" s="20">
        <v>652.19259499999998</v>
      </c>
      <c r="I609" s="26">
        <v>6.4999999999999994E-5</v>
      </c>
      <c r="J609" s="21">
        <f t="shared" si="20"/>
        <v>9.2676523081690728E-10</v>
      </c>
      <c r="K609" s="21">
        <f t="shared" si="21"/>
        <v>9.96638117303371E-8</v>
      </c>
    </row>
    <row r="610" spans="1:11" x14ac:dyDescent="0.2">
      <c r="A610" s="19" t="s">
        <v>783</v>
      </c>
      <c r="B610" s="22" t="s">
        <v>835</v>
      </c>
      <c r="C610" s="20">
        <v>10840</v>
      </c>
      <c r="D610" s="20">
        <v>10840.015085000001</v>
      </c>
      <c r="E610" s="19" t="s">
        <v>434</v>
      </c>
      <c r="F610" s="19" t="s">
        <v>18</v>
      </c>
      <c r="G610" s="19" t="s">
        <v>19</v>
      </c>
      <c r="H610" s="20">
        <v>335.402377</v>
      </c>
      <c r="I610" s="26">
        <v>276.02834899999999</v>
      </c>
      <c r="J610" s="21">
        <f t="shared" si="20"/>
        <v>2.5463834398344841E-2</v>
      </c>
      <c r="K610" s="21">
        <f t="shared" si="21"/>
        <v>0.82297672267242161</v>
      </c>
    </row>
    <row r="611" spans="1:11" ht="25" x14ac:dyDescent="0.2">
      <c r="A611" s="19" t="s">
        <v>783</v>
      </c>
      <c r="B611" s="22" t="s">
        <v>795</v>
      </c>
      <c r="C611" s="20">
        <v>8150</v>
      </c>
      <c r="D611" s="20">
        <v>8244.5605410000007</v>
      </c>
      <c r="E611" s="19" t="s">
        <v>418</v>
      </c>
      <c r="F611" s="19" t="s">
        <v>18</v>
      </c>
      <c r="G611" s="19" t="s">
        <v>277</v>
      </c>
      <c r="H611" s="20">
        <v>35.645800999999999</v>
      </c>
      <c r="I611" s="26">
        <v>35.645797999999999</v>
      </c>
      <c r="J611" s="21">
        <f t="shared" si="20"/>
        <v>4.3235534292864128E-3</v>
      </c>
      <c r="K611" s="21">
        <f t="shared" si="21"/>
        <v>0.99999991583861447</v>
      </c>
    </row>
    <row r="612" spans="1:11" ht="37" x14ac:dyDescent="0.2">
      <c r="A612" s="19" t="s">
        <v>783</v>
      </c>
      <c r="B612" s="22" t="s">
        <v>797</v>
      </c>
      <c r="C612" s="20">
        <v>36126.898437999997</v>
      </c>
      <c r="D612" s="20">
        <v>36121.9496</v>
      </c>
      <c r="E612" s="19" t="s">
        <v>319</v>
      </c>
      <c r="F612" s="19" t="s">
        <v>14</v>
      </c>
      <c r="G612" s="19" t="s">
        <v>105</v>
      </c>
      <c r="H612" s="20">
        <v>32.756554000000001</v>
      </c>
      <c r="I612" s="26">
        <v>11.948615999999999</v>
      </c>
      <c r="J612" s="21">
        <f t="shared" si="20"/>
        <v>3.3078546790287308E-4</v>
      </c>
      <c r="K612" s="21">
        <f t="shared" si="21"/>
        <v>0.36477023804152292</v>
      </c>
    </row>
    <row r="613" spans="1:11" ht="37" x14ac:dyDescent="0.2">
      <c r="A613" s="19" t="s">
        <v>783</v>
      </c>
      <c r="B613" s="22" t="s">
        <v>797</v>
      </c>
      <c r="C613" s="20">
        <v>36126.898437999997</v>
      </c>
      <c r="D613" s="20">
        <v>36121.9496</v>
      </c>
      <c r="E613" s="19" t="s">
        <v>329</v>
      </c>
      <c r="F613" s="19" t="s">
        <v>14</v>
      </c>
      <c r="G613" s="19" t="s">
        <v>19</v>
      </c>
      <c r="H613" s="20">
        <v>16.599440999999999</v>
      </c>
      <c r="I613" s="26">
        <v>16.599439</v>
      </c>
      <c r="J613" s="21">
        <f t="shared" si="20"/>
        <v>4.5953884504617106E-4</v>
      </c>
      <c r="K613" s="21">
        <f t="shared" si="21"/>
        <v>0.99999987951401503</v>
      </c>
    </row>
    <row r="614" spans="1:11" ht="37" x14ac:dyDescent="0.2">
      <c r="A614" s="19" t="s">
        <v>783</v>
      </c>
      <c r="B614" s="22" t="s">
        <v>797</v>
      </c>
      <c r="C614" s="20">
        <v>36126.898437999997</v>
      </c>
      <c r="D614" s="20">
        <v>36121.9496</v>
      </c>
      <c r="E614" s="19" t="s">
        <v>320</v>
      </c>
      <c r="F614" s="19" t="s">
        <v>14</v>
      </c>
      <c r="G614" s="19" t="s">
        <v>105</v>
      </c>
      <c r="H614" s="20">
        <v>1.454321</v>
      </c>
      <c r="I614" s="26">
        <v>1.164185</v>
      </c>
      <c r="J614" s="21">
        <f t="shared" si="20"/>
        <v>3.2229295840665258E-5</v>
      </c>
      <c r="K614" s="21">
        <f t="shared" si="21"/>
        <v>0.80050071476654749</v>
      </c>
    </row>
    <row r="615" spans="1:11" ht="37" x14ac:dyDescent="0.2">
      <c r="A615" s="19" t="s">
        <v>783</v>
      </c>
      <c r="B615" s="22" t="s">
        <v>797</v>
      </c>
      <c r="C615" s="20">
        <v>36126.898437999997</v>
      </c>
      <c r="D615" s="20">
        <v>36121.9496</v>
      </c>
      <c r="E615" s="19" t="s">
        <v>330</v>
      </c>
      <c r="F615" s="19" t="s">
        <v>14</v>
      </c>
      <c r="G615" s="19" t="s">
        <v>19</v>
      </c>
      <c r="H615" s="20">
        <v>0.990622</v>
      </c>
      <c r="I615" s="26">
        <v>0.99062300000000003</v>
      </c>
      <c r="J615" s="21">
        <f t="shared" si="20"/>
        <v>2.7424405686009817E-5</v>
      </c>
      <c r="K615" s="21">
        <f t="shared" si="21"/>
        <v>1.0000010094667795</v>
      </c>
    </row>
    <row r="616" spans="1:11" ht="37" x14ac:dyDescent="0.2">
      <c r="A616" s="19" t="s">
        <v>783</v>
      </c>
      <c r="B616" s="22" t="s">
        <v>797</v>
      </c>
      <c r="C616" s="20">
        <v>36126.898437999997</v>
      </c>
      <c r="D616" s="20">
        <v>36121.9496</v>
      </c>
      <c r="E616" s="19" t="s">
        <v>331</v>
      </c>
      <c r="F616" s="19" t="s">
        <v>14</v>
      </c>
      <c r="G616" s="19" t="s">
        <v>19</v>
      </c>
      <c r="H616" s="20">
        <v>0.26083699999999999</v>
      </c>
      <c r="I616" s="26">
        <v>0.26083699999999999</v>
      </c>
      <c r="J616" s="21">
        <f t="shared" si="20"/>
        <v>7.2210111272620781E-6</v>
      </c>
      <c r="K616" s="21">
        <f t="shared" si="21"/>
        <v>1</v>
      </c>
    </row>
    <row r="617" spans="1:11" ht="37" x14ac:dyDescent="0.2">
      <c r="A617" s="19" t="s">
        <v>783</v>
      </c>
      <c r="B617" s="22" t="s">
        <v>797</v>
      </c>
      <c r="C617" s="20">
        <v>36126.898437999997</v>
      </c>
      <c r="D617" s="20">
        <v>36121.9496</v>
      </c>
      <c r="E617" s="19" t="s">
        <v>332</v>
      </c>
      <c r="F617" s="19" t="s">
        <v>14</v>
      </c>
      <c r="G617" s="19" t="s">
        <v>19</v>
      </c>
      <c r="H617" s="20">
        <v>0.239817</v>
      </c>
      <c r="I617" s="26">
        <v>0.23982200000000001</v>
      </c>
      <c r="J617" s="21">
        <f t="shared" si="20"/>
        <v>6.6392318979372037E-6</v>
      </c>
      <c r="K617" s="21">
        <f t="shared" si="21"/>
        <v>1.000020849230872</v>
      </c>
    </row>
    <row r="618" spans="1:11" x14ac:dyDescent="0.2">
      <c r="A618" s="19" t="s">
        <v>783</v>
      </c>
      <c r="B618" s="22" t="s">
        <v>823</v>
      </c>
      <c r="C618" s="20">
        <v>41594</v>
      </c>
      <c r="D618" s="20">
        <v>41594.082604000003</v>
      </c>
      <c r="E618" s="19" t="s">
        <v>764</v>
      </c>
      <c r="F618" s="19" t="s">
        <v>14</v>
      </c>
      <c r="G618" s="19" t="s">
        <v>160</v>
      </c>
      <c r="H618" s="20">
        <v>281.93034399999999</v>
      </c>
      <c r="I618" s="26">
        <v>281.93033800000001</v>
      </c>
      <c r="J618" s="21">
        <f t="shared" si="20"/>
        <v>6.7781357431089834E-3</v>
      </c>
      <c r="K618" s="21">
        <f t="shared" si="21"/>
        <v>0.9999999787181475</v>
      </c>
    </row>
    <row r="619" spans="1:11" x14ac:dyDescent="0.2">
      <c r="A619" s="19" t="s">
        <v>783</v>
      </c>
      <c r="B619" s="22" t="s">
        <v>823</v>
      </c>
      <c r="C619" s="20">
        <v>41594</v>
      </c>
      <c r="D619" s="20">
        <v>41594.082604000003</v>
      </c>
      <c r="E619" s="19" t="s">
        <v>36</v>
      </c>
      <c r="F619" s="19" t="s">
        <v>14</v>
      </c>
      <c r="G619" s="19" t="s">
        <v>19</v>
      </c>
      <c r="H619" s="20">
        <v>459.92452500000002</v>
      </c>
      <c r="I619" s="26">
        <v>448.96148399999998</v>
      </c>
      <c r="J619" s="21">
        <f t="shared" si="20"/>
        <v>1.0793878741704101E-2</v>
      </c>
      <c r="K619" s="21">
        <f t="shared" si="21"/>
        <v>0.9761633911564076</v>
      </c>
    </row>
    <row r="620" spans="1:11" ht="25" x14ac:dyDescent="0.2">
      <c r="A620" s="19" t="s">
        <v>783</v>
      </c>
      <c r="B620" s="22" t="s">
        <v>799</v>
      </c>
      <c r="C620" s="20">
        <v>6292</v>
      </c>
      <c r="D620" s="20">
        <v>6292.42742</v>
      </c>
      <c r="E620" s="19" t="s">
        <v>728</v>
      </c>
      <c r="F620" s="19" t="s">
        <v>18</v>
      </c>
      <c r="G620" s="19" t="s">
        <v>302</v>
      </c>
      <c r="H620" s="20">
        <v>948.48304599999994</v>
      </c>
      <c r="I620" s="26">
        <v>597.37776899999994</v>
      </c>
      <c r="J620" s="21">
        <f t="shared" si="20"/>
        <v>9.4935980842827103E-2</v>
      </c>
      <c r="K620" s="21">
        <f t="shared" si="21"/>
        <v>0.6298244038407409</v>
      </c>
    </row>
    <row r="621" spans="1:11" x14ac:dyDescent="0.2">
      <c r="A621" s="19" t="s">
        <v>783</v>
      </c>
      <c r="B621" s="22" t="s">
        <v>816</v>
      </c>
      <c r="C621" s="20">
        <v>6900</v>
      </c>
      <c r="D621" s="20">
        <v>6894.2636439999997</v>
      </c>
      <c r="E621" s="19" t="s">
        <v>641</v>
      </c>
      <c r="F621" s="19" t="s">
        <v>14</v>
      </c>
      <c r="G621" s="19" t="s">
        <v>15</v>
      </c>
      <c r="H621" s="20">
        <v>194.23836900000001</v>
      </c>
      <c r="I621" s="26">
        <v>194.23837499999999</v>
      </c>
      <c r="J621" s="21">
        <f t="shared" si="20"/>
        <v>2.8173911679319586E-2</v>
      </c>
      <c r="K621" s="21">
        <f t="shared" si="21"/>
        <v>1.0000000308898804</v>
      </c>
    </row>
    <row r="622" spans="1:11" x14ac:dyDescent="0.2">
      <c r="A622" s="19" t="s">
        <v>783</v>
      </c>
      <c r="B622" s="22" t="s">
        <v>816</v>
      </c>
      <c r="C622" s="20">
        <v>6900</v>
      </c>
      <c r="D622" s="20">
        <v>6894.2636439999997</v>
      </c>
      <c r="E622" s="19" t="s">
        <v>648</v>
      </c>
      <c r="F622" s="19" t="s">
        <v>14</v>
      </c>
      <c r="G622" s="19" t="s">
        <v>26</v>
      </c>
      <c r="H622" s="20">
        <v>27.864229000000002</v>
      </c>
      <c r="I622" s="26">
        <v>26.710194000000001</v>
      </c>
      <c r="J622" s="21">
        <f t="shared" si="20"/>
        <v>3.8742635006779273E-3</v>
      </c>
      <c r="K622" s="21">
        <f t="shared" si="21"/>
        <v>0.95858363782468192</v>
      </c>
    </row>
    <row r="623" spans="1:11" ht="25" x14ac:dyDescent="0.2">
      <c r="A623" s="19" t="s">
        <v>783</v>
      </c>
      <c r="B623" s="22" t="s">
        <v>809</v>
      </c>
      <c r="C623" s="20">
        <v>28075</v>
      </c>
      <c r="D623" s="20">
        <v>28070.666884999999</v>
      </c>
      <c r="E623" s="19" t="s">
        <v>718</v>
      </c>
      <c r="F623" s="19" t="s">
        <v>18</v>
      </c>
      <c r="G623" s="19" t="s">
        <v>105</v>
      </c>
      <c r="H623" s="20">
        <v>49.306949000000003</v>
      </c>
      <c r="I623" s="26">
        <v>10.744227</v>
      </c>
      <c r="J623" s="21">
        <f t="shared" si="20"/>
        <v>3.8275638566112396E-4</v>
      </c>
      <c r="K623" s="21">
        <f t="shared" si="21"/>
        <v>0.21790492451682622</v>
      </c>
    </row>
    <row r="624" spans="1:11" ht="25" x14ac:dyDescent="0.2">
      <c r="A624" s="19" t="s">
        <v>783</v>
      </c>
      <c r="B624" s="22" t="s">
        <v>799</v>
      </c>
      <c r="C624" s="20">
        <v>6292</v>
      </c>
      <c r="D624" s="20">
        <v>6292.42742</v>
      </c>
      <c r="E624" s="19" t="s">
        <v>714</v>
      </c>
      <c r="F624" s="19" t="s">
        <v>14</v>
      </c>
      <c r="G624" s="19" t="s">
        <v>65</v>
      </c>
      <c r="H624" s="20">
        <v>3778.9547440000001</v>
      </c>
      <c r="I624" s="26">
        <v>3434.4074340000002</v>
      </c>
      <c r="J624" s="21">
        <f t="shared" si="20"/>
        <v>0.5458000871148706</v>
      </c>
      <c r="K624" s="21">
        <f t="shared" si="21"/>
        <v>0.90882470594625364</v>
      </c>
    </row>
    <row r="625" spans="1:11" ht="25" x14ac:dyDescent="0.2">
      <c r="A625" s="19" t="s">
        <v>783</v>
      </c>
      <c r="B625" s="22" t="s">
        <v>798</v>
      </c>
      <c r="C625" s="20">
        <v>15905.900390999999</v>
      </c>
      <c r="D625" s="20">
        <v>15905.861462999999</v>
      </c>
      <c r="E625" s="19" t="s">
        <v>656</v>
      </c>
      <c r="F625" s="19" t="s">
        <v>14</v>
      </c>
      <c r="G625" s="19" t="s">
        <v>65</v>
      </c>
      <c r="H625" s="20">
        <v>64.902527000000006</v>
      </c>
      <c r="I625" s="26">
        <v>64.902529999999999</v>
      </c>
      <c r="J625" s="21">
        <f t="shared" si="20"/>
        <v>4.0804158989423732E-3</v>
      </c>
      <c r="K625" s="21">
        <f t="shared" si="21"/>
        <v>1.0000000462231615</v>
      </c>
    </row>
    <row r="626" spans="1:11" ht="25" x14ac:dyDescent="0.2">
      <c r="A626" s="19" t="s">
        <v>783</v>
      </c>
      <c r="B626" s="22" t="s">
        <v>798</v>
      </c>
      <c r="C626" s="20">
        <v>15905.900390999999</v>
      </c>
      <c r="D626" s="20">
        <v>15905.861462999999</v>
      </c>
      <c r="E626" s="19" t="s">
        <v>685</v>
      </c>
      <c r="F626" s="19" t="s">
        <v>18</v>
      </c>
      <c r="G626" s="19" t="s">
        <v>60</v>
      </c>
      <c r="H626" s="20">
        <v>348.47720900000002</v>
      </c>
      <c r="I626" s="26">
        <v>68.680620000000005</v>
      </c>
      <c r="J626" s="21">
        <f t="shared" si="20"/>
        <v>4.3179440585323801E-3</v>
      </c>
      <c r="K626" s="21">
        <f t="shared" si="21"/>
        <v>0.19708783882047221</v>
      </c>
    </row>
    <row r="627" spans="1:11" ht="25" x14ac:dyDescent="0.2">
      <c r="A627" s="19" t="s">
        <v>783</v>
      </c>
      <c r="B627" s="22" t="s">
        <v>798</v>
      </c>
      <c r="C627" s="20">
        <v>15905.900390999999</v>
      </c>
      <c r="D627" s="20">
        <v>15905.861462999999</v>
      </c>
      <c r="E627" s="19" t="s">
        <v>649</v>
      </c>
      <c r="F627" s="19" t="s">
        <v>18</v>
      </c>
      <c r="G627" s="19" t="s">
        <v>65</v>
      </c>
      <c r="H627" s="20">
        <v>34.322006000000002</v>
      </c>
      <c r="I627" s="26">
        <v>34.322000000000003</v>
      </c>
      <c r="J627" s="21">
        <f t="shared" si="20"/>
        <v>2.1578208813046295E-3</v>
      </c>
      <c r="K627" s="21">
        <f t="shared" si="21"/>
        <v>0.99999982518504316</v>
      </c>
    </row>
    <row r="628" spans="1:11" ht="25" x14ac:dyDescent="0.2">
      <c r="A628" s="19" t="s">
        <v>783</v>
      </c>
      <c r="B628" s="22" t="s">
        <v>799</v>
      </c>
      <c r="C628" s="20">
        <v>6292</v>
      </c>
      <c r="D628" s="20">
        <v>6292.42742</v>
      </c>
      <c r="E628" s="19" t="s">
        <v>312</v>
      </c>
      <c r="F628" s="19" t="s">
        <v>14</v>
      </c>
      <c r="G628" s="19" t="s">
        <v>19</v>
      </c>
      <c r="H628" s="20">
        <v>383.66058900000002</v>
      </c>
      <c r="I628" s="26">
        <v>216.15944999999999</v>
      </c>
      <c r="J628" s="21">
        <f t="shared" si="20"/>
        <v>3.4352315183319188E-2</v>
      </c>
      <c r="K628" s="21">
        <f t="shared" si="21"/>
        <v>0.56341322564147966</v>
      </c>
    </row>
    <row r="629" spans="1:11" ht="25" x14ac:dyDescent="0.2">
      <c r="A629" s="19" t="s">
        <v>783</v>
      </c>
      <c r="B629" s="22" t="s">
        <v>798</v>
      </c>
      <c r="C629" s="20">
        <v>15905.900390999999</v>
      </c>
      <c r="D629" s="20">
        <v>15905.861462999999</v>
      </c>
      <c r="E629" s="19" t="s">
        <v>684</v>
      </c>
      <c r="F629" s="19" t="s">
        <v>18</v>
      </c>
      <c r="G629" s="19" t="s">
        <v>19</v>
      </c>
      <c r="H629" s="20">
        <v>82.375238999999993</v>
      </c>
      <c r="I629" s="26">
        <v>49.432881000000002</v>
      </c>
      <c r="J629" s="21">
        <f t="shared" si="20"/>
        <v>3.1078405350750795E-3</v>
      </c>
      <c r="K629" s="21">
        <f t="shared" si="21"/>
        <v>0.60009393113870058</v>
      </c>
    </row>
    <row r="630" spans="1:11" ht="25" x14ac:dyDescent="0.2">
      <c r="A630" s="19" t="s">
        <v>783</v>
      </c>
      <c r="B630" s="22" t="s">
        <v>815</v>
      </c>
      <c r="C630" s="20">
        <v>28061</v>
      </c>
      <c r="D630" s="20">
        <v>28050.940563</v>
      </c>
      <c r="E630" s="19" t="s">
        <v>681</v>
      </c>
      <c r="F630" s="19" t="s">
        <v>14</v>
      </c>
      <c r="G630" s="19" t="s">
        <v>19</v>
      </c>
      <c r="H630" s="20">
        <v>481.643913</v>
      </c>
      <c r="I630" s="26">
        <v>348.35486200000003</v>
      </c>
      <c r="J630" s="21">
        <f t="shared" si="20"/>
        <v>1.2418651746012758E-2</v>
      </c>
      <c r="K630" s="21">
        <f t="shared" si="21"/>
        <v>0.72326225370567498</v>
      </c>
    </row>
    <row r="631" spans="1:11" ht="25" x14ac:dyDescent="0.2">
      <c r="A631" s="19" t="s">
        <v>783</v>
      </c>
      <c r="B631" s="22" t="s">
        <v>815</v>
      </c>
      <c r="C631" s="20">
        <v>28061</v>
      </c>
      <c r="D631" s="20">
        <v>28050.940563</v>
      </c>
      <c r="E631" s="19" t="s">
        <v>681</v>
      </c>
      <c r="F631" s="19" t="s">
        <v>14</v>
      </c>
      <c r="G631" s="19" t="s">
        <v>19</v>
      </c>
      <c r="H631" s="20">
        <v>481.643913</v>
      </c>
      <c r="I631" s="26">
        <v>348.35486200000003</v>
      </c>
      <c r="J631" s="21">
        <f t="shared" si="20"/>
        <v>1.2418651746012758E-2</v>
      </c>
      <c r="K631" s="21">
        <f t="shared" si="21"/>
        <v>0.72326225370567498</v>
      </c>
    </row>
    <row r="632" spans="1:11" ht="37" x14ac:dyDescent="0.2">
      <c r="A632" s="19" t="s">
        <v>783</v>
      </c>
      <c r="B632" s="22" t="s">
        <v>819</v>
      </c>
      <c r="C632" s="20">
        <v>70166.796875</v>
      </c>
      <c r="D632" s="20">
        <v>70136.424887999994</v>
      </c>
      <c r="E632" s="19" t="s">
        <v>593</v>
      </c>
      <c r="F632" s="19" t="s">
        <v>18</v>
      </c>
      <c r="G632" s="19" t="s">
        <v>259</v>
      </c>
      <c r="H632" s="20">
        <v>69.207204000000004</v>
      </c>
      <c r="I632" s="26">
        <v>69.207096000000007</v>
      </c>
      <c r="J632" s="21">
        <f t="shared" si="20"/>
        <v>9.8674969690165952E-4</v>
      </c>
      <c r="K632" s="21">
        <f t="shared" si="21"/>
        <v>0.99999843946881606</v>
      </c>
    </row>
    <row r="633" spans="1:11" ht="37" x14ac:dyDescent="0.2">
      <c r="A633" s="19" t="s">
        <v>783</v>
      </c>
      <c r="B633" s="22" t="s">
        <v>819</v>
      </c>
      <c r="C633" s="20">
        <v>70166.796875</v>
      </c>
      <c r="D633" s="20">
        <v>70136.424887999994</v>
      </c>
      <c r="E633" s="19" t="s">
        <v>593</v>
      </c>
      <c r="F633" s="19" t="s">
        <v>18</v>
      </c>
      <c r="G633" s="19" t="s">
        <v>259</v>
      </c>
      <c r="H633" s="20">
        <v>69.207204000000004</v>
      </c>
      <c r="I633" s="26">
        <v>69.207096000000007</v>
      </c>
      <c r="J633" s="21">
        <f t="shared" si="20"/>
        <v>9.8674969690165952E-4</v>
      </c>
      <c r="K633" s="21">
        <f t="shared" si="21"/>
        <v>0.99999843946881606</v>
      </c>
    </row>
    <row r="634" spans="1:11" ht="37" x14ac:dyDescent="0.2">
      <c r="A634" s="19" t="s">
        <v>783</v>
      </c>
      <c r="B634" s="22" t="s">
        <v>819</v>
      </c>
      <c r="C634" s="20">
        <v>70166.796875</v>
      </c>
      <c r="D634" s="20">
        <v>70136.424887999994</v>
      </c>
      <c r="E634" s="19" t="s">
        <v>678</v>
      </c>
      <c r="F634" s="19" t="s">
        <v>18</v>
      </c>
      <c r="G634" s="19" t="s">
        <v>262</v>
      </c>
      <c r="H634" s="20">
        <v>8.8215420000000009</v>
      </c>
      <c r="I634" s="26">
        <v>8.8215400000000006</v>
      </c>
      <c r="J634" s="21">
        <f t="shared" si="20"/>
        <v>1.2577687006554741E-4</v>
      </c>
      <c r="K634" s="21">
        <f t="shared" si="21"/>
        <v>0.99999977328226741</v>
      </c>
    </row>
    <row r="635" spans="1:11" ht="37" x14ac:dyDescent="0.2">
      <c r="A635" s="19" t="s">
        <v>783</v>
      </c>
      <c r="B635" s="22" t="s">
        <v>819</v>
      </c>
      <c r="C635" s="20">
        <v>70166.796875</v>
      </c>
      <c r="D635" s="20">
        <v>70136.424887999994</v>
      </c>
      <c r="E635" s="19" t="s">
        <v>678</v>
      </c>
      <c r="F635" s="19" t="s">
        <v>18</v>
      </c>
      <c r="G635" s="19" t="s">
        <v>262</v>
      </c>
      <c r="H635" s="20">
        <v>8.8215420000000009</v>
      </c>
      <c r="I635" s="26">
        <v>8.8215400000000006</v>
      </c>
      <c r="J635" s="21">
        <f t="shared" si="20"/>
        <v>1.2577687006554741E-4</v>
      </c>
      <c r="K635" s="21">
        <f t="shared" si="21"/>
        <v>0.99999977328226741</v>
      </c>
    </row>
    <row r="636" spans="1:11" ht="25" x14ac:dyDescent="0.2">
      <c r="A636" s="19" t="s">
        <v>783</v>
      </c>
      <c r="B636" s="22" t="s">
        <v>810</v>
      </c>
      <c r="C636" s="20">
        <v>3506.9399410000001</v>
      </c>
      <c r="D636" s="20">
        <v>3559.0735319999999</v>
      </c>
      <c r="E636" s="19" t="s">
        <v>679</v>
      </c>
      <c r="F636" s="19" t="s">
        <v>18</v>
      </c>
      <c r="G636" s="19" t="s">
        <v>105</v>
      </c>
      <c r="H636" s="20">
        <v>72.004737000000006</v>
      </c>
      <c r="I636" s="26">
        <v>57.179918000000001</v>
      </c>
      <c r="J636" s="21">
        <f t="shared" si="20"/>
        <v>1.6065955784810126E-2</v>
      </c>
      <c r="K636" s="21">
        <f t="shared" si="21"/>
        <v>0.79411328174144979</v>
      </c>
    </row>
    <row r="637" spans="1:11" ht="37" x14ac:dyDescent="0.2">
      <c r="A637" s="19" t="s">
        <v>783</v>
      </c>
      <c r="B637" s="22" t="s">
        <v>850</v>
      </c>
      <c r="C637" s="20">
        <v>18385.900390999999</v>
      </c>
      <c r="D637" s="20">
        <v>18384.063141999999</v>
      </c>
      <c r="E637" s="19" t="s">
        <v>674</v>
      </c>
      <c r="F637" s="19" t="s">
        <v>14</v>
      </c>
      <c r="G637" s="19" t="s">
        <v>19</v>
      </c>
      <c r="H637" s="20">
        <v>98.746397999999999</v>
      </c>
      <c r="I637" s="26">
        <v>76.273842999999999</v>
      </c>
      <c r="J637" s="21">
        <f t="shared" si="20"/>
        <v>4.1489110655710129E-3</v>
      </c>
      <c r="K637" s="21">
        <f t="shared" si="21"/>
        <v>0.77242152164375655</v>
      </c>
    </row>
    <row r="638" spans="1:11" ht="25" x14ac:dyDescent="0.2">
      <c r="A638" s="19" t="s">
        <v>783</v>
      </c>
      <c r="B638" s="22" t="s">
        <v>837</v>
      </c>
      <c r="C638" s="20">
        <v>12227.200194999999</v>
      </c>
      <c r="D638" s="20">
        <v>12227.201448</v>
      </c>
      <c r="E638" s="19" t="s">
        <v>676</v>
      </c>
      <c r="F638" s="19" t="s">
        <v>18</v>
      </c>
      <c r="G638" s="19" t="s">
        <v>26</v>
      </c>
      <c r="H638" s="20">
        <v>97.929288</v>
      </c>
      <c r="I638" s="26">
        <v>97.929292000000004</v>
      </c>
      <c r="J638" s="21">
        <f t="shared" si="20"/>
        <v>8.009133767565289E-3</v>
      </c>
      <c r="K638" s="21">
        <f t="shared" si="21"/>
        <v>1.000000040845799</v>
      </c>
    </row>
    <row r="639" spans="1:11" ht="25" x14ac:dyDescent="0.2">
      <c r="A639" s="19" t="s">
        <v>783</v>
      </c>
      <c r="B639" s="22" t="s">
        <v>798</v>
      </c>
      <c r="C639" s="20">
        <v>15905.900390999999</v>
      </c>
      <c r="D639" s="20">
        <v>15905.861462999999</v>
      </c>
      <c r="E639" s="19" t="s">
        <v>677</v>
      </c>
      <c r="F639" s="19" t="s">
        <v>18</v>
      </c>
      <c r="G639" s="19" t="s">
        <v>19</v>
      </c>
      <c r="H639" s="20">
        <v>32.336084999999997</v>
      </c>
      <c r="I639" s="26">
        <v>32.336086000000002</v>
      </c>
      <c r="J639" s="21">
        <f t="shared" si="20"/>
        <v>2.0329666566768338E-3</v>
      </c>
      <c r="K639" s="21">
        <f t="shared" si="21"/>
        <v>1.0000000309252033</v>
      </c>
    </row>
    <row r="640" spans="1:11" ht="25" x14ac:dyDescent="0.2">
      <c r="A640" s="19" t="s">
        <v>783</v>
      </c>
      <c r="B640" s="22" t="s">
        <v>798</v>
      </c>
      <c r="C640" s="20">
        <v>15905.900390999999</v>
      </c>
      <c r="D640" s="20">
        <v>15905.861462999999</v>
      </c>
      <c r="E640" s="19" t="s">
        <v>369</v>
      </c>
      <c r="F640" s="19" t="s">
        <v>14</v>
      </c>
      <c r="G640" s="19" t="s">
        <v>19</v>
      </c>
      <c r="H640" s="20">
        <v>171.845337</v>
      </c>
      <c r="I640" s="26">
        <v>171.845336</v>
      </c>
      <c r="J640" s="21">
        <f t="shared" si="20"/>
        <v>1.0803899958499218E-2</v>
      </c>
      <c r="K640" s="21">
        <f t="shared" si="21"/>
        <v>0.99999999418081387</v>
      </c>
    </row>
    <row r="641" spans="1:11" ht="37" x14ac:dyDescent="0.2">
      <c r="A641" s="19" t="s">
        <v>783</v>
      </c>
      <c r="B641" s="22" t="s">
        <v>819</v>
      </c>
      <c r="C641" s="20">
        <v>70166.796875</v>
      </c>
      <c r="D641" s="20">
        <v>70136.424887999994</v>
      </c>
      <c r="E641" s="19" t="s">
        <v>675</v>
      </c>
      <c r="F641" s="19" t="s">
        <v>14</v>
      </c>
      <c r="G641" s="19" t="s">
        <v>58</v>
      </c>
      <c r="H641" s="20">
        <v>87.535514000000006</v>
      </c>
      <c r="I641" s="26">
        <v>87.535517999999996</v>
      </c>
      <c r="J641" s="21">
        <f t="shared" si="20"/>
        <v>1.2480749929838083E-3</v>
      </c>
      <c r="K641" s="21">
        <f t="shared" si="21"/>
        <v>1.000000045695739</v>
      </c>
    </row>
    <row r="642" spans="1:11" ht="25" x14ac:dyDescent="0.2">
      <c r="A642" s="19" t="s">
        <v>783</v>
      </c>
      <c r="B642" s="22" t="s">
        <v>809</v>
      </c>
      <c r="C642" s="20">
        <v>28075</v>
      </c>
      <c r="D642" s="20">
        <v>28070.666884999999</v>
      </c>
      <c r="E642" s="19" t="s">
        <v>420</v>
      </c>
      <c r="F642" s="19" t="s">
        <v>18</v>
      </c>
      <c r="G642" s="19" t="s">
        <v>19</v>
      </c>
      <c r="H642" s="20">
        <v>207.943815</v>
      </c>
      <c r="I642" s="26">
        <v>189.82711</v>
      </c>
      <c r="J642" s="21">
        <f t="shared" si="20"/>
        <v>6.762472397883682E-3</v>
      </c>
      <c r="K642" s="21">
        <f t="shared" si="21"/>
        <v>0.91287692302846324</v>
      </c>
    </row>
    <row r="643" spans="1:11" ht="37" x14ac:dyDescent="0.2">
      <c r="A643" s="19" t="s">
        <v>783</v>
      </c>
      <c r="B643" s="22" t="s">
        <v>819</v>
      </c>
      <c r="C643" s="20">
        <v>70166.796875</v>
      </c>
      <c r="D643" s="20">
        <v>70136.424887999994</v>
      </c>
      <c r="E643" s="19" t="s">
        <v>403</v>
      </c>
      <c r="F643" s="19" t="s">
        <v>18</v>
      </c>
      <c r="G643" s="19" t="s">
        <v>23</v>
      </c>
      <c r="H643" s="20">
        <v>490.31039700000002</v>
      </c>
      <c r="I643" s="26">
        <v>490.31068599999998</v>
      </c>
      <c r="J643" s="21">
        <f t="shared" si="20"/>
        <v>6.9908137858890182E-3</v>
      </c>
      <c r="K643" s="21">
        <f t="shared" si="21"/>
        <v>1.0000005894225408</v>
      </c>
    </row>
    <row r="644" spans="1:11" ht="37" x14ac:dyDescent="0.2">
      <c r="A644" s="19" t="s">
        <v>783</v>
      </c>
      <c r="B644" s="22" t="s">
        <v>819</v>
      </c>
      <c r="C644" s="20">
        <v>70166.796875</v>
      </c>
      <c r="D644" s="20">
        <v>70136.424887999994</v>
      </c>
      <c r="E644" s="19" t="s">
        <v>403</v>
      </c>
      <c r="F644" s="19" t="s">
        <v>18</v>
      </c>
      <c r="G644" s="19" t="s">
        <v>23</v>
      </c>
      <c r="H644" s="20">
        <v>490.31039700000002</v>
      </c>
      <c r="I644" s="26">
        <v>490.31068599999998</v>
      </c>
      <c r="J644" s="21">
        <f t="shared" si="20"/>
        <v>6.9908137858890182E-3</v>
      </c>
      <c r="K644" s="21">
        <f t="shared" si="21"/>
        <v>1.0000005894225408</v>
      </c>
    </row>
    <row r="645" spans="1:11" ht="25" x14ac:dyDescent="0.2">
      <c r="A645" s="19" t="s">
        <v>783</v>
      </c>
      <c r="B645" s="22" t="s">
        <v>798</v>
      </c>
      <c r="C645" s="20">
        <v>15905.900390999999</v>
      </c>
      <c r="D645" s="20">
        <v>15905.861462999999</v>
      </c>
      <c r="E645" s="19" t="s">
        <v>362</v>
      </c>
      <c r="F645" s="19" t="s">
        <v>35</v>
      </c>
      <c r="G645" s="19" t="s">
        <v>26</v>
      </c>
      <c r="H645" s="20">
        <v>37.919651999999999</v>
      </c>
      <c r="I645" s="26">
        <v>30.796433</v>
      </c>
      <c r="J645" s="21">
        <f t="shared" si="20"/>
        <v>1.9361688187488776E-3</v>
      </c>
      <c r="K645" s="21">
        <f t="shared" si="21"/>
        <v>0.8121496737364573</v>
      </c>
    </row>
    <row r="646" spans="1:11" x14ac:dyDescent="0.2">
      <c r="A646" s="19" t="s">
        <v>783</v>
      </c>
      <c r="B646" s="22" t="s">
        <v>794</v>
      </c>
      <c r="C646" s="20">
        <v>4834.7001950000003</v>
      </c>
      <c r="D646" s="20">
        <v>4834.6695749999999</v>
      </c>
      <c r="E646" s="19" t="s">
        <v>363</v>
      </c>
      <c r="F646" s="19" t="s">
        <v>35</v>
      </c>
      <c r="G646" s="19" t="s">
        <v>244</v>
      </c>
      <c r="H646" s="20">
        <v>11.661654</v>
      </c>
      <c r="I646" s="26">
        <v>11.225554000000001</v>
      </c>
      <c r="J646" s="21">
        <f t="shared" si="20"/>
        <v>2.321886496245196E-3</v>
      </c>
      <c r="K646" s="21">
        <f t="shared" si="21"/>
        <v>0.96260393251248921</v>
      </c>
    </row>
    <row r="647" spans="1:11" ht="25" x14ac:dyDescent="0.2">
      <c r="A647" s="19" t="s">
        <v>783</v>
      </c>
      <c r="B647" s="22" t="s">
        <v>798</v>
      </c>
      <c r="C647" s="20">
        <v>15905.900390999999</v>
      </c>
      <c r="D647" s="20">
        <v>15905.861462999999</v>
      </c>
      <c r="E647" s="19" t="s">
        <v>408</v>
      </c>
      <c r="F647" s="19" t="s">
        <v>18</v>
      </c>
      <c r="G647" s="19" t="s">
        <v>231</v>
      </c>
      <c r="H647" s="20">
        <v>98.637567000000004</v>
      </c>
      <c r="I647" s="26">
        <v>46.034582999999998</v>
      </c>
      <c r="J647" s="21">
        <f t="shared" si="20"/>
        <v>2.8941898624657977E-3</v>
      </c>
      <c r="K647" s="21">
        <f t="shared" si="21"/>
        <v>0.46670436427127199</v>
      </c>
    </row>
    <row r="648" spans="1:11" ht="25" x14ac:dyDescent="0.2">
      <c r="A648" s="19" t="s">
        <v>783</v>
      </c>
      <c r="B648" s="22" t="s">
        <v>798</v>
      </c>
      <c r="C648" s="20">
        <v>15905.900390999999</v>
      </c>
      <c r="D648" s="20">
        <v>15905.861462999999</v>
      </c>
      <c r="E648" s="19" t="s">
        <v>402</v>
      </c>
      <c r="F648" s="19" t="s">
        <v>18</v>
      </c>
      <c r="G648" s="19" t="s">
        <v>65</v>
      </c>
      <c r="H648" s="20">
        <v>99.228684999999999</v>
      </c>
      <c r="I648" s="26">
        <v>0.83480600000000005</v>
      </c>
      <c r="J648" s="21">
        <f t="shared" si="20"/>
        <v>5.2484173959512628E-5</v>
      </c>
      <c r="K648" s="21">
        <f t="shared" si="21"/>
        <v>8.4129503479764955E-3</v>
      </c>
    </row>
    <row r="649" spans="1:11" ht="25" x14ac:dyDescent="0.2">
      <c r="A649" s="19" t="s">
        <v>783</v>
      </c>
      <c r="B649" s="22" t="s">
        <v>798</v>
      </c>
      <c r="C649" s="20">
        <v>15905.900390999999</v>
      </c>
      <c r="D649" s="20">
        <v>15905.861462999999</v>
      </c>
      <c r="E649" s="19" t="s">
        <v>414</v>
      </c>
      <c r="F649" s="19" t="s">
        <v>18</v>
      </c>
      <c r="G649" s="19" t="s">
        <v>272</v>
      </c>
      <c r="H649" s="20">
        <v>12.691065999999999</v>
      </c>
      <c r="I649" s="26">
        <v>12.69107</v>
      </c>
      <c r="J649" s="21">
        <f t="shared" si="20"/>
        <v>7.9788636594891737E-4</v>
      </c>
      <c r="K649" s="21">
        <f t="shared" si="21"/>
        <v>1.0000003151823496</v>
      </c>
    </row>
    <row r="650" spans="1:11" ht="25" x14ac:dyDescent="0.2">
      <c r="A650" s="19" t="s">
        <v>783</v>
      </c>
      <c r="B650" s="22" t="s">
        <v>799</v>
      </c>
      <c r="C650" s="20">
        <v>6292</v>
      </c>
      <c r="D650" s="20">
        <v>6292.42742</v>
      </c>
      <c r="E650" s="19" t="s">
        <v>265</v>
      </c>
      <c r="F650" s="19" t="s">
        <v>14</v>
      </c>
      <c r="G650" s="19" t="s">
        <v>266</v>
      </c>
      <c r="H650" s="20">
        <v>2055.5855299999998</v>
      </c>
      <c r="I650" s="26">
        <v>56.972515000000001</v>
      </c>
      <c r="J650" s="21">
        <f t="shared" si="20"/>
        <v>9.0541393960170621E-3</v>
      </c>
      <c r="K650" s="21">
        <f t="shared" si="21"/>
        <v>2.7715954490105797E-2</v>
      </c>
    </row>
    <row r="651" spans="1:11" ht="25" x14ac:dyDescent="0.2">
      <c r="A651" s="19" t="s">
        <v>783</v>
      </c>
      <c r="B651" s="22" t="s">
        <v>809</v>
      </c>
      <c r="C651" s="20">
        <v>28075</v>
      </c>
      <c r="D651" s="20">
        <v>28070.666884999999</v>
      </c>
      <c r="E651" s="19" t="s">
        <v>737</v>
      </c>
      <c r="F651" s="19" t="s">
        <v>18</v>
      </c>
      <c r="G651" s="19" t="s">
        <v>105</v>
      </c>
      <c r="H651" s="20">
        <v>13.621033000000001</v>
      </c>
      <c r="I651" s="26">
        <v>0.52893500000000004</v>
      </c>
      <c r="J651" s="21">
        <f t="shared" si="20"/>
        <v>1.8842979476296118E-5</v>
      </c>
      <c r="K651" s="21">
        <f t="shared" si="21"/>
        <v>3.8832223664680941E-2</v>
      </c>
    </row>
    <row r="652" spans="1:11" ht="25" x14ac:dyDescent="0.2">
      <c r="A652" s="19" t="s">
        <v>783</v>
      </c>
      <c r="B652" s="22" t="s">
        <v>809</v>
      </c>
      <c r="C652" s="20">
        <v>28075</v>
      </c>
      <c r="D652" s="20">
        <v>28070.666884999999</v>
      </c>
      <c r="E652" s="19" t="s">
        <v>738</v>
      </c>
      <c r="F652" s="19" t="s">
        <v>18</v>
      </c>
      <c r="G652" s="19" t="s">
        <v>105</v>
      </c>
      <c r="H652" s="20">
        <v>1.450159</v>
      </c>
      <c r="I652" s="26">
        <v>0.42817300000000003</v>
      </c>
      <c r="J652" s="21">
        <f t="shared" si="20"/>
        <v>1.5253396071925922E-5</v>
      </c>
      <c r="K652" s="21">
        <f t="shared" si="21"/>
        <v>0.29525934742328258</v>
      </c>
    </row>
    <row r="653" spans="1:11" ht="25" x14ac:dyDescent="0.2">
      <c r="A653" s="19" t="s">
        <v>783</v>
      </c>
      <c r="B653" s="22" t="s">
        <v>809</v>
      </c>
      <c r="C653" s="20">
        <v>28075</v>
      </c>
      <c r="D653" s="20">
        <v>28070.666884999999</v>
      </c>
      <c r="E653" s="19" t="s">
        <v>738</v>
      </c>
      <c r="F653" s="19" t="s">
        <v>18</v>
      </c>
      <c r="G653" s="19" t="s">
        <v>105</v>
      </c>
      <c r="H653" s="20">
        <v>1.450159</v>
      </c>
      <c r="I653" s="26">
        <v>0.42817300000000003</v>
      </c>
      <c r="J653" s="21">
        <f t="shared" si="20"/>
        <v>1.5253396071925922E-5</v>
      </c>
      <c r="K653" s="21">
        <f t="shared" si="21"/>
        <v>0.29525934742328258</v>
      </c>
    </row>
    <row r="654" spans="1:11" ht="25" x14ac:dyDescent="0.2">
      <c r="A654" s="19" t="s">
        <v>783</v>
      </c>
      <c r="B654" s="22" t="s">
        <v>809</v>
      </c>
      <c r="C654" s="20">
        <v>28075</v>
      </c>
      <c r="D654" s="20">
        <v>28070.666884999999</v>
      </c>
      <c r="E654" s="19" t="s">
        <v>738</v>
      </c>
      <c r="F654" s="19" t="s">
        <v>18</v>
      </c>
      <c r="G654" s="19" t="s">
        <v>105</v>
      </c>
      <c r="H654" s="20">
        <v>1.450159</v>
      </c>
      <c r="I654" s="26">
        <v>0.42817300000000003</v>
      </c>
      <c r="J654" s="21">
        <f t="shared" si="20"/>
        <v>1.5253396071925922E-5</v>
      </c>
      <c r="K654" s="21">
        <f t="shared" si="21"/>
        <v>0.29525934742328258</v>
      </c>
    </row>
    <row r="655" spans="1:11" ht="25" x14ac:dyDescent="0.2">
      <c r="A655" s="19" t="s">
        <v>783</v>
      </c>
      <c r="B655" s="22" t="s">
        <v>809</v>
      </c>
      <c r="C655" s="20">
        <v>28075</v>
      </c>
      <c r="D655" s="20">
        <v>28070.666884999999</v>
      </c>
      <c r="E655" s="19" t="s">
        <v>710</v>
      </c>
      <c r="F655" s="19" t="s">
        <v>18</v>
      </c>
      <c r="G655" s="19" t="s">
        <v>105</v>
      </c>
      <c r="H655" s="20">
        <v>40.089374999999997</v>
      </c>
      <c r="I655" s="26">
        <v>3.6744159999999999</v>
      </c>
      <c r="J655" s="21">
        <f t="shared" si="20"/>
        <v>1.3089877825323351E-4</v>
      </c>
      <c r="K655" s="21">
        <f t="shared" si="21"/>
        <v>9.1655607003102449E-2</v>
      </c>
    </row>
    <row r="656" spans="1:11" ht="25" x14ac:dyDescent="0.2">
      <c r="A656" s="19" t="s">
        <v>783</v>
      </c>
      <c r="B656" s="22" t="s">
        <v>809</v>
      </c>
      <c r="C656" s="20">
        <v>28075</v>
      </c>
      <c r="D656" s="20">
        <v>28070.666884999999</v>
      </c>
      <c r="E656" s="19" t="s">
        <v>710</v>
      </c>
      <c r="F656" s="19" t="s">
        <v>18</v>
      </c>
      <c r="G656" s="19" t="s">
        <v>105</v>
      </c>
      <c r="H656" s="20">
        <v>40.089374999999997</v>
      </c>
      <c r="I656" s="26">
        <v>3.6744159999999999</v>
      </c>
      <c r="J656" s="21">
        <f t="shared" si="20"/>
        <v>1.3089877825323351E-4</v>
      </c>
      <c r="K656" s="21">
        <f t="shared" si="21"/>
        <v>9.1655607003102449E-2</v>
      </c>
    </row>
    <row r="657" spans="1:11" x14ac:dyDescent="0.2">
      <c r="A657" s="19" t="s">
        <v>783</v>
      </c>
      <c r="B657" s="22" t="s">
        <v>851</v>
      </c>
      <c r="C657" s="20">
        <v>1494.400024</v>
      </c>
      <c r="D657" s="20">
        <v>1494.410218</v>
      </c>
      <c r="E657" s="19" t="s">
        <v>499</v>
      </c>
      <c r="F657" s="19" t="s">
        <v>18</v>
      </c>
      <c r="G657" s="19" t="s">
        <v>306</v>
      </c>
      <c r="H657" s="20">
        <v>5695.3627390000001</v>
      </c>
      <c r="I657" s="26">
        <v>1381.0995330000001</v>
      </c>
      <c r="J657" s="21">
        <f t="shared" si="20"/>
        <v>0.92417698725879571</v>
      </c>
      <c r="K657" s="21">
        <f t="shared" si="21"/>
        <v>0.2424954469612054</v>
      </c>
    </row>
    <row r="658" spans="1:11" x14ac:dyDescent="0.2">
      <c r="A658" s="19" t="s">
        <v>783</v>
      </c>
      <c r="B658" s="22" t="s">
        <v>852</v>
      </c>
      <c r="C658" s="20">
        <v>15123.599609000001</v>
      </c>
      <c r="D658" s="20">
        <v>15076.79097</v>
      </c>
      <c r="E658" s="19" t="s">
        <v>373</v>
      </c>
      <c r="F658" s="19" t="s">
        <v>18</v>
      </c>
      <c r="G658" s="19" t="s">
        <v>105</v>
      </c>
      <c r="H658" s="20">
        <v>74.955179999999999</v>
      </c>
      <c r="I658" s="26">
        <v>74.955175999999994</v>
      </c>
      <c r="J658" s="21">
        <f t="shared" si="20"/>
        <v>4.971560337285753E-3</v>
      </c>
      <c r="K658" s="21">
        <f t="shared" si="21"/>
        <v>0.99999994663477554</v>
      </c>
    </row>
    <row r="659" spans="1:11" x14ac:dyDescent="0.2">
      <c r="A659" s="19" t="s">
        <v>783</v>
      </c>
      <c r="B659" s="22" t="s">
        <v>801</v>
      </c>
      <c r="C659" s="20">
        <v>23882.699218999998</v>
      </c>
      <c r="D659" s="20">
        <v>42195.766237999997</v>
      </c>
      <c r="E659" s="19" t="s">
        <v>298</v>
      </c>
      <c r="F659" s="19" t="s">
        <v>14</v>
      </c>
      <c r="G659" s="19" t="s">
        <v>246</v>
      </c>
      <c r="H659" s="20">
        <v>111.036749</v>
      </c>
      <c r="I659" s="26">
        <v>93.859084999999993</v>
      </c>
      <c r="J659" s="21">
        <f t="shared" si="20"/>
        <v>2.2243720962572275E-3</v>
      </c>
      <c r="K659" s="21">
        <f t="shared" si="21"/>
        <v>0.84529748795148885</v>
      </c>
    </row>
    <row r="660" spans="1:11" ht="25" x14ac:dyDescent="0.2">
      <c r="A660" s="19" t="s">
        <v>783</v>
      </c>
      <c r="B660" s="22" t="s">
        <v>853</v>
      </c>
      <c r="C660" s="20">
        <v>6764.9399409999996</v>
      </c>
      <c r="D660" s="20">
        <v>6764.9484240000002</v>
      </c>
      <c r="E660" s="19" t="s">
        <v>287</v>
      </c>
      <c r="F660" s="19" t="s">
        <v>14</v>
      </c>
      <c r="G660" s="19" t="s">
        <v>26</v>
      </c>
      <c r="H660" s="20">
        <v>3079.2819840000002</v>
      </c>
      <c r="I660" s="26">
        <v>498.43955199999999</v>
      </c>
      <c r="J660" s="21">
        <f t="shared" si="20"/>
        <v>7.3679726844876822E-2</v>
      </c>
      <c r="K660" s="21">
        <f t="shared" si="21"/>
        <v>0.16186875855796906</v>
      </c>
    </row>
    <row r="661" spans="1:11" ht="25" x14ac:dyDescent="0.2">
      <c r="A661" s="19" t="s">
        <v>783</v>
      </c>
      <c r="B661" s="22" t="s">
        <v>786</v>
      </c>
      <c r="C661" s="20">
        <v>419225</v>
      </c>
      <c r="D661" s="20">
        <v>418951.692629</v>
      </c>
      <c r="E661" s="19" t="s">
        <v>323</v>
      </c>
      <c r="F661" s="19" t="s">
        <v>14</v>
      </c>
      <c r="G661" s="19" t="s">
        <v>105</v>
      </c>
      <c r="H661" s="20">
        <v>99.785431000000003</v>
      </c>
      <c r="I661" s="26">
        <v>94.639563999999993</v>
      </c>
      <c r="J661" s="21">
        <f t="shared" si="20"/>
        <v>2.258961251740483E-4</v>
      </c>
      <c r="K661" s="21">
        <f t="shared" si="21"/>
        <v>0.94843067822195393</v>
      </c>
    </row>
    <row r="662" spans="1:11" ht="37" x14ac:dyDescent="0.2">
      <c r="A662" s="19" t="s">
        <v>783</v>
      </c>
      <c r="B662" s="22" t="s">
        <v>797</v>
      </c>
      <c r="C662" s="20">
        <v>36126.898437999997</v>
      </c>
      <c r="D662" s="20">
        <v>36121.9496</v>
      </c>
      <c r="E662" s="19" t="s">
        <v>309</v>
      </c>
      <c r="F662" s="19" t="s">
        <v>14</v>
      </c>
      <c r="G662" s="19" t="s">
        <v>256</v>
      </c>
      <c r="H662" s="20">
        <v>47.822960999999999</v>
      </c>
      <c r="I662" s="26">
        <v>45.483353999999999</v>
      </c>
      <c r="J662" s="21">
        <f t="shared" si="20"/>
        <v>1.2591611057449679E-3</v>
      </c>
      <c r="K662" s="21">
        <f t="shared" si="21"/>
        <v>0.9510777469425199</v>
      </c>
    </row>
    <row r="663" spans="1:11" ht="25" x14ac:dyDescent="0.2">
      <c r="A663" s="19" t="s">
        <v>783</v>
      </c>
      <c r="B663" s="22" t="s">
        <v>798</v>
      </c>
      <c r="C663" s="20">
        <v>15905.900390999999</v>
      </c>
      <c r="D663" s="20">
        <v>15905.861462999999</v>
      </c>
      <c r="E663" s="19" t="s">
        <v>759</v>
      </c>
      <c r="F663" s="19" t="s">
        <v>18</v>
      </c>
      <c r="G663" s="19" t="s">
        <v>294</v>
      </c>
      <c r="H663" s="20">
        <v>49.962218</v>
      </c>
      <c r="I663" s="26">
        <v>0.76120399999999999</v>
      </c>
      <c r="J663" s="21">
        <f t="shared" si="20"/>
        <v>4.785682320763968E-5</v>
      </c>
      <c r="K663" s="21">
        <f t="shared" si="21"/>
        <v>1.5235592623209802E-2</v>
      </c>
    </row>
    <row r="664" spans="1:11" ht="25" x14ac:dyDescent="0.2">
      <c r="A664" s="19" t="s">
        <v>783</v>
      </c>
      <c r="B664" s="22" t="s">
        <v>799</v>
      </c>
      <c r="C664" s="20">
        <v>6292</v>
      </c>
      <c r="D664" s="20">
        <v>6292.42742</v>
      </c>
      <c r="E664" s="19" t="s">
        <v>754</v>
      </c>
      <c r="F664" s="19" t="s">
        <v>18</v>
      </c>
      <c r="G664" s="19" t="s">
        <v>160</v>
      </c>
      <c r="H664" s="20">
        <v>99.707650999999998</v>
      </c>
      <c r="I664" s="26">
        <v>74.409325999999993</v>
      </c>
      <c r="J664" s="21">
        <f t="shared" si="20"/>
        <v>1.1825218001481532E-2</v>
      </c>
      <c r="K664" s="21">
        <f t="shared" si="21"/>
        <v>0.74627498746309839</v>
      </c>
    </row>
    <row r="665" spans="1:11" ht="37" x14ac:dyDescent="0.2">
      <c r="A665" s="19" t="s">
        <v>783</v>
      </c>
      <c r="B665" s="22" t="s">
        <v>819</v>
      </c>
      <c r="C665" s="20">
        <v>70166.796875</v>
      </c>
      <c r="D665" s="20">
        <v>70136.424887999994</v>
      </c>
      <c r="E665" s="19" t="s">
        <v>770</v>
      </c>
      <c r="F665" s="19" t="s">
        <v>18</v>
      </c>
      <c r="G665" s="19" t="s">
        <v>263</v>
      </c>
      <c r="H665" s="20">
        <v>1894.8416179999999</v>
      </c>
      <c r="I665" s="26">
        <v>1.8041830000000001</v>
      </c>
      <c r="J665" s="21">
        <f t="shared" si="20"/>
        <v>2.5723908837399084E-5</v>
      </c>
      <c r="K665" s="21">
        <f t="shared" si="21"/>
        <v>9.5215504180466031E-4</v>
      </c>
    </row>
    <row r="666" spans="1:11" ht="25" x14ac:dyDescent="0.2">
      <c r="A666" s="19" t="s">
        <v>783</v>
      </c>
      <c r="B666" s="22" t="s">
        <v>809</v>
      </c>
      <c r="C666" s="20">
        <v>28075</v>
      </c>
      <c r="D666" s="20">
        <v>28070.666884999999</v>
      </c>
      <c r="E666" s="19" t="s">
        <v>757</v>
      </c>
      <c r="F666" s="19" t="s">
        <v>18</v>
      </c>
      <c r="G666" s="19" t="s">
        <v>224</v>
      </c>
      <c r="H666" s="20">
        <v>44.697450000000003</v>
      </c>
      <c r="I666" s="26">
        <v>27.662942999999999</v>
      </c>
      <c r="J666" s="21">
        <f t="shared" si="20"/>
        <v>9.8547509089576095E-4</v>
      </c>
      <c r="K666" s="21">
        <f t="shared" si="21"/>
        <v>0.61889309121661296</v>
      </c>
    </row>
    <row r="667" spans="1:11" ht="25" x14ac:dyDescent="0.2">
      <c r="A667" s="19" t="s">
        <v>783</v>
      </c>
      <c r="B667" s="22" t="s">
        <v>809</v>
      </c>
      <c r="C667" s="20">
        <v>28075</v>
      </c>
      <c r="D667" s="20">
        <v>28070.666884999999</v>
      </c>
      <c r="E667" s="19" t="s">
        <v>757</v>
      </c>
      <c r="F667" s="19" t="s">
        <v>18</v>
      </c>
      <c r="G667" s="19" t="s">
        <v>224</v>
      </c>
      <c r="H667" s="20">
        <v>44.697450000000003</v>
      </c>
      <c r="I667" s="26">
        <v>27.662942999999999</v>
      </c>
      <c r="J667" s="21">
        <f t="shared" si="20"/>
        <v>9.8547509089576095E-4</v>
      </c>
      <c r="K667" s="21">
        <f t="shared" si="21"/>
        <v>0.61889309121661296</v>
      </c>
    </row>
    <row r="668" spans="1:11" ht="25" x14ac:dyDescent="0.2">
      <c r="A668" s="19" t="s">
        <v>783</v>
      </c>
      <c r="B668" s="22" t="s">
        <v>799</v>
      </c>
      <c r="C668" s="20">
        <v>6292</v>
      </c>
      <c r="D668" s="20">
        <v>6292.42742</v>
      </c>
      <c r="E668" s="19" t="s">
        <v>268</v>
      </c>
      <c r="F668" s="19" t="s">
        <v>14</v>
      </c>
      <c r="G668" s="19" t="s">
        <v>26</v>
      </c>
      <c r="H668" s="20">
        <v>375.23321299999998</v>
      </c>
      <c r="I668" s="26">
        <v>186.77615599999999</v>
      </c>
      <c r="J668" s="21">
        <f t="shared" si="20"/>
        <v>2.9682687384894775E-2</v>
      </c>
      <c r="K668" s="21">
        <f t="shared" si="21"/>
        <v>0.49776019160649299</v>
      </c>
    </row>
    <row r="669" spans="1:11" ht="37" x14ac:dyDescent="0.2">
      <c r="A669" s="19" t="s">
        <v>783</v>
      </c>
      <c r="B669" s="22" t="s">
        <v>797</v>
      </c>
      <c r="C669" s="20">
        <v>36126.898437999997</v>
      </c>
      <c r="D669" s="20">
        <v>36121.9496</v>
      </c>
      <c r="E669" s="19" t="s">
        <v>334</v>
      </c>
      <c r="F669" s="19" t="s">
        <v>14</v>
      </c>
      <c r="G669" s="19" t="s">
        <v>105</v>
      </c>
      <c r="H669" s="20">
        <v>76.911495000000002</v>
      </c>
      <c r="I669" s="26">
        <v>76.911462</v>
      </c>
      <c r="J669" s="21">
        <f t="shared" si="20"/>
        <v>2.1292168017420631E-3</v>
      </c>
      <c r="K669" s="21">
        <f t="shared" si="21"/>
        <v>0.99999957093539782</v>
      </c>
    </row>
    <row r="670" spans="1:11" ht="37" x14ac:dyDescent="0.2">
      <c r="A670" s="19" t="s">
        <v>783</v>
      </c>
      <c r="B670" s="22" t="s">
        <v>797</v>
      </c>
      <c r="C670" s="20">
        <v>36126.898437999997</v>
      </c>
      <c r="D670" s="20">
        <v>36121.9496</v>
      </c>
      <c r="E670" s="19" t="s">
        <v>334</v>
      </c>
      <c r="F670" s="19" t="s">
        <v>14</v>
      </c>
      <c r="G670" s="19" t="s">
        <v>105</v>
      </c>
      <c r="H670" s="20">
        <v>76.911495000000002</v>
      </c>
      <c r="I670" s="26">
        <v>76.911462</v>
      </c>
      <c r="J670" s="21">
        <f t="shared" si="20"/>
        <v>2.1292168017420631E-3</v>
      </c>
      <c r="K670" s="21">
        <f t="shared" si="21"/>
        <v>0.99999957093539782</v>
      </c>
    </row>
    <row r="671" spans="1:11" ht="25" x14ac:dyDescent="0.2">
      <c r="A671" s="19" t="s">
        <v>783</v>
      </c>
      <c r="B671" s="22" t="s">
        <v>810</v>
      </c>
      <c r="C671" s="20">
        <v>3506.9399410000001</v>
      </c>
      <c r="D671" s="20">
        <v>3559.0735319999999</v>
      </c>
      <c r="E671" s="19" t="s">
        <v>288</v>
      </c>
      <c r="F671" s="19" t="s">
        <v>14</v>
      </c>
      <c r="G671" s="19" t="s">
        <v>280</v>
      </c>
      <c r="H671" s="20">
        <v>137.14513400000001</v>
      </c>
      <c r="I671" s="26">
        <v>56.399878000000001</v>
      </c>
      <c r="J671" s="21">
        <f t="shared" si="20"/>
        <v>1.5846786387778405E-2</v>
      </c>
      <c r="K671" s="21">
        <f t="shared" si="21"/>
        <v>0.41124228293801512</v>
      </c>
    </row>
    <row r="672" spans="1:11" ht="25" x14ac:dyDescent="0.2">
      <c r="A672" s="19" t="s">
        <v>783</v>
      </c>
      <c r="B672" s="22" t="s">
        <v>810</v>
      </c>
      <c r="C672" s="20">
        <v>3506.9399410000001</v>
      </c>
      <c r="D672" s="20">
        <v>3559.0735319999999</v>
      </c>
      <c r="E672" s="19" t="s">
        <v>307</v>
      </c>
      <c r="F672" s="19" t="s">
        <v>14</v>
      </c>
      <c r="G672" s="19" t="s">
        <v>279</v>
      </c>
      <c r="H672" s="20">
        <v>161.63927799999999</v>
      </c>
      <c r="I672" s="26">
        <v>36.601072000000002</v>
      </c>
      <c r="J672" s="21">
        <f t="shared" ref="J672:J715" si="22">I672/D672</f>
        <v>1.0283876315259002E-2</v>
      </c>
      <c r="K672" s="21">
        <f t="shared" ref="K672:K715" si="23">I672/H672</f>
        <v>0.22643674515794363</v>
      </c>
    </row>
    <row r="673" spans="1:11" ht="37" x14ac:dyDescent="0.2">
      <c r="A673" s="19" t="s">
        <v>783</v>
      </c>
      <c r="B673" s="22" t="s">
        <v>787</v>
      </c>
      <c r="C673" s="20">
        <v>19194</v>
      </c>
      <c r="D673" s="20">
        <v>19193.565393000001</v>
      </c>
      <c r="E673" s="19" t="s">
        <v>327</v>
      </c>
      <c r="F673" s="19" t="s">
        <v>14</v>
      </c>
      <c r="G673" s="19" t="s">
        <v>282</v>
      </c>
      <c r="H673" s="20">
        <v>32.044448000000003</v>
      </c>
      <c r="I673" s="26">
        <v>13.562727000000001</v>
      </c>
      <c r="J673" s="21">
        <f t="shared" si="22"/>
        <v>7.0662884786098167E-4</v>
      </c>
      <c r="K673" s="21">
        <f t="shared" si="23"/>
        <v>0.42324732821111477</v>
      </c>
    </row>
    <row r="674" spans="1:11" ht="25" x14ac:dyDescent="0.2">
      <c r="A674" s="19" t="s">
        <v>783</v>
      </c>
      <c r="B674" s="22" t="s">
        <v>806</v>
      </c>
      <c r="C674" s="20">
        <v>8993</v>
      </c>
      <c r="D674" s="20">
        <v>8993.6110389999994</v>
      </c>
      <c r="E674" s="19" t="s">
        <v>310</v>
      </c>
      <c r="F674" s="19" t="s">
        <v>14</v>
      </c>
      <c r="G674" s="19" t="s">
        <v>249</v>
      </c>
      <c r="H674" s="20">
        <v>351.48310300000003</v>
      </c>
      <c r="I674" s="26">
        <v>10.213834</v>
      </c>
      <c r="J674" s="21">
        <f t="shared" si="22"/>
        <v>1.1356766437539507E-3</v>
      </c>
      <c r="K674" s="21">
        <f t="shared" si="23"/>
        <v>2.9059246128255559E-2</v>
      </c>
    </row>
    <row r="675" spans="1:11" ht="25" x14ac:dyDescent="0.2">
      <c r="A675" s="19" t="s">
        <v>783</v>
      </c>
      <c r="B675" s="22" t="s">
        <v>786</v>
      </c>
      <c r="C675" s="20">
        <v>419225</v>
      </c>
      <c r="D675" s="20">
        <v>418951.692629</v>
      </c>
      <c r="E675" s="19" t="s">
        <v>315</v>
      </c>
      <c r="F675" s="19" t="s">
        <v>14</v>
      </c>
      <c r="G675" s="19" t="s">
        <v>105</v>
      </c>
      <c r="H675" s="20">
        <v>182.704173</v>
      </c>
      <c r="I675" s="26">
        <v>182.704171</v>
      </c>
      <c r="J675" s="21">
        <f t="shared" si="22"/>
        <v>4.3609841949437478E-4</v>
      </c>
      <c r="K675" s="21">
        <f t="shared" si="23"/>
        <v>0.99999998905334253</v>
      </c>
    </row>
    <row r="676" spans="1:11" x14ac:dyDescent="0.2">
      <c r="A676" s="19" t="s">
        <v>783</v>
      </c>
      <c r="B676" s="22" t="s">
        <v>816</v>
      </c>
      <c r="C676" s="20">
        <v>6900</v>
      </c>
      <c r="D676" s="20">
        <v>6894.2636439999997</v>
      </c>
      <c r="E676" s="19" t="s">
        <v>303</v>
      </c>
      <c r="F676" s="19" t="s">
        <v>14</v>
      </c>
      <c r="G676" s="19" t="s">
        <v>15</v>
      </c>
      <c r="H676" s="20">
        <v>7.3454969999999999</v>
      </c>
      <c r="I676" s="26">
        <v>7.3454949999999997</v>
      </c>
      <c r="J676" s="21">
        <f t="shared" si="22"/>
        <v>1.0654502611591743E-3</v>
      </c>
      <c r="K676" s="21">
        <f t="shared" si="23"/>
        <v>0.99999972772434587</v>
      </c>
    </row>
    <row r="677" spans="1:11" ht="37" x14ac:dyDescent="0.2">
      <c r="A677" s="19" t="s">
        <v>783</v>
      </c>
      <c r="B677" s="22" t="s">
        <v>797</v>
      </c>
      <c r="C677" s="20">
        <v>36126.898437999997</v>
      </c>
      <c r="D677" s="20">
        <v>36121.9496</v>
      </c>
      <c r="E677" s="19" t="s">
        <v>311</v>
      </c>
      <c r="F677" s="19" t="s">
        <v>14</v>
      </c>
      <c r="G677" s="19" t="s">
        <v>237</v>
      </c>
      <c r="H677" s="20">
        <v>78.477521999999993</v>
      </c>
      <c r="I677" s="26">
        <v>78.477524000000003</v>
      </c>
      <c r="J677" s="21">
        <f t="shared" si="22"/>
        <v>2.1725716598641177E-3</v>
      </c>
      <c r="K677" s="21">
        <f t="shared" si="23"/>
        <v>1.0000000254850046</v>
      </c>
    </row>
    <row r="678" spans="1:11" ht="25" x14ac:dyDescent="0.2">
      <c r="A678" s="19" t="s">
        <v>783</v>
      </c>
      <c r="B678" s="22" t="s">
        <v>786</v>
      </c>
      <c r="C678" s="20">
        <v>419225</v>
      </c>
      <c r="D678" s="20">
        <v>418951.692629</v>
      </c>
      <c r="E678" s="19" t="s">
        <v>324</v>
      </c>
      <c r="F678" s="19" t="s">
        <v>14</v>
      </c>
      <c r="G678" s="19" t="s">
        <v>267</v>
      </c>
      <c r="H678" s="20">
        <v>141.81740300000001</v>
      </c>
      <c r="I678" s="26">
        <v>85.538724000000002</v>
      </c>
      <c r="J678" s="21">
        <f t="shared" si="22"/>
        <v>2.0417323883626905E-4</v>
      </c>
      <c r="K678" s="21">
        <f t="shared" si="23"/>
        <v>0.60316098158982645</v>
      </c>
    </row>
    <row r="679" spans="1:11" ht="73" x14ac:dyDescent="0.2">
      <c r="A679" s="19" t="s">
        <v>783</v>
      </c>
      <c r="B679" s="22" t="s">
        <v>818</v>
      </c>
      <c r="C679" s="20">
        <v>42587</v>
      </c>
      <c r="D679" s="20">
        <v>42582.74583</v>
      </c>
      <c r="E679" s="19" t="s">
        <v>706</v>
      </c>
      <c r="F679" s="19" t="s">
        <v>18</v>
      </c>
      <c r="G679" s="19" t="s">
        <v>26</v>
      </c>
      <c r="H679" s="20">
        <v>799.86735399999998</v>
      </c>
      <c r="I679" s="26">
        <v>369.51028700000001</v>
      </c>
      <c r="J679" s="21">
        <f t="shared" si="22"/>
        <v>8.6774650107151151E-3</v>
      </c>
      <c r="K679" s="21">
        <f t="shared" si="23"/>
        <v>0.46196445592152524</v>
      </c>
    </row>
    <row r="680" spans="1:11" ht="25" x14ac:dyDescent="0.2">
      <c r="A680" s="19" t="s">
        <v>783</v>
      </c>
      <c r="B680" s="22" t="s">
        <v>854</v>
      </c>
      <c r="C680" s="20">
        <v>32793</v>
      </c>
      <c r="D680" s="20">
        <v>32793.206766000003</v>
      </c>
      <c r="E680" s="19" t="s">
        <v>353</v>
      </c>
      <c r="F680" s="19" t="s">
        <v>18</v>
      </c>
      <c r="G680" s="19" t="s">
        <v>105</v>
      </c>
      <c r="H680" s="20">
        <v>739.45180500000004</v>
      </c>
      <c r="I680" s="26">
        <v>187.37902199999999</v>
      </c>
      <c r="J680" s="21">
        <f t="shared" si="22"/>
        <v>5.7139584834464728E-3</v>
      </c>
      <c r="K680" s="21">
        <f t="shared" si="23"/>
        <v>0.25340261628004274</v>
      </c>
    </row>
    <row r="681" spans="1:11" ht="25" x14ac:dyDescent="0.2">
      <c r="A681" s="19" t="s">
        <v>783</v>
      </c>
      <c r="B681" s="22" t="s">
        <v>854</v>
      </c>
      <c r="C681" s="20">
        <v>32793</v>
      </c>
      <c r="D681" s="20">
        <v>32793.206766000003</v>
      </c>
      <c r="E681" s="19" t="s">
        <v>355</v>
      </c>
      <c r="F681" s="19" t="s">
        <v>18</v>
      </c>
      <c r="G681" s="19" t="s">
        <v>105</v>
      </c>
      <c r="H681" s="20">
        <v>42.297077999999999</v>
      </c>
      <c r="I681" s="26">
        <v>0.40982400000000002</v>
      </c>
      <c r="J681" s="21">
        <f t="shared" si="22"/>
        <v>1.2497222455990658E-5</v>
      </c>
      <c r="K681" s="21">
        <f t="shared" si="23"/>
        <v>9.6891799476077293E-3</v>
      </c>
    </row>
    <row r="682" spans="1:11" ht="25" x14ac:dyDescent="0.2">
      <c r="A682" s="19" t="s">
        <v>783</v>
      </c>
      <c r="B682" s="22" t="s">
        <v>854</v>
      </c>
      <c r="C682" s="20">
        <v>32793</v>
      </c>
      <c r="D682" s="20">
        <v>32793.206766000003</v>
      </c>
      <c r="E682" s="19" t="s">
        <v>354</v>
      </c>
      <c r="F682" s="19" t="s">
        <v>18</v>
      </c>
      <c r="G682" s="19" t="s">
        <v>105</v>
      </c>
      <c r="H682" s="20">
        <v>752.140581</v>
      </c>
      <c r="I682" s="26">
        <v>75.116308000000004</v>
      </c>
      <c r="J682" s="21">
        <f t="shared" si="22"/>
        <v>2.2906057506361529E-3</v>
      </c>
      <c r="K682" s="21">
        <f t="shared" si="23"/>
        <v>9.9870037460457153E-2</v>
      </c>
    </row>
    <row r="683" spans="1:11" ht="37" x14ac:dyDescent="0.2">
      <c r="A683" s="19" t="s">
        <v>783</v>
      </c>
      <c r="B683" s="22" t="s">
        <v>819</v>
      </c>
      <c r="C683" s="20">
        <v>70166.796875</v>
      </c>
      <c r="D683" s="20">
        <v>70136.424887999994</v>
      </c>
      <c r="E683" s="19" t="s">
        <v>347</v>
      </c>
      <c r="F683" s="19" t="s">
        <v>18</v>
      </c>
      <c r="G683" s="19" t="s">
        <v>105</v>
      </c>
      <c r="H683" s="20">
        <v>149.08887100000001</v>
      </c>
      <c r="I683" s="26">
        <v>4.1595380000000004</v>
      </c>
      <c r="J683" s="21">
        <f t="shared" si="22"/>
        <v>5.930638761017996E-5</v>
      </c>
      <c r="K683" s="21">
        <f t="shared" si="23"/>
        <v>2.7899721636499616E-2</v>
      </c>
    </row>
    <row r="684" spans="1:11" ht="37" x14ac:dyDescent="0.2">
      <c r="A684" s="19" t="s">
        <v>783</v>
      </c>
      <c r="B684" s="22" t="s">
        <v>819</v>
      </c>
      <c r="C684" s="20">
        <v>70166.796875</v>
      </c>
      <c r="D684" s="20">
        <v>70136.424887999994</v>
      </c>
      <c r="E684" s="19" t="s">
        <v>348</v>
      </c>
      <c r="F684" s="19" t="s">
        <v>18</v>
      </c>
      <c r="G684" s="19" t="s">
        <v>105</v>
      </c>
      <c r="H684" s="20">
        <v>94.239526999999995</v>
      </c>
      <c r="I684" s="26">
        <v>94.239526999999995</v>
      </c>
      <c r="J684" s="21">
        <f t="shared" si="22"/>
        <v>1.343660261418941E-3</v>
      </c>
      <c r="K684" s="21">
        <f t="shared" si="23"/>
        <v>1</v>
      </c>
    </row>
    <row r="685" spans="1:11" ht="25" x14ac:dyDescent="0.2">
      <c r="A685" s="19" t="s">
        <v>783</v>
      </c>
      <c r="B685" s="22" t="s">
        <v>854</v>
      </c>
      <c r="C685" s="20">
        <v>32793</v>
      </c>
      <c r="D685" s="20">
        <v>32793.206766000003</v>
      </c>
      <c r="E685" s="19" t="s">
        <v>351</v>
      </c>
      <c r="F685" s="19" t="s">
        <v>18</v>
      </c>
      <c r="G685" s="19" t="s">
        <v>105</v>
      </c>
      <c r="H685" s="20">
        <v>47.530484000000001</v>
      </c>
      <c r="I685" s="26">
        <v>0.33978999999999998</v>
      </c>
      <c r="J685" s="21">
        <f t="shared" si="22"/>
        <v>1.0361597218125501E-5</v>
      </c>
      <c r="K685" s="21">
        <f t="shared" si="23"/>
        <v>7.1488857550871974E-3</v>
      </c>
    </row>
    <row r="686" spans="1:11" ht="37" x14ac:dyDescent="0.2">
      <c r="A686" s="19" t="s">
        <v>783</v>
      </c>
      <c r="B686" s="22" t="s">
        <v>797</v>
      </c>
      <c r="C686" s="20">
        <v>36126.898437999997</v>
      </c>
      <c r="D686" s="20">
        <v>36121.9496</v>
      </c>
      <c r="E686" s="19" t="s">
        <v>335</v>
      </c>
      <c r="F686" s="19" t="s">
        <v>14</v>
      </c>
      <c r="G686" s="19" t="s">
        <v>267</v>
      </c>
      <c r="H686" s="20">
        <v>6.9437720000000001</v>
      </c>
      <c r="I686" s="26">
        <v>2.4998550000000002</v>
      </c>
      <c r="J686" s="21">
        <f t="shared" si="22"/>
        <v>6.9205982171017706E-5</v>
      </c>
      <c r="K686" s="21">
        <f t="shared" si="23"/>
        <v>0.36001398087379599</v>
      </c>
    </row>
    <row r="687" spans="1:11" ht="37" x14ac:dyDescent="0.2">
      <c r="A687" s="19" t="s">
        <v>783</v>
      </c>
      <c r="B687" s="22" t="s">
        <v>803</v>
      </c>
      <c r="C687" s="20">
        <v>21291</v>
      </c>
      <c r="D687" s="20">
        <v>21291.045698000002</v>
      </c>
      <c r="E687" s="19" t="s">
        <v>352</v>
      </c>
      <c r="F687" s="19" t="s">
        <v>18</v>
      </c>
      <c r="G687" s="19" t="s">
        <v>105</v>
      </c>
      <c r="H687" s="20">
        <v>33.492142999999999</v>
      </c>
      <c r="I687" s="26">
        <v>10.912929</v>
      </c>
      <c r="J687" s="21">
        <f t="shared" si="22"/>
        <v>5.1255955929985718E-4</v>
      </c>
      <c r="K687" s="21">
        <f t="shared" si="23"/>
        <v>0.32583549520853294</v>
      </c>
    </row>
    <row r="688" spans="1:11" ht="25" x14ac:dyDescent="0.2">
      <c r="A688" s="19" t="s">
        <v>783</v>
      </c>
      <c r="B688" s="22" t="s">
        <v>809</v>
      </c>
      <c r="C688" s="20">
        <v>28075</v>
      </c>
      <c r="D688" s="20">
        <v>28070.666884999999</v>
      </c>
      <c r="E688" s="19" t="s">
        <v>349</v>
      </c>
      <c r="F688" s="19" t="s">
        <v>18</v>
      </c>
      <c r="G688" s="19" t="s">
        <v>105</v>
      </c>
      <c r="H688" s="20">
        <v>129.33784199999999</v>
      </c>
      <c r="I688" s="26">
        <v>102.936583</v>
      </c>
      <c r="J688" s="21">
        <f t="shared" si="22"/>
        <v>3.6670515674497844E-3</v>
      </c>
      <c r="K688" s="21">
        <f t="shared" si="23"/>
        <v>0.79587367013592203</v>
      </c>
    </row>
    <row r="689" spans="1:11" ht="37" x14ac:dyDescent="0.2">
      <c r="A689" s="19" t="s">
        <v>783</v>
      </c>
      <c r="B689" s="22" t="s">
        <v>819</v>
      </c>
      <c r="C689" s="20">
        <v>70166.796875</v>
      </c>
      <c r="D689" s="20">
        <v>70136.424887999994</v>
      </c>
      <c r="E689" s="19" t="s">
        <v>346</v>
      </c>
      <c r="F689" s="19" t="s">
        <v>18</v>
      </c>
      <c r="G689" s="19" t="s">
        <v>105</v>
      </c>
      <c r="H689" s="20">
        <v>64.479949000000005</v>
      </c>
      <c r="I689" s="26">
        <v>14.515024</v>
      </c>
      <c r="J689" s="21">
        <f t="shared" si="22"/>
        <v>2.0695414719496845E-4</v>
      </c>
      <c r="K689" s="21">
        <f t="shared" si="23"/>
        <v>0.22510911105094081</v>
      </c>
    </row>
    <row r="690" spans="1:11" ht="37" x14ac:dyDescent="0.2">
      <c r="A690" s="19" t="s">
        <v>783</v>
      </c>
      <c r="B690" s="22" t="s">
        <v>819</v>
      </c>
      <c r="C690" s="20">
        <v>70166.796875</v>
      </c>
      <c r="D690" s="20">
        <v>70136.424887999994</v>
      </c>
      <c r="E690" s="19" t="s">
        <v>340</v>
      </c>
      <c r="F690" s="19" t="s">
        <v>18</v>
      </c>
      <c r="G690" s="19" t="s">
        <v>105</v>
      </c>
      <c r="H690" s="20">
        <v>23.439951000000001</v>
      </c>
      <c r="I690" s="26">
        <v>20.542000999999999</v>
      </c>
      <c r="J690" s="21">
        <f t="shared" si="22"/>
        <v>2.9288634304932523E-4</v>
      </c>
      <c r="K690" s="21">
        <f t="shared" si="23"/>
        <v>0.8763670623714187</v>
      </c>
    </row>
    <row r="691" spans="1:11" ht="37" x14ac:dyDescent="0.2">
      <c r="A691" s="19" t="s">
        <v>783</v>
      </c>
      <c r="B691" s="22" t="s">
        <v>819</v>
      </c>
      <c r="C691" s="20">
        <v>70166.796875</v>
      </c>
      <c r="D691" s="20">
        <v>70136.424887999994</v>
      </c>
      <c r="E691" s="19" t="s">
        <v>339</v>
      </c>
      <c r="F691" s="19" t="s">
        <v>14</v>
      </c>
      <c r="G691" s="19" t="s">
        <v>105</v>
      </c>
      <c r="H691" s="20">
        <v>7.2138900000000001</v>
      </c>
      <c r="I691" s="26">
        <v>6.4886179999999998</v>
      </c>
      <c r="J691" s="21">
        <f t="shared" si="22"/>
        <v>9.2514239360811379E-5</v>
      </c>
      <c r="K691" s="21">
        <f t="shared" si="23"/>
        <v>0.89946173285148512</v>
      </c>
    </row>
    <row r="692" spans="1:11" ht="25" x14ac:dyDescent="0.2">
      <c r="A692" s="19" t="s">
        <v>783</v>
      </c>
      <c r="B692" s="22" t="s">
        <v>853</v>
      </c>
      <c r="C692" s="20">
        <v>6764.9399409999996</v>
      </c>
      <c r="D692" s="20">
        <v>6764.9484240000002</v>
      </c>
      <c r="E692" s="19" t="s">
        <v>345</v>
      </c>
      <c r="F692" s="19" t="s">
        <v>18</v>
      </c>
      <c r="G692" s="19" t="s">
        <v>105</v>
      </c>
      <c r="H692" s="20">
        <v>472.32084099999997</v>
      </c>
      <c r="I692" s="26">
        <v>35.161661000000002</v>
      </c>
      <c r="J692" s="21">
        <f t="shared" si="22"/>
        <v>5.1976244009868597E-3</v>
      </c>
      <c r="K692" s="21">
        <f t="shared" si="23"/>
        <v>7.4444441040449463E-2</v>
      </c>
    </row>
    <row r="693" spans="1:11" ht="37" x14ac:dyDescent="0.2">
      <c r="A693" s="19" t="s">
        <v>783</v>
      </c>
      <c r="B693" s="22" t="s">
        <v>797</v>
      </c>
      <c r="C693" s="20">
        <v>36126.898437999997</v>
      </c>
      <c r="D693" s="20">
        <v>36121.9496</v>
      </c>
      <c r="E693" s="19" t="s">
        <v>350</v>
      </c>
      <c r="F693" s="19" t="s">
        <v>18</v>
      </c>
      <c r="G693" s="19" t="s">
        <v>105</v>
      </c>
      <c r="H693" s="20">
        <v>144.15959899999999</v>
      </c>
      <c r="I693" s="26">
        <v>73.610266999999993</v>
      </c>
      <c r="J693" s="21">
        <f t="shared" si="22"/>
        <v>2.0378265241807435E-3</v>
      </c>
      <c r="K693" s="21">
        <f t="shared" si="23"/>
        <v>0.51061648000283355</v>
      </c>
    </row>
    <row r="694" spans="1:11" ht="25" x14ac:dyDescent="0.2">
      <c r="A694" s="19" t="s">
        <v>783</v>
      </c>
      <c r="B694" s="22" t="s">
        <v>786</v>
      </c>
      <c r="C694" s="20">
        <v>419225</v>
      </c>
      <c r="D694" s="20">
        <v>418951.692629</v>
      </c>
      <c r="E694" s="19" t="s">
        <v>321</v>
      </c>
      <c r="F694" s="19" t="s">
        <v>14</v>
      </c>
      <c r="G694" s="19" t="s">
        <v>23</v>
      </c>
      <c r="H694" s="20">
        <v>499.02144199999998</v>
      </c>
      <c r="I694" s="26">
        <v>499.02146399999998</v>
      </c>
      <c r="J694" s="21">
        <f t="shared" si="22"/>
        <v>1.1911193409162456E-3</v>
      </c>
      <c r="K694" s="21">
        <f t="shared" si="23"/>
        <v>1.000000044086282</v>
      </c>
    </row>
    <row r="695" spans="1:11" x14ac:dyDescent="0.2">
      <c r="A695" s="19" t="s">
        <v>783</v>
      </c>
      <c r="B695" s="22" t="s">
        <v>813</v>
      </c>
      <c r="C695" s="20">
        <v>6640</v>
      </c>
      <c r="D695" s="20">
        <v>6638.8374480000002</v>
      </c>
      <c r="E695" s="19" t="s">
        <v>337</v>
      </c>
      <c r="F695" s="19" t="s">
        <v>14</v>
      </c>
      <c r="G695" s="19" t="s">
        <v>105</v>
      </c>
      <c r="H695" s="20">
        <v>29.799036999999998</v>
      </c>
      <c r="I695" s="26">
        <v>3.249047</v>
      </c>
      <c r="J695" s="21">
        <f t="shared" si="22"/>
        <v>4.8939999291273506E-4</v>
      </c>
      <c r="K695" s="21">
        <f t="shared" si="23"/>
        <v>0.10903194623369877</v>
      </c>
    </row>
    <row r="696" spans="1:11" ht="37" x14ac:dyDescent="0.2">
      <c r="A696" s="19" t="s">
        <v>783</v>
      </c>
      <c r="B696" s="22" t="s">
        <v>819</v>
      </c>
      <c r="C696" s="20">
        <v>70166.796875</v>
      </c>
      <c r="D696" s="20">
        <v>70136.424887999994</v>
      </c>
      <c r="E696" s="19" t="s">
        <v>752</v>
      </c>
      <c r="F696" s="19" t="s">
        <v>18</v>
      </c>
      <c r="G696" s="19" t="s">
        <v>234</v>
      </c>
      <c r="H696" s="20">
        <v>6741.9344659999997</v>
      </c>
      <c r="I696" s="26">
        <v>0.42320099999999999</v>
      </c>
      <c r="J696" s="21">
        <f t="shared" si="22"/>
        <v>6.033968806876092E-6</v>
      </c>
      <c r="K696" s="21">
        <f t="shared" si="23"/>
        <v>6.2771449668374746E-5</v>
      </c>
    </row>
    <row r="697" spans="1:11" ht="25" x14ac:dyDescent="0.2">
      <c r="A697" s="19" t="s">
        <v>783</v>
      </c>
      <c r="B697" s="22" t="s">
        <v>809</v>
      </c>
      <c r="C697" s="20">
        <v>28075</v>
      </c>
      <c r="D697" s="20">
        <v>28070.666884999999</v>
      </c>
      <c r="E697" s="19" t="s">
        <v>749</v>
      </c>
      <c r="F697" s="19" t="s">
        <v>18</v>
      </c>
      <c r="G697" s="19" t="s">
        <v>224</v>
      </c>
      <c r="H697" s="20">
        <v>16.491833</v>
      </c>
      <c r="I697" s="26">
        <v>9.1783000000000003E-2</v>
      </c>
      <c r="J697" s="21">
        <f t="shared" si="22"/>
        <v>3.2697121296055024E-6</v>
      </c>
      <c r="K697" s="21">
        <f t="shared" si="23"/>
        <v>5.5653607455278019E-3</v>
      </c>
    </row>
    <row r="698" spans="1:11" ht="25" x14ac:dyDescent="0.2">
      <c r="A698" s="19" t="s">
        <v>783</v>
      </c>
      <c r="B698" s="22" t="s">
        <v>798</v>
      </c>
      <c r="C698" s="20">
        <v>15905.900390999999</v>
      </c>
      <c r="D698" s="20">
        <v>15905.861462999999</v>
      </c>
      <c r="E698" s="19" t="s">
        <v>750</v>
      </c>
      <c r="F698" s="19" t="s">
        <v>18</v>
      </c>
      <c r="G698" s="19" t="s">
        <v>160</v>
      </c>
      <c r="H698" s="20">
        <v>2476.6376770000002</v>
      </c>
      <c r="I698" s="26">
        <v>2254.7049940000002</v>
      </c>
      <c r="J698" s="21">
        <f t="shared" si="22"/>
        <v>0.14175308890026891</v>
      </c>
      <c r="K698" s="21">
        <f t="shared" si="23"/>
        <v>0.91038952323909106</v>
      </c>
    </row>
    <row r="699" spans="1:11" ht="25" x14ac:dyDescent="0.2">
      <c r="A699" s="19" t="s">
        <v>783</v>
      </c>
      <c r="B699" s="22" t="s">
        <v>798</v>
      </c>
      <c r="C699" s="20">
        <v>15905.900390999999</v>
      </c>
      <c r="D699" s="20">
        <v>15905.861462999999</v>
      </c>
      <c r="E699" s="19" t="s">
        <v>750</v>
      </c>
      <c r="F699" s="19" t="s">
        <v>18</v>
      </c>
      <c r="G699" s="19" t="s">
        <v>160</v>
      </c>
      <c r="H699" s="20">
        <v>2476.6376770000002</v>
      </c>
      <c r="I699" s="26">
        <v>2254.7049940000002</v>
      </c>
      <c r="J699" s="21">
        <f t="shared" si="22"/>
        <v>0.14175308890026891</v>
      </c>
      <c r="K699" s="21">
        <f t="shared" si="23"/>
        <v>0.91038952323909106</v>
      </c>
    </row>
    <row r="700" spans="1:11" ht="25" x14ac:dyDescent="0.2">
      <c r="A700" s="19" t="s">
        <v>783</v>
      </c>
      <c r="B700" s="22" t="s">
        <v>798</v>
      </c>
      <c r="C700" s="20">
        <v>15905.900390999999</v>
      </c>
      <c r="D700" s="20">
        <v>15905.861462999999</v>
      </c>
      <c r="E700" s="19" t="s">
        <v>372</v>
      </c>
      <c r="F700" s="19" t="s">
        <v>18</v>
      </c>
      <c r="G700" s="19" t="s">
        <v>160</v>
      </c>
      <c r="H700" s="20">
        <v>10.245760000000001</v>
      </c>
      <c r="I700" s="26">
        <v>10.245759</v>
      </c>
      <c r="J700" s="21">
        <f t="shared" si="22"/>
        <v>6.4414989554847728E-4</v>
      </c>
      <c r="K700" s="21">
        <f t="shared" si="23"/>
        <v>0.99999990239865066</v>
      </c>
    </row>
    <row r="701" spans="1:11" ht="25" x14ac:dyDescent="0.2">
      <c r="A701" s="19" t="s">
        <v>783</v>
      </c>
      <c r="B701" s="22" t="s">
        <v>809</v>
      </c>
      <c r="C701" s="20">
        <v>28075</v>
      </c>
      <c r="D701" s="20">
        <v>28070.666884999999</v>
      </c>
      <c r="E701" s="19" t="s">
        <v>744</v>
      </c>
      <c r="F701" s="19" t="s">
        <v>18</v>
      </c>
      <c r="G701" s="19" t="s">
        <v>241</v>
      </c>
      <c r="H701" s="20">
        <v>10.998187</v>
      </c>
      <c r="I701" s="26">
        <v>0.44530799999999998</v>
      </c>
      <c r="J701" s="21">
        <f t="shared" si="22"/>
        <v>1.5863819759763431E-5</v>
      </c>
      <c r="K701" s="21">
        <f t="shared" si="23"/>
        <v>4.0489218813973611E-2</v>
      </c>
    </row>
    <row r="702" spans="1:11" ht="37" x14ac:dyDescent="0.2">
      <c r="A702" s="19" t="s">
        <v>783</v>
      </c>
      <c r="B702" s="22" t="s">
        <v>819</v>
      </c>
      <c r="C702" s="20">
        <v>70166.796875</v>
      </c>
      <c r="D702" s="20">
        <v>70136.424887999994</v>
      </c>
      <c r="E702" s="19" t="s">
        <v>719</v>
      </c>
      <c r="F702" s="19" t="s">
        <v>18</v>
      </c>
      <c r="G702" s="19" t="s">
        <v>19</v>
      </c>
      <c r="H702" s="20">
        <v>39.986936</v>
      </c>
      <c r="I702" s="26">
        <v>39.986929000000003</v>
      </c>
      <c r="J702" s="21">
        <f t="shared" si="22"/>
        <v>5.7013069975914296E-4</v>
      </c>
      <c r="K702" s="21">
        <f t="shared" si="23"/>
        <v>0.99999982494282647</v>
      </c>
    </row>
    <row r="703" spans="1:11" ht="25" x14ac:dyDescent="0.2">
      <c r="A703" s="19" t="s">
        <v>783</v>
      </c>
      <c r="B703" s="22" t="s">
        <v>841</v>
      </c>
      <c r="C703" s="20">
        <v>6887.5</v>
      </c>
      <c r="D703" s="20">
        <v>6883.5865789999998</v>
      </c>
      <c r="E703" s="19" t="s">
        <v>745</v>
      </c>
      <c r="F703" s="19" t="s">
        <v>18</v>
      </c>
      <c r="G703" s="19" t="s">
        <v>19</v>
      </c>
      <c r="H703" s="20">
        <v>699.80409399999996</v>
      </c>
      <c r="I703" s="26">
        <v>607.929305</v>
      </c>
      <c r="J703" s="21">
        <f t="shared" si="22"/>
        <v>8.8315778122793051E-2</v>
      </c>
      <c r="K703" s="21">
        <f t="shared" si="23"/>
        <v>0.86871355885494439</v>
      </c>
    </row>
    <row r="704" spans="1:11" ht="25" x14ac:dyDescent="0.2">
      <c r="A704" s="19" t="s">
        <v>783</v>
      </c>
      <c r="B704" s="22" t="s">
        <v>809</v>
      </c>
      <c r="C704" s="20">
        <v>28075</v>
      </c>
      <c r="D704" s="20">
        <v>28070.666884999999</v>
      </c>
      <c r="E704" s="19" t="s">
        <v>721</v>
      </c>
      <c r="F704" s="19" t="s">
        <v>18</v>
      </c>
      <c r="G704" s="19" t="s">
        <v>19</v>
      </c>
      <c r="H704" s="20">
        <v>61.455575000000003</v>
      </c>
      <c r="I704" s="26">
        <v>40.578377000000003</v>
      </c>
      <c r="J704" s="21">
        <f t="shared" si="22"/>
        <v>1.4455793717420976E-3</v>
      </c>
      <c r="K704" s="21">
        <f t="shared" si="23"/>
        <v>0.66028797224661884</v>
      </c>
    </row>
    <row r="705" spans="1:11" ht="25" x14ac:dyDescent="0.2">
      <c r="A705" s="19" t="s">
        <v>783</v>
      </c>
      <c r="B705" s="22" t="s">
        <v>809</v>
      </c>
      <c r="C705" s="20">
        <v>28075</v>
      </c>
      <c r="D705" s="20">
        <v>28070.666884999999</v>
      </c>
      <c r="E705" s="19" t="s">
        <v>721</v>
      </c>
      <c r="F705" s="19" t="s">
        <v>18</v>
      </c>
      <c r="G705" s="19" t="s">
        <v>19</v>
      </c>
      <c r="H705" s="20">
        <v>61.455575000000003</v>
      </c>
      <c r="I705" s="26">
        <v>40.578377000000003</v>
      </c>
      <c r="J705" s="21">
        <f t="shared" si="22"/>
        <v>1.4455793717420976E-3</v>
      </c>
      <c r="K705" s="21">
        <f t="shared" si="23"/>
        <v>0.66028797224661884</v>
      </c>
    </row>
    <row r="706" spans="1:11" ht="25" x14ac:dyDescent="0.2">
      <c r="A706" s="19" t="s">
        <v>783</v>
      </c>
      <c r="B706" s="22" t="s">
        <v>841</v>
      </c>
      <c r="C706" s="20">
        <v>6887.5</v>
      </c>
      <c r="D706" s="20">
        <v>6883.5865789999998</v>
      </c>
      <c r="E706" s="19" t="s">
        <v>713</v>
      </c>
      <c r="F706" s="19" t="s">
        <v>18</v>
      </c>
      <c r="G706" s="19" t="s">
        <v>26</v>
      </c>
      <c r="H706" s="20">
        <v>97.967472999999998</v>
      </c>
      <c r="I706" s="26">
        <v>37.617978000000001</v>
      </c>
      <c r="J706" s="21">
        <f t="shared" si="22"/>
        <v>5.4648804904644469E-3</v>
      </c>
      <c r="K706" s="21">
        <f t="shared" si="23"/>
        <v>0.3839843659129597</v>
      </c>
    </row>
    <row r="707" spans="1:11" ht="25" x14ac:dyDescent="0.2">
      <c r="A707" s="19" t="s">
        <v>783</v>
      </c>
      <c r="B707" s="22" t="s">
        <v>798</v>
      </c>
      <c r="C707" s="20">
        <v>15905.900390999999</v>
      </c>
      <c r="D707" s="20">
        <v>15905.861462999999</v>
      </c>
      <c r="E707" s="19" t="s">
        <v>708</v>
      </c>
      <c r="F707" s="19" t="s">
        <v>18</v>
      </c>
      <c r="G707" s="19" t="s">
        <v>60</v>
      </c>
      <c r="H707" s="20">
        <v>94.928746000000004</v>
      </c>
      <c r="I707" s="26">
        <v>94.928748999999996</v>
      </c>
      <c r="J707" s="21">
        <f t="shared" si="22"/>
        <v>5.9681614366390639E-3</v>
      </c>
      <c r="K707" s="21">
        <f t="shared" si="23"/>
        <v>1.0000000316026505</v>
      </c>
    </row>
    <row r="708" spans="1:11" ht="25" x14ac:dyDescent="0.2">
      <c r="A708" s="19" t="s">
        <v>783</v>
      </c>
      <c r="B708" s="22" t="s">
        <v>798</v>
      </c>
      <c r="C708" s="20">
        <v>15905.900390999999</v>
      </c>
      <c r="D708" s="20">
        <v>15905.861462999999</v>
      </c>
      <c r="E708" s="19" t="s">
        <v>709</v>
      </c>
      <c r="F708" s="19" t="s">
        <v>18</v>
      </c>
      <c r="G708" s="19" t="s">
        <v>60</v>
      </c>
      <c r="H708" s="20">
        <v>78.389234999999999</v>
      </c>
      <c r="I708" s="26">
        <v>78.389240000000001</v>
      </c>
      <c r="J708" s="21">
        <f t="shared" si="22"/>
        <v>4.9283240761494118E-3</v>
      </c>
      <c r="K708" s="21">
        <f t="shared" si="23"/>
        <v>1.0000000637842683</v>
      </c>
    </row>
    <row r="709" spans="1:11" ht="25" x14ac:dyDescent="0.2">
      <c r="A709" s="19" t="s">
        <v>783</v>
      </c>
      <c r="B709" s="22" t="s">
        <v>798</v>
      </c>
      <c r="C709" s="20">
        <v>15905.900390999999</v>
      </c>
      <c r="D709" s="20">
        <v>15905.861462999999</v>
      </c>
      <c r="E709" s="19" t="s">
        <v>680</v>
      </c>
      <c r="F709" s="19" t="s">
        <v>18</v>
      </c>
      <c r="G709" s="19" t="s">
        <v>286</v>
      </c>
      <c r="H709" s="20">
        <v>17.829508000000001</v>
      </c>
      <c r="I709" s="26">
        <v>17.829508000000001</v>
      </c>
      <c r="J709" s="21">
        <f t="shared" si="22"/>
        <v>1.1209394751409574E-3</v>
      </c>
      <c r="K709" s="21">
        <f t="shared" si="23"/>
        <v>1</v>
      </c>
    </row>
    <row r="710" spans="1:11" ht="25" x14ac:dyDescent="0.2">
      <c r="A710" s="19" t="s">
        <v>783</v>
      </c>
      <c r="B710" s="22" t="s">
        <v>798</v>
      </c>
      <c r="C710" s="20">
        <v>15905.900390999999</v>
      </c>
      <c r="D710" s="20">
        <v>15905.861462999999</v>
      </c>
      <c r="E710" s="19" t="s">
        <v>730</v>
      </c>
      <c r="F710" s="19" t="s">
        <v>18</v>
      </c>
      <c r="G710" s="19" t="s">
        <v>65</v>
      </c>
      <c r="H710" s="20">
        <v>98.242221999999998</v>
      </c>
      <c r="I710" s="26">
        <v>98.242221999999998</v>
      </c>
      <c r="J710" s="21">
        <f t="shared" si="22"/>
        <v>6.1764791695520377E-3</v>
      </c>
      <c r="K710" s="21">
        <f t="shared" si="23"/>
        <v>1</v>
      </c>
    </row>
    <row r="711" spans="1:11" ht="37" x14ac:dyDescent="0.2">
      <c r="A711" s="19" t="s">
        <v>783</v>
      </c>
      <c r="B711" s="22" t="s">
        <v>819</v>
      </c>
      <c r="C711" s="20">
        <v>70166.796875</v>
      </c>
      <c r="D711" s="20">
        <v>70136.424887999994</v>
      </c>
      <c r="E711" s="19" t="s">
        <v>328</v>
      </c>
      <c r="F711" s="19" t="s">
        <v>14</v>
      </c>
      <c r="G711" s="19" t="s">
        <v>105</v>
      </c>
      <c r="H711" s="20">
        <v>31.681522999999999</v>
      </c>
      <c r="I711" s="26">
        <v>31.681525000000001</v>
      </c>
      <c r="J711" s="21">
        <f t="shared" si="22"/>
        <v>4.5171285891164033E-4</v>
      </c>
      <c r="K711" s="21">
        <f t="shared" si="23"/>
        <v>1.0000000631282784</v>
      </c>
    </row>
    <row r="712" spans="1:11" x14ac:dyDescent="0.2">
      <c r="A712" s="19" t="s">
        <v>783</v>
      </c>
      <c r="B712" s="22" t="s">
        <v>838</v>
      </c>
      <c r="C712" s="20">
        <v>12718.200194999999</v>
      </c>
      <c r="D712" s="20">
        <v>12718.260951</v>
      </c>
      <c r="E712" s="19" t="s">
        <v>322</v>
      </c>
      <c r="F712" s="19" t="s">
        <v>14</v>
      </c>
      <c r="G712" s="19" t="s">
        <v>105</v>
      </c>
      <c r="H712" s="20">
        <v>0.138515</v>
      </c>
      <c r="I712" s="26">
        <v>0.138515</v>
      </c>
      <c r="J712" s="21">
        <f t="shared" si="22"/>
        <v>1.0891033022019333E-5</v>
      </c>
      <c r="K712" s="21">
        <f t="shared" si="23"/>
        <v>1</v>
      </c>
    </row>
    <row r="713" spans="1:11" x14ac:dyDescent="0.2">
      <c r="A713" s="19" t="s">
        <v>783</v>
      </c>
      <c r="B713" s="22" t="s">
        <v>816</v>
      </c>
      <c r="C713" s="20">
        <v>6900</v>
      </c>
      <c r="D713" s="20">
        <v>6894.2636439999997</v>
      </c>
      <c r="E713" s="19" t="s">
        <v>257</v>
      </c>
      <c r="F713" s="19" t="s">
        <v>14</v>
      </c>
      <c r="G713" s="19" t="s">
        <v>15</v>
      </c>
      <c r="H713" s="20">
        <v>12.242405</v>
      </c>
      <c r="I713" s="26">
        <v>12.242404000000001</v>
      </c>
      <c r="J713" s="21">
        <f t="shared" si="22"/>
        <v>1.775737719379854E-3</v>
      </c>
      <c r="K713" s="21">
        <f t="shared" si="23"/>
        <v>0.99999991831670332</v>
      </c>
    </row>
    <row r="714" spans="1:11" x14ac:dyDescent="0.2">
      <c r="A714" s="19" t="s">
        <v>783</v>
      </c>
      <c r="B714" s="22" t="s">
        <v>835</v>
      </c>
      <c r="C714" s="20">
        <v>10840</v>
      </c>
      <c r="D714" s="20">
        <v>10840.015085000001</v>
      </c>
      <c r="E714" s="19" t="s">
        <v>314</v>
      </c>
      <c r="F714" s="19" t="s">
        <v>14</v>
      </c>
      <c r="G714" s="19" t="s">
        <v>105</v>
      </c>
      <c r="H714" s="20">
        <v>1.720059</v>
      </c>
      <c r="I714" s="26">
        <v>1.7200580000000001</v>
      </c>
      <c r="J714" s="21">
        <f t="shared" si="22"/>
        <v>1.5867671645403435E-4</v>
      </c>
      <c r="K714" s="21">
        <f t="shared" si="23"/>
        <v>0.99999941862459374</v>
      </c>
    </row>
    <row r="715" spans="1:11" ht="25" x14ac:dyDescent="0.2">
      <c r="A715" s="19" t="s">
        <v>783</v>
      </c>
      <c r="B715" s="22" t="s">
        <v>786</v>
      </c>
      <c r="C715" s="20">
        <v>419225</v>
      </c>
      <c r="D715" s="20">
        <v>418951.692629</v>
      </c>
      <c r="E715" s="19" t="s">
        <v>771</v>
      </c>
      <c r="F715" s="19" t="s">
        <v>231</v>
      </c>
      <c r="G715" s="19" t="s">
        <v>105</v>
      </c>
      <c r="H715" s="20">
        <v>98.881654999999995</v>
      </c>
      <c r="I715" s="26">
        <v>59.674326999999998</v>
      </c>
      <c r="J715" s="21">
        <f t="shared" si="22"/>
        <v>1.4243725004554217E-4</v>
      </c>
      <c r="K715" s="21">
        <f t="shared" si="23"/>
        <v>0.60349239704776381</v>
      </c>
    </row>
    <row r="717" spans="1:11" ht="26" x14ac:dyDescent="0.3">
      <c r="A717" s="24" t="s">
        <v>855</v>
      </c>
      <c r="B717" s="25"/>
      <c r="C717" s="25"/>
      <c r="D717" s="24" t="s">
        <v>855</v>
      </c>
      <c r="E717" s="25"/>
      <c r="F717" s="25"/>
      <c r="G717" s="24" t="s">
        <v>855</v>
      </c>
      <c r="H717" s="25"/>
      <c r="I717" s="25"/>
      <c r="J717" s="24" t="s">
        <v>855</v>
      </c>
      <c r="K717" s="25"/>
    </row>
    <row r="718" spans="1:11" ht="24" x14ac:dyDescent="0.2">
      <c r="A718" s="18" t="s">
        <v>1</v>
      </c>
      <c r="B718" s="18" t="s">
        <v>2</v>
      </c>
      <c r="C718" s="18" t="s">
        <v>3</v>
      </c>
      <c r="D718" s="18" t="s">
        <v>4</v>
      </c>
      <c r="E718" s="18" t="s">
        <v>5</v>
      </c>
      <c r="F718" s="18" t="s">
        <v>6</v>
      </c>
      <c r="G718" s="18" t="s">
        <v>7</v>
      </c>
      <c r="H718" s="18" t="s">
        <v>8</v>
      </c>
      <c r="I718" s="18" t="s">
        <v>9</v>
      </c>
      <c r="J718" s="18" t="s">
        <v>10</v>
      </c>
      <c r="K718" s="18" t="s">
        <v>11</v>
      </c>
    </row>
    <row r="719" spans="1:11" ht="61" x14ac:dyDescent="0.2">
      <c r="A719" s="19" t="s">
        <v>855</v>
      </c>
      <c r="B719" s="22" t="s">
        <v>856</v>
      </c>
      <c r="C719" s="20">
        <v>7.42</v>
      </c>
      <c r="D719" s="20">
        <v>8.2788629999999994</v>
      </c>
      <c r="E719" s="19">
        <v>1995</v>
      </c>
      <c r="F719" s="19" t="s">
        <v>18</v>
      </c>
      <c r="G719" s="19" t="s">
        <v>290</v>
      </c>
      <c r="H719" s="20">
        <v>50.971812999999997</v>
      </c>
      <c r="I719" s="26">
        <v>5.2815789999999998</v>
      </c>
      <c r="J719" s="21">
        <f t="shared" ref="J719:J782" si="24">I719/D719</f>
        <v>0.63795946375728163</v>
      </c>
      <c r="K719" s="21">
        <f t="shared" ref="K719:K782" si="25">I719/H719</f>
        <v>0.10361764059677453</v>
      </c>
    </row>
    <row r="720" spans="1:11" ht="49" x14ac:dyDescent="0.2">
      <c r="A720" s="19" t="s">
        <v>855</v>
      </c>
      <c r="B720" s="22" t="s">
        <v>857</v>
      </c>
      <c r="C720" s="20">
        <v>525</v>
      </c>
      <c r="D720" s="20">
        <v>522.40589999999997</v>
      </c>
      <c r="E720" s="19">
        <v>2492</v>
      </c>
      <c r="F720" s="19" t="s">
        <v>18</v>
      </c>
      <c r="G720" s="19" t="s">
        <v>281</v>
      </c>
      <c r="H720" s="20">
        <v>643.93802500000004</v>
      </c>
      <c r="I720" s="26">
        <v>2.342406</v>
      </c>
      <c r="J720" s="21">
        <f t="shared" si="24"/>
        <v>4.4838812119082118E-3</v>
      </c>
      <c r="K720" s="21">
        <f t="shared" si="25"/>
        <v>3.6376264625776677E-3</v>
      </c>
    </row>
    <row r="721" spans="1:11" x14ac:dyDescent="0.2">
      <c r="A721" s="19" t="s">
        <v>855</v>
      </c>
      <c r="B721" s="22" t="s">
        <v>858</v>
      </c>
      <c r="C721" s="20">
        <v>106.199997</v>
      </c>
      <c r="D721" s="20">
        <v>106.199946</v>
      </c>
      <c r="E721" s="19">
        <v>3632</v>
      </c>
      <c r="F721" s="19" t="s">
        <v>18</v>
      </c>
      <c r="G721" s="19" t="s">
        <v>252</v>
      </c>
      <c r="H721" s="20">
        <v>1216.6789900000001</v>
      </c>
      <c r="I721" s="26">
        <v>32.746667000000002</v>
      </c>
      <c r="J721" s="21">
        <f t="shared" si="24"/>
        <v>0.30834918691954893</v>
      </c>
      <c r="K721" s="21">
        <f t="shared" si="25"/>
        <v>2.6914796153420878E-2</v>
      </c>
    </row>
    <row r="722" spans="1:11" x14ac:dyDescent="0.2">
      <c r="A722" s="19" t="s">
        <v>855</v>
      </c>
      <c r="B722" s="22" t="s">
        <v>859</v>
      </c>
      <c r="C722" s="20">
        <v>460.209991</v>
      </c>
      <c r="D722" s="20">
        <v>460.21065399999998</v>
      </c>
      <c r="E722" s="19">
        <v>3632</v>
      </c>
      <c r="F722" s="19" t="s">
        <v>18</v>
      </c>
      <c r="G722" s="19" t="s">
        <v>252</v>
      </c>
      <c r="H722" s="20">
        <v>1216.6789900000001</v>
      </c>
      <c r="I722" s="26">
        <v>32.746667000000002</v>
      </c>
      <c r="J722" s="21">
        <f t="shared" si="24"/>
        <v>7.1155821177490614E-2</v>
      </c>
      <c r="K722" s="21">
        <f t="shared" si="25"/>
        <v>2.6914796153420878E-2</v>
      </c>
    </row>
    <row r="723" spans="1:11" ht="61" x14ac:dyDescent="0.2">
      <c r="A723" s="19" t="s">
        <v>855</v>
      </c>
      <c r="B723" s="22" t="s">
        <v>860</v>
      </c>
      <c r="C723" s="20">
        <v>39.549999</v>
      </c>
      <c r="D723" s="20">
        <v>39.555154999999999</v>
      </c>
      <c r="E723" s="19">
        <v>8960</v>
      </c>
      <c r="F723" s="19" t="s">
        <v>18</v>
      </c>
      <c r="G723" s="19" t="s">
        <v>244</v>
      </c>
      <c r="H723" s="20">
        <v>454.07027199999999</v>
      </c>
      <c r="I723" s="26">
        <v>32.255139</v>
      </c>
      <c r="J723" s="21">
        <f t="shared" si="24"/>
        <v>0.81544716485120583</v>
      </c>
      <c r="K723" s="21">
        <f t="shared" si="25"/>
        <v>7.1035566494870639E-2</v>
      </c>
    </row>
    <row r="724" spans="1:11" ht="61" x14ac:dyDescent="0.2">
      <c r="A724" s="19" t="s">
        <v>855</v>
      </c>
      <c r="B724" s="22" t="s">
        <v>860</v>
      </c>
      <c r="C724" s="20">
        <v>39.549999</v>
      </c>
      <c r="D724" s="20">
        <v>39.555154999999999</v>
      </c>
      <c r="E724" s="19">
        <v>8960</v>
      </c>
      <c r="F724" s="19" t="s">
        <v>18</v>
      </c>
      <c r="G724" s="19" t="s">
        <v>244</v>
      </c>
      <c r="H724" s="20">
        <v>454.07027199999999</v>
      </c>
      <c r="I724" s="26">
        <v>32.255139</v>
      </c>
      <c r="J724" s="21">
        <f t="shared" si="24"/>
        <v>0.81544716485120583</v>
      </c>
      <c r="K724" s="21">
        <f t="shared" si="25"/>
        <v>7.1035566494870639E-2</v>
      </c>
    </row>
    <row r="725" spans="1:11" ht="61" x14ac:dyDescent="0.2">
      <c r="A725" s="19" t="s">
        <v>855</v>
      </c>
      <c r="B725" s="22" t="s">
        <v>861</v>
      </c>
      <c r="C725" s="20">
        <v>7.43</v>
      </c>
      <c r="D725" s="20">
        <v>7.42605</v>
      </c>
      <c r="E725" s="19">
        <v>9098</v>
      </c>
      <c r="F725" s="19" t="s">
        <v>18</v>
      </c>
      <c r="G725" s="19" t="s">
        <v>244</v>
      </c>
      <c r="H725" s="20">
        <v>198.06693100000001</v>
      </c>
      <c r="I725" s="26">
        <v>3.9886999999999999E-2</v>
      </c>
      <c r="J725" s="21">
        <f t="shared" si="24"/>
        <v>5.3712269645370013E-3</v>
      </c>
      <c r="K725" s="21">
        <f t="shared" si="25"/>
        <v>2.0138142090968229E-4</v>
      </c>
    </row>
    <row r="726" spans="1:11" ht="25" x14ac:dyDescent="0.2">
      <c r="A726" s="19" t="s">
        <v>855</v>
      </c>
      <c r="B726" s="22" t="s">
        <v>862</v>
      </c>
      <c r="C726" s="20">
        <v>142.89999399999999</v>
      </c>
      <c r="D726" s="20">
        <v>148.25915499999999</v>
      </c>
      <c r="E726" s="19">
        <v>14065</v>
      </c>
      <c r="F726" s="19" t="s">
        <v>18</v>
      </c>
      <c r="G726" s="19" t="s">
        <v>105</v>
      </c>
      <c r="H726" s="20">
        <v>736.68603700000006</v>
      </c>
      <c r="I726" s="26">
        <v>97.200076999999993</v>
      </c>
      <c r="J726" s="21">
        <f t="shared" si="24"/>
        <v>0.65560927417939219</v>
      </c>
      <c r="K726" s="21">
        <f t="shared" si="25"/>
        <v>0.13194233651533155</v>
      </c>
    </row>
    <row r="727" spans="1:11" ht="25" x14ac:dyDescent="0.2">
      <c r="A727" s="19" t="s">
        <v>855</v>
      </c>
      <c r="B727" s="22" t="s">
        <v>863</v>
      </c>
      <c r="C727" s="20">
        <v>41.32</v>
      </c>
      <c r="D727" s="20">
        <v>47.972194000000002</v>
      </c>
      <c r="E727" s="19">
        <v>14065</v>
      </c>
      <c r="F727" s="19" t="s">
        <v>18</v>
      </c>
      <c r="G727" s="19" t="s">
        <v>105</v>
      </c>
      <c r="H727" s="20">
        <v>736.68603700000006</v>
      </c>
      <c r="I727" s="26">
        <v>97.200076999999993</v>
      </c>
      <c r="J727" s="21">
        <f t="shared" si="24"/>
        <v>2.0261753506625109</v>
      </c>
      <c r="K727" s="21">
        <f t="shared" si="25"/>
        <v>0.13194233651533155</v>
      </c>
    </row>
    <row r="728" spans="1:11" ht="25" x14ac:dyDescent="0.2">
      <c r="A728" s="19" t="s">
        <v>855</v>
      </c>
      <c r="B728" s="22" t="s">
        <v>864</v>
      </c>
      <c r="C728" s="20">
        <v>167.070007</v>
      </c>
      <c r="D728" s="20">
        <v>17.740680999999999</v>
      </c>
      <c r="E728" s="19">
        <v>14065</v>
      </c>
      <c r="F728" s="19" t="s">
        <v>18</v>
      </c>
      <c r="G728" s="19" t="s">
        <v>105</v>
      </c>
      <c r="H728" s="20">
        <v>736.68603700000006</v>
      </c>
      <c r="I728" s="26">
        <v>97.200076999999993</v>
      </c>
      <c r="J728" s="21">
        <f t="shared" si="24"/>
        <v>5.4789371952519748</v>
      </c>
      <c r="K728" s="21">
        <f t="shared" si="25"/>
        <v>0.13194233651533155</v>
      </c>
    </row>
    <row r="729" spans="1:11" ht="25" x14ac:dyDescent="0.2">
      <c r="A729" s="19" t="s">
        <v>855</v>
      </c>
      <c r="B729" s="22" t="s">
        <v>863</v>
      </c>
      <c r="C729" s="20">
        <v>41.32</v>
      </c>
      <c r="D729" s="20">
        <v>47.972194000000002</v>
      </c>
      <c r="E729" s="19">
        <v>14065</v>
      </c>
      <c r="F729" s="19" t="s">
        <v>18</v>
      </c>
      <c r="G729" s="19" t="s">
        <v>105</v>
      </c>
      <c r="H729" s="20">
        <v>736.68603700000006</v>
      </c>
      <c r="I729" s="26">
        <v>97.200076999999993</v>
      </c>
      <c r="J729" s="21">
        <f t="shared" si="24"/>
        <v>2.0261753506625109</v>
      </c>
      <c r="K729" s="21">
        <f t="shared" si="25"/>
        <v>0.13194233651533155</v>
      </c>
    </row>
    <row r="730" spans="1:11" ht="25" x14ac:dyDescent="0.2">
      <c r="A730" s="19" t="s">
        <v>855</v>
      </c>
      <c r="B730" s="22" t="s">
        <v>864</v>
      </c>
      <c r="C730" s="20">
        <v>167.070007</v>
      </c>
      <c r="D730" s="20">
        <v>17.740680999999999</v>
      </c>
      <c r="E730" s="19">
        <v>14065</v>
      </c>
      <c r="F730" s="19" t="s">
        <v>18</v>
      </c>
      <c r="G730" s="19" t="s">
        <v>105</v>
      </c>
      <c r="H730" s="20">
        <v>736.68603700000006</v>
      </c>
      <c r="I730" s="26">
        <v>97.200076999999993</v>
      </c>
      <c r="J730" s="21">
        <f t="shared" si="24"/>
        <v>5.4789371952519748</v>
      </c>
      <c r="K730" s="21">
        <f t="shared" si="25"/>
        <v>0.13194233651533155</v>
      </c>
    </row>
    <row r="731" spans="1:11" ht="61" x14ac:dyDescent="0.2">
      <c r="A731" s="19" t="s">
        <v>855</v>
      </c>
      <c r="B731" s="22" t="s">
        <v>860</v>
      </c>
      <c r="C731" s="20">
        <v>39.549999</v>
      </c>
      <c r="D731" s="20">
        <v>39.555154999999999</v>
      </c>
      <c r="E731" s="19">
        <v>14585</v>
      </c>
      <c r="F731" s="19" t="s">
        <v>18</v>
      </c>
      <c r="G731" s="19" t="s">
        <v>242</v>
      </c>
      <c r="H731" s="20">
        <v>20.351562999999999</v>
      </c>
      <c r="I731" s="26">
        <v>7.059831</v>
      </c>
      <c r="J731" s="21">
        <f t="shared" si="24"/>
        <v>0.17848068096307548</v>
      </c>
      <c r="K731" s="21">
        <f t="shared" si="25"/>
        <v>0.34689379877113125</v>
      </c>
    </row>
    <row r="732" spans="1:11" ht="61" x14ac:dyDescent="0.2">
      <c r="A732" s="19" t="s">
        <v>855</v>
      </c>
      <c r="B732" s="22" t="s">
        <v>860</v>
      </c>
      <c r="C732" s="20">
        <v>39.549999</v>
      </c>
      <c r="D732" s="20">
        <v>39.555154999999999</v>
      </c>
      <c r="E732" s="19">
        <v>14585</v>
      </c>
      <c r="F732" s="19" t="s">
        <v>18</v>
      </c>
      <c r="G732" s="19" t="s">
        <v>242</v>
      </c>
      <c r="H732" s="20">
        <v>20.351562999999999</v>
      </c>
      <c r="I732" s="26">
        <v>7.059831</v>
      </c>
      <c r="J732" s="21">
        <f t="shared" si="24"/>
        <v>0.17848068096307548</v>
      </c>
      <c r="K732" s="21">
        <f t="shared" si="25"/>
        <v>0.34689379877113125</v>
      </c>
    </row>
    <row r="733" spans="1:11" ht="61" x14ac:dyDescent="0.2">
      <c r="A733" s="19" t="s">
        <v>855</v>
      </c>
      <c r="B733" s="22" t="s">
        <v>865</v>
      </c>
      <c r="C733" s="20">
        <v>1.92</v>
      </c>
      <c r="D733" s="20">
        <v>1.695554</v>
      </c>
      <c r="E733" s="19">
        <v>21130</v>
      </c>
      <c r="F733" s="19" t="s">
        <v>18</v>
      </c>
      <c r="G733" s="19" t="s">
        <v>233</v>
      </c>
      <c r="H733" s="20">
        <v>967.04085699999996</v>
      </c>
      <c r="I733" s="26">
        <v>1.6938759999999999</v>
      </c>
      <c r="J733" s="21">
        <f t="shared" si="24"/>
        <v>0.99901035295838403</v>
      </c>
      <c r="K733" s="21">
        <f t="shared" si="25"/>
        <v>1.7516074814613546E-3</v>
      </c>
    </row>
    <row r="734" spans="1:11" ht="25" x14ac:dyDescent="0.2">
      <c r="A734" s="19" t="s">
        <v>855</v>
      </c>
      <c r="B734" s="22" t="s">
        <v>866</v>
      </c>
      <c r="C734" s="20">
        <v>27</v>
      </c>
      <c r="D734" s="20">
        <v>26.998472</v>
      </c>
      <c r="E734" s="19">
        <v>22191</v>
      </c>
      <c r="F734" s="19" t="s">
        <v>18</v>
      </c>
      <c r="G734" s="19" t="s">
        <v>181</v>
      </c>
      <c r="H734" s="20">
        <v>27.489217</v>
      </c>
      <c r="I734" s="26">
        <v>3.3029570000000001</v>
      </c>
      <c r="J734" s="21">
        <f t="shared" si="24"/>
        <v>0.1223386642029223</v>
      </c>
      <c r="K734" s="21">
        <f t="shared" si="25"/>
        <v>0.12015464099977821</v>
      </c>
    </row>
    <row r="735" spans="1:11" x14ac:dyDescent="0.2">
      <c r="A735" s="19" t="s">
        <v>855</v>
      </c>
      <c r="B735" s="22" t="s">
        <v>867</v>
      </c>
      <c r="C735" s="20">
        <v>179</v>
      </c>
      <c r="D735" s="20">
        <v>182.78942699999999</v>
      </c>
      <c r="E735" s="19">
        <v>500606</v>
      </c>
      <c r="F735" s="19" t="s">
        <v>14</v>
      </c>
      <c r="G735" s="19" t="s">
        <v>29</v>
      </c>
      <c r="H735" s="20">
        <v>1560.0608299999999</v>
      </c>
      <c r="I735" s="26">
        <v>108.793998</v>
      </c>
      <c r="J735" s="21">
        <f t="shared" si="24"/>
        <v>0.59518758708073416</v>
      </c>
      <c r="K735" s="21">
        <f t="shared" si="25"/>
        <v>6.9737023010827084E-2</v>
      </c>
    </row>
    <row r="736" spans="1:11" x14ac:dyDescent="0.2">
      <c r="A736" s="19" t="s">
        <v>855</v>
      </c>
      <c r="B736" s="22" t="s">
        <v>867</v>
      </c>
      <c r="C736" s="20">
        <v>179</v>
      </c>
      <c r="D736" s="20">
        <v>182.78942699999999</v>
      </c>
      <c r="E736" s="19">
        <v>502576</v>
      </c>
      <c r="F736" s="19" t="s">
        <v>14</v>
      </c>
      <c r="G736" s="19" t="s">
        <v>273</v>
      </c>
      <c r="H736" s="20">
        <v>580.10493499999995</v>
      </c>
      <c r="I736" s="26">
        <v>55.104568</v>
      </c>
      <c r="J736" s="21">
        <f t="shared" si="24"/>
        <v>0.30146474500409698</v>
      </c>
      <c r="K736" s="21">
        <f t="shared" si="25"/>
        <v>9.4990689917161295E-2</v>
      </c>
    </row>
    <row r="737" spans="1:11" x14ac:dyDescent="0.2">
      <c r="A737" s="19" t="s">
        <v>855</v>
      </c>
      <c r="B737" s="22" t="s">
        <v>868</v>
      </c>
      <c r="C737" s="20">
        <v>425</v>
      </c>
      <c r="D737" s="20">
        <v>413.714628</v>
      </c>
      <c r="E737" s="19">
        <v>504297</v>
      </c>
      <c r="F737" s="19" t="s">
        <v>231</v>
      </c>
      <c r="G737" s="19" t="s">
        <v>181</v>
      </c>
      <c r="H737" s="20">
        <v>130.408131</v>
      </c>
      <c r="I737" s="26">
        <v>43.404251000000002</v>
      </c>
      <c r="J737" s="21">
        <f t="shared" si="24"/>
        <v>0.10491350332432529</v>
      </c>
      <c r="K737" s="21">
        <f t="shared" si="25"/>
        <v>0.33283393195781635</v>
      </c>
    </row>
    <row r="738" spans="1:11" ht="37" x14ac:dyDescent="0.2">
      <c r="A738" s="19" t="s">
        <v>855</v>
      </c>
      <c r="B738" s="22" t="s">
        <v>869</v>
      </c>
      <c r="C738" s="20">
        <v>1952.8000489999999</v>
      </c>
      <c r="D738" s="20">
        <v>1957.023582</v>
      </c>
      <c r="E738" s="19" t="s">
        <v>173</v>
      </c>
      <c r="F738" s="19" t="s">
        <v>18</v>
      </c>
      <c r="G738" s="19" t="s">
        <v>174</v>
      </c>
      <c r="H738" s="20">
        <v>25357.572821000002</v>
      </c>
      <c r="I738" s="26">
        <v>1007.522336</v>
      </c>
      <c r="J738" s="21">
        <f t="shared" si="24"/>
        <v>0.51482380961927521</v>
      </c>
      <c r="K738" s="21">
        <f t="shared" si="25"/>
        <v>3.9732601503784909E-2</v>
      </c>
    </row>
    <row r="739" spans="1:11" x14ac:dyDescent="0.2">
      <c r="A739" s="19" t="s">
        <v>855</v>
      </c>
      <c r="B739" s="22" t="s">
        <v>870</v>
      </c>
      <c r="C739" s="20">
        <v>189.80999800000001</v>
      </c>
      <c r="D739" s="20">
        <v>189.81085100000001</v>
      </c>
      <c r="E739" s="19" t="s">
        <v>711</v>
      </c>
      <c r="F739" s="19" t="s">
        <v>35</v>
      </c>
      <c r="G739" s="19" t="s">
        <v>56</v>
      </c>
      <c r="H739" s="20">
        <v>9623.2768849999993</v>
      </c>
      <c r="I739" s="26">
        <v>189.50946200000001</v>
      </c>
      <c r="J739" s="21">
        <f t="shared" si="24"/>
        <v>0.99841216137848721</v>
      </c>
      <c r="K739" s="21">
        <f t="shared" si="25"/>
        <v>1.9692820259114889E-2</v>
      </c>
    </row>
    <row r="740" spans="1:11" x14ac:dyDescent="0.2">
      <c r="A740" s="19" t="s">
        <v>855</v>
      </c>
      <c r="B740" s="22" t="s">
        <v>871</v>
      </c>
      <c r="C740" s="20">
        <v>9.93</v>
      </c>
      <c r="D740" s="20">
        <v>9.9299289999999996</v>
      </c>
      <c r="E740" s="19" t="s">
        <v>523</v>
      </c>
      <c r="F740" s="19" t="s">
        <v>18</v>
      </c>
      <c r="G740" s="19" t="s">
        <v>301</v>
      </c>
      <c r="H740" s="20">
        <v>274.621962</v>
      </c>
      <c r="I740" s="26">
        <v>1.4146399999999999</v>
      </c>
      <c r="J740" s="21">
        <f t="shared" si="24"/>
        <v>0.1424622472124423</v>
      </c>
      <c r="K740" s="21">
        <f t="shared" si="25"/>
        <v>5.1512267616819372E-3</v>
      </c>
    </row>
    <row r="741" spans="1:11" x14ac:dyDescent="0.2">
      <c r="A741" s="19" t="s">
        <v>855</v>
      </c>
      <c r="B741" s="22" t="s">
        <v>872</v>
      </c>
      <c r="C741" s="20">
        <v>98.849997999999999</v>
      </c>
      <c r="D741" s="20">
        <v>98.847857000000005</v>
      </c>
      <c r="E741" s="19" t="s">
        <v>574</v>
      </c>
      <c r="F741" s="19" t="s">
        <v>18</v>
      </c>
      <c r="G741" s="19" t="s">
        <v>95</v>
      </c>
      <c r="H741" s="20">
        <v>118.746247</v>
      </c>
      <c r="I741" s="26">
        <v>9.332E-3</v>
      </c>
      <c r="J741" s="21">
        <f t="shared" si="24"/>
        <v>9.4407711843464646E-5</v>
      </c>
      <c r="K741" s="21">
        <f t="shared" si="25"/>
        <v>7.8587746861591342E-5</v>
      </c>
    </row>
    <row r="742" spans="1:11" x14ac:dyDescent="0.2">
      <c r="A742" s="19" t="s">
        <v>855</v>
      </c>
      <c r="B742" s="22" t="s">
        <v>873</v>
      </c>
      <c r="C742" s="20">
        <v>1183.7700199999999</v>
      </c>
      <c r="D742" s="20">
        <v>1183.766122</v>
      </c>
      <c r="E742" s="19" t="s">
        <v>371</v>
      </c>
      <c r="F742" s="19" t="s">
        <v>18</v>
      </c>
      <c r="G742" s="19" t="s">
        <v>283</v>
      </c>
      <c r="H742" s="20">
        <v>3332.08862</v>
      </c>
      <c r="I742" s="26">
        <v>1.3033790000000001</v>
      </c>
      <c r="J742" s="21">
        <f t="shared" si="24"/>
        <v>1.101044349704747E-3</v>
      </c>
      <c r="K742" s="21">
        <f t="shared" si="25"/>
        <v>3.9115976453231308E-4</v>
      </c>
    </row>
    <row r="743" spans="1:11" ht="25" x14ac:dyDescent="0.2">
      <c r="A743" s="19" t="s">
        <v>855</v>
      </c>
      <c r="B743" s="22" t="s">
        <v>874</v>
      </c>
      <c r="C743" s="20">
        <v>1445.170044</v>
      </c>
      <c r="D743" s="20">
        <v>1445.167907</v>
      </c>
      <c r="E743" s="19" t="s">
        <v>755</v>
      </c>
      <c r="F743" s="19" t="s">
        <v>18</v>
      </c>
      <c r="G743" s="19" t="s">
        <v>15</v>
      </c>
      <c r="H743" s="20">
        <v>857.93620399999998</v>
      </c>
      <c r="I743" s="26">
        <v>23.773271999999999</v>
      </c>
      <c r="J743" s="21">
        <f t="shared" si="24"/>
        <v>1.6450179861349494E-2</v>
      </c>
      <c r="K743" s="21">
        <f t="shared" si="25"/>
        <v>2.7709836569619808E-2</v>
      </c>
    </row>
    <row r="744" spans="1:11" ht="61" x14ac:dyDescent="0.2">
      <c r="A744" s="19" t="s">
        <v>855</v>
      </c>
      <c r="B744" s="22" t="s">
        <v>875</v>
      </c>
      <c r="C744" s="20">
        <v>20</v>
      </c>
      <c r="D744" s="20">
        <v>20.193369000000001</v>
      </c>
      <c r="E744" s="19" t="s">
        <v>760</v>
      </c>
      <c r="F744" s="19" t="s">
        <v>18</v>
      </c>
      <c r="G744" s="19" t="s">
        <v>224</v>
      </c>
      <c r="H744" s="20">
        <v>131.193715</v>
      </c>
      <c r="I744" s="26">
        <v>1.7268330000000001</v>
      </c>
      <c r="J744" s="21">
        <f t="shared" si="24"/>
        <v>8.5514853910707025E-2</v>
      </c>
      <c r="K744" s="21">
        <f t="shared" si="25"/>
        <v>1.3162467424601858E-2</v>
      </c>
    </row>
    <row r="745" spans="1:11" ht="25" x14ac:dyDescent="0.2">
      <c r="A745" s="19" t="s">
        <v>855</v>
      </c>
      <c r="B745" s="22" t="s">
        <v>876</v>
      </c>
      <c r="C745" s="20">
        <v>253</v>
      </c>
      <c r="D745" s="20">
        <v>252.99999800000001</v>
      </c>
      <c r="E745" s="19" t="s">
        <v>566</v>
      </c>
      <c r="F745" s="19" t="s">
        <v>14</v>
      </c>
      <c r="G745" s="19" t="s">
        <v>19</v>
      </c>
      <c r="H745" s="20">
        <v>4898.3291140000001</v>
      </c>
      <c r="I745" s="26">
        <v>252.91563500000001</v>
      </c>
      <c r="J745" s="21">
        <f t="shared" si="24"/>
        <v>0.99966654940447863</v>
      </c>
      <c r="K745" s="21">
        <f t="shared" si="25"/>
        <v>5.1633042434232806E-2</v>
      </c>
    </row>
    <row r="746" spans="1:11" x14ac:dyDescent="0.2">
      <c r="A746" s="19" t="s">
        <v>855</v>
      </c>
      <c r="B746" s="22" t="s">
        <v>877</v>
      </c>
      <c r="C746" s="20">
        <v>480.52999899999998</v>
      </c>
      <c r="D746" s="20">
        <v>480.53086400000001</v>
      </c>
      <c r="E746" s="19" t="s">
        <v>661</v>
      </c>
      <c r="F746" s="19" t="s">
        <v>18</v>
      </c>
      <c r="G746" s="19" t="s">
        <v>65</v>
      </c>
      <c r="H746" s="20">
        <v>999.617707</v>
      </c>
      <c r="I746" s="26">
        <v>472.349469</v>
      </c>
      <c r="J746" s="21">
        <f t="shared" si="24"/>
        <v>0.98297425698758023</v>
      </c>
      <c r="K746" s="21">
        <f t="shared" si="25"/>
        <v>0.47253011395485417</v>
      </c>
    </row>
    <row r="747" spans="1:11" x14ac:dyDescent="0.2">
      <c r="A747" s="19" t="s">
        <v>855</v>
      </c>
      <c r="B747" s="22" t="s">
        <v>878</v>
      </c>
      <c r="C747" s="20">
        <v>318.79998799999998</v>
      </c>
      <c r="D747" s="20">
        <v>318.78443099999998</v>
      </c>
      <c r="E747" s="19" t="s">
        <v>80</v>
      </c>
      <c r="F747" s="19" t="s">
        <v>18</v>
      </c>
      <c r="G747" s="19" t="s">
        <v>19</v>
      </c>
      <c r="H747" s="20">
        <v>1990.282344</v>
      </c>
      <c r="I747" s="26">
        <v>233.07392200000001</v>
      </c>
      <c r="J747" s="21">
        <f t="shared" si="24"/>
        <v>0.73113332815177545</v>
      </c>
      <c r="K747" s="21">
        <f t="shared" si="25"/>
        <v>0.11710595871115261</v>
      </c>
    </row>
    <row r="748" spans="1:11" x14ac:dyDescent="0.2">
      <c r="A748" s="19" t="s">
        <v>855</v>
      </c>
      <c r="B748" s="22" t="s">
        <v>878</v>
      </c>
      <c r="C748" s="20">
        <v>318.79998799999998</v>
      </c>
      <c r="D748" s="20">
        <v>318.78443099999998</v>
      </c>
      <c r="E748" s="19" t="s">
        <v>80</v>
      </c>
      <c r="F748" s="19" t="s">
        <v>18</v>
      </c>
      <c r="G748" s="19" t="s">
        <v>19</v>
      </c>
      <c r="H748" s="20">
        <v>1990.282344</v>
      </c>
      <c r="I748" s="26">
        <v>233.07392200000001</v>
      </c>
      <c r="J748" s="21">
        <f t="shared" si="24"/>
        <v>0.73113332815177545</v>
      </c>
      <c r="K748" s="21">
        <f t="shared" si="25"/>
        <v>0.11710595871115261</v>
      </c>
    </row>
    <row r="749" spans="1:11" x14ac:dyDescent="0.2">
      <c r="A749" s="19" t="s">
        <v>855</v>
      </c>
      <c r="B749" s="22" t="s">
        <v>873</v>
      </c>
      <c r="C749" s="20">
        <v>1183.7700199999999</v>
      </c>
      <c r="D749" s="20">
        <v>1183.766122</v>
      </c>
      <c r="E749" s="19" t="s">
        <v>406</v>
      </c>
      <c r="F749" s="19" t="s">
        <v>18</v>
      </c>
      <c r="G749" s="19" t="s">
        <v>269</v>
      </c>
      <c r="H749" s="20">
        <v>39.764763000000002</v>
      </c>
      <c r="I749" s="26">
        <v>15.267362</v>
      </c>
      <c r="J749" s="21">
        <f t="shared" si="24"/>
        <v>1.2897279045463341E-2</v>
      </c>
      <c r="K749" s="21">
        <f t="shared" si="25"/>
        <v>0.38394198401232771</v>
      </c>
    </row>
    <row r="750" spans="1:11" x14ac:dyDescent="0.2">
      <c r="A750" s="19" t="s">
        <v>855</v>
      </c>
      <c r="B750" s="22" t="s">
        <v>879</v>
      </c>
      <c r="C750" s="20">
        <v>2.0099999999999998</v>
      </c>
      <c r="D750" s="20">
        <v>2.0970610000000001</v>
      </c>
      <c r="E750" s="19" t="s">
        <v>506</v>
      </c>
      <c r="F750" s="19" t="s">
        <v>18</v>
      </c>
      <c r="G750" s="19" t="s">
        <v>26</v>
      </c>
      <c r="H750" s="20">
        <v>1726.3565610000001</v>
      </c>
      <c r="I750" s="26">
        <v>2.102649</v>
      </c>
      <c r="J750" s="21">
        <f t="shared" si="24"/>
        <v>1.0026646816663893</v>
      </c>
      <c r="K750" s="21">
        <f t="shared" si="25"/>
        <v>1.2179691307698513E-3</v>
      </c>
    </row>
    <row r="751" spans="1:11" x14ac:dyDescent="0.2">
      <c r="A751" s="19" t="s">
        <v>855</v>
      </c>
      <c r="B751" s="22" t="s">
        <v>880</v>
      </c>
      <c r="C751" s="20">
        <v>30</v>
      </c>
      <c r="D751" s="20">
        <v>27.620182</v>
      </c>
      <c r="E751" s="19" t="s">
        <v>469</v>
      </c>
      <c r="F751" s="19" t="s">
        <v>18</v>
      </c>
      <c r="G751" s="19" t="s">
        <v>39</v>
      </c>
      <c r="H751" s="20">
        <v>4198.9817739999999</v>
      </c>
      <c r="I751" s="26">
        <v>27.704052999999998</v>
      </c>
      <c r="J751" s="21">
        <f t="shared" si="24"/>
        <v>1.003036583900859</v>
      </c>
      <c r="K751" s="21">
        <f t="shared" si="25"/>
        <v>6.5978026319482661E-3</v>
      </c>
    </row>
    <row r="752" spans="1:11" x14ac:dyDescent="0.2">
      <c r="A752" s="19" t="s">
        <v>855</v>
      </c>
      <c r="B752" s="22" t="s">
        <v>881</v>
      </c>
      <c r="C752" s="20">
        <v>32.650002000000001</v>
      </c>
      <c r="D752" s="20">
        <v>32.673341999999998</v>
      </c>
      <c r="E752" s="19" t="s">
        <v>152</v>
      </c>
      <c r="F752" s="19" t="s">
        <v>18</v>
      </c>
      <c r="G752" s="19" t="s">
        <v>95</v>
      </c>
      <c r="H752" s="20">
        <v>290.86127599999998</v>
      </c>
      <c r="I752" s="26">
        <v>3.3390999999999997E-2</v>
      </c>
      <c r="J752" s="21">
        <f t="shared" si="24"/>
        <v>1.0219646340432515E-3</v>
      </c>
      <c r="K752" s="21">
        <f t="shared" si="25"/>
        <v>1.1480043152942779E-4</v>
      </c>
    </row>
    <row r="753" spans="1:11" x14ac:dyDescent="0.2">
      <c r="A753" s="19" t="s">
        <v>855</v>
      </c>
      <c r="B753" s="22" t="s">
        <v>882</v>
      </c>
      <c r="C753" s="20">
        <v>123.650002</v>
      </c>
      <c r="D753" s="20">
        <v>123.59545900000001</v>
      </c>
      <c r="E753" s="19" t="s">
        <v>584</v>
      </c>
      <c r="F753" s="19" t="s">
        <v>18</v>
      </c>
      <c r="G753" s="19" t="s">
        <v>102</v>
      </c>
      <c r="H753" s="20">
        <v>131.85656299999999</v>
      </c>
      <c r="I753" s="26">
        <v>6.3618930000000002</v>
      </c>
      <c r="J753" s="21">
        <f t="shared" si="24"/>
        <v>5.147351732396576E-2</v>
      </c>
      <c r="K753" s="21">
        <f t="shared" si="25"/>
        <v>4.8248588126781379E-2</v>
      </c>
    </row>
    <row r="754" spans="1:11" x14ac:dyDescent="0.2">
      <c r="A754" s="19" t="s">
        <v>855</v>
      </c>
      <c r="B754" s="22" t="s">
        <v>883</v>
      </c>
      <c r="C754" s="20">
        <v>16.469999000000001</v>
      </c>
      <c r="D754" s="20">
        <v>16.685905000000002</v>
      </c>
      <c r="E754" s="19" t="s">
        <v>468</v>
      </c>
      <c r="F754" s="19" t="s">
        <v>18</v>
      </c>
      <c r="G754" s="19" t="s">
        <v>19</v>
      </c>
      <c r="H754" s="20">
        <v>935.56867299999999</v>
      </c>
      <c r="I754" s="26">
        <v>16.676848</v>
      </c>
      <c r="J754" s="21">
        <f t="shared" si="24"/>
        <v>0.99945720654648329</v>
      </c>
      <c r="K754" s="21">
        <f t="shared" si="25"/>
        <v>1.7825359571440033E-2</v>
      </c>
    </row>
    <row r="755" spans="1:11" x14ac:dyDescent="0.2">
      <c r="A755" s="19" t="s">
        <v>855</v>
      </c>
      <c r="B755" s="22" t="s">
        <v>884</v>
      </c>
      <c r="C755" s="20">
        <v>2.2000000000000002</v>
      </c>
      <c r="D755" s="20">
        <v>2.2000009999999999</v>
      </c>
      <c r="E755" s="19" t="s">
        <v>580</v>
      </c>
      <c r="F755" s="19" t="s">
        <v>18</v>
      </c>
      <c r="G755" s="19" t="s">
        <v>19</v>
      </c>
      <c r="H755" s="20">
        <v>841.26140299999997</v>
      </c>
      <c r="I755" s="26">
        <v>27.508500000000002</v>
      </c>
      <c r="J755" s="21">
        <f t="shared" si="24"/>
        <v>12.503857952791842</v>
      </c>
      <c r="K755" s="21">
        <f t="shared" si="25"/>
        <v>3.2699111003907551E-2</v>
      </c>
    </row>
    <row r="756" spans="1:11" x14ac:dyDescent="0.2">
      <c r="A756" s="19" t="s">
        <v>855</v>
      </c>
      <c r="B756" s="22" t="s">
        <v>885</v>
      </c>
      <c r="C756" s="20">
        <v>7.7</v>
      </c>
      <c r="D756" s="20">
        <v>7.7</v>
      </c>
      <c r="E756" s="19" t="s">
        <v>580</v>
      </c>
      <c r="F756" s="19" t="s">
        <v>18</v>
      </c>
      <c r="G756" s="19" t="s">
        <v>19</v>
      </c>
      <c r="H756" s="20">
        <v>841.26140299999997</v>
      </c>
      <c r="I756" s="26">
        <v>27.508500000000002</v>
      </c>
      <c r="J756" s="21">
        <f t="shared" si="24"/>
        <v>3.5725324675324677</v>
      </c>
      <c r="K756" s="21">
        <f t="shared" si="25"/>
        <v>3.2699111003907551E-2</v>
      </c>
    </row>
    <row r="757" spans="1:11" x14ac:dyDescent="0.2">
      <c r="A757" s="19" t="s">
        <v>855</v>
      </c>
      <c r="B757" s="22" t="s">
        <v>886</v>
      </c>
      <c r="C757" s="20">
        <v>19.200001</v>
      </c>
      <c r="D757" s="20">
        <v>19.2</v>
      </c>
      <c r="E757" s="19" t="s">
        <v>580</v>
      </c>
      <c r="F757" s="19" t="s">
        <v>18</v>
      </c>
      <c r="G757" s="19" t="s">
        <v>19</v>
      </c>
      <c r="H757" s="20">
        <v>841.26140299999997</v>
      </c>
      <c r="I757" s="26">
        <v>27.508500000000002</v>
      </c>
      <c r="J757" s="21">
        <f t="shared" si="24"/>
        <v>1.4327343750000001</v>
      </c>
      <c r="K757" s="21">
        <f t="shared" si="25"/>
        <v>3.2699111003907551E-2</v>
      </c>
    </row>
    <row r="758" spans="1:11" ht="49" x14ac:dyDescent="0.2">
      <c r="A758" s="19" t="s">
        <v>855</v>
      </c>
      <c r="B758" s="22" t="s">
        <v>887</v>
      </c>
      <c r="C758" s="20">
        <v>173.63999899999999</v>
      </c>
      <c r="D758" s="20">
        <v>173.645004</v>
      </c>
      <c r="E758" s="19" t="s">
        <v>388</v>
      </c>
      <c r="F758" s="19" t="s">
        <v>18</v>
      </c>
      <c r="G758" s="19" t="s">
        <v>58</v>
      </c>
      <c r="H758" s="20">
        <v>1650.3856479999999</v>
      </c>
      <c r="I758" s="26">
        <v>132.46820600000001</v>
      </c>
      <c r="J758" s="21">
        <f t="shared" si="24"/>
        <v>0.7628679371621887</v>
      </c>
      <c r="K758" s="21">
        <f t="shared" si="25"/>
        <v>8.0265001189588639E-2</v>
      </c>
    </row>
    <row r="759" spans="1:11" x14ac:dyDescent="0.2">
      <c r="A759" s="19" t="s">
        <v>855</v>
      </c>
      <c r="B759" s="22" t="s">
        <v>888</v>
      </c>
      <c r="C759" s="20">
        <v>49.549999</v>
      </c>
      <c r="D759" s="20">
        <v>49.554858000000003</v>
      </c>
      <c r="E759" s="19" t="s">
        <v>472</v>
      </c>
      <c r="F759" s="19" t="s">
        <v>18</v>
      </c>
      <c r="G759" s="19" t="s">
        <v>262</v>
      </c>
      <c r="H759" s="20">
        <v>470.29717299999999</v>
      </c>
      <c r="I759" s="26">
        <v>46.113379000000002</v>
      </c>
      <c r="J759" s="21">
        <f t="shared" si="24"/>
        <v>0.93055213678545901</v>
      </c>
      <c r="K759" s="21">
        <f t="shared" si="25"/>
        <v>9.8051575997885068E-2</v>
      </c>
    </row>
    <row r="760" spans="1:11" x14ac:dyDescent="0.2">
      <c r="A760" s="19" t="s">
        <v>855</v>
      </c>
      <c r="B760" s="22" t="s">
        <v>858</v>
      </c>
      <c r="C760" s="20">
        <v>70.040001000000004</v>
      </c>
      <c r="D760" s="20">
        <v>70.043910999999994</v>
      </c>
      <c r="E760" s="19" t="s">
        <v>404</v>
      </c>
      <c r="F760" s="19" t="s">
        <v>18</v>
      </c>
      <c r="G760" s="19" t="s">
        <v>15</v>
      </c>
      <c r="H760" s="20">
        <v>2474.800538</v>
      </c>
      <c r="I760" s="26">
        <v>103.273444</v>
      </c>
      <c r="J760" s="21">
        <f t="shared" si="24"/>
        <v>1.4744100168821241</v>
      </c>
      <c r="K760" s="21">
        <f t="shared" si="25"/>
        <v>4.1730007091181583E-2</v>
      </c>
    </row>
    <row r="761" spans="1:11" x14ac:dyDescent="0.2">
      <c r="A761" s="19" t="s">
        <v>855</v>
      </c>
      <c r="B761" s="22" t="s">
        <v>889</v>
      </c>
      <c r="C761" s="20">
        <v>39.880001</v>
      </c>
      <c r="D761" s="20">
        <v>39.875245999999997</v>
      </c>
      <c r="E761" s="19" t="s">
        <v>404</v>
      </c>
      <c r="F761" s="19" t="s">
        <v>18</v>
      </c>
      <c r="G761" s="19" t="s">
        <v>15</v>
      </c>
      <c r="H761" s="20">
        <v>2474.800538</v>
      </c>
      <c r="I761" s="26">
        <v>103.273444</v>
      </c>
      <c r="J761" s="21">
        <f t="shared" si="24"/>
        <v>2.5899136521941459</v>
      </c>
      <c r="K761" s="21">
        <f t="shared" si="25"/>
        <v>4.1730007091181583E-2</v>
      </c>
    </row>
    <row r="762" spans="1:11" ht="25" x14ac:dyDescent="0.2">
      <c r="A762" s="19" t="s">
        <v>855</v>
      </c>
      <c r="B762" s="22" t="s">
        <v>874</v>
      </c>
      <c r="C762" s="20">
        <v>1445.170044</v>
      </c>
      <c r="D762" s="20">
        <v>1445.167907</v>
      </c>
      <c r="E762" s="19" t="s">
        <v>405</v>
      </c>
      <c r="F762" s="19" t="s">
        <v>18</v>
      </c>
      <c r="G762" s="19" t="s">
        <v>26</v>
      </c>
      <c r="H762" s="20">
        <v>1951.197676</v>
      </c>
      <c r="I762" s="26">
        <v>327.59191199999998</v>
      </c>
      <c r="J762" s="21">
        <f t="shared" si="24"/>
        <v>0.22668086553350231</v>
      </c>
      <c r="K762" s="21">
        <f t="shared" si="25"/>
        <v>0.16789273379597855</v>
      </c>
    </row>
    <row r="763" spans="1:11" x14ac:dyDescent="0.2">
      <c r="A763" s="19" t="s">
        <v>855</v>
      </c>
      <c r="B763" s="22" t="s">
        <v>890</v>
      </c>
      <c r="C763" s="20">
        <v>2.12</v>
      </c>
      <c r="D763" s="20">
        <v>2.1227559999999999</v>
      </c>
      <c r="E763" s="19" t="s">
        <v>154</v>
      </c>
      <c r="F763" s="19" t="s">
        <v>18</v>
      </c>
      <c r="G763" s="19" t="s">
        <v>19</v>
      </c>
      <c r="H763" s="20">
        <v>189.93444600000001</v>
      </c>
      <c r="I763" s="26">
        <v>2.1227559999999999</v>
      </c>
      <c r="J763" s="21">
        <f t="shared" si="24"/>
        <v>1</v>
      </c>
      <c r="K763" s="21">
        <f t="shared" si="25"/>
        <v>1.117625604362465E-2</v>
      </c>
    </row>
    <row r="764" spans="1:11" x14ac:dyDescent="0.2">
      <c r="A764" s="19" t="s">
        <v>855</v>
      </c>
      <c r="B764" s="22" t="s">
        <v>891</v>
      </c>
      <c r="C764" s="20">
        <v>30.209999</v>
      </c>
      <c r="D764" s="20">
        <v>30.214628999999999</v>
      </c>
      <c r="E764" s="19" t="s">
        <v>565</v>
      </c>
      <c r="F764" s="19" t="s">
        <v>18</v>
      </c>
      <c r="G764" s="19" t="s">
        <v>58</v>
      </c>
      <c r="H764" s="20">
        <v>233.35044500000001</v>
      </c>
      <c r="I764" s="26">
        <v>0.92572699999999997</v>
      </c>
      <c r="J764" s="21">
        <f t="shared" si="24"/>
        <v>3.0638370572082813E-2</v>
      </c>
      <c r="K764" s="21">
        <f t="shared" si="25"/>
        <v>3.9671104976894299E-3</v>
      </c>
    </row>
    <row r="765" spans="1:11" x14ac:dyDescent="0.2">
      <c r="A765" s="19" t="s">
        <v>855</v>
      </c>
      <c r="B765" s="22" t="s">
        <v>878</v>
      </c>
      <c r="C765" s="20">
        <v>318.79998799999998</v>
      </c>
      <c r="D765" s="20">
        <v>318.78443099999998</v>
      </c>
      <c r="E765" s="19" t="s">
        <v>516</v>
      </c>
      <c r="F765" s="19" t="s">
        <v>18</v>
      </c>
      <c r="G765" s="19" t="s">
        <v>23</v>
      </c>
      <c r="H765" s="20">
        <v>126.267185</v>
      </c>
      <c r="I765" s="26">
        <v>18.934833999999999</v>
      </c>
      <c r="J765" s="21">
        <f t="shared" si="24"/>
        <v>5.9396984791895306E-2</v>
      </c>
      <c r="K765" s="21">
        <f t="shared" si="25"/>
        <v>0.14995847099941287</v>
      </c>
    </row>
    <row r="766" spans="1:11" x14ac:dyDescent="0.2">
      <c r="A766" s="19" t="s">
        <v>855</v>
      </c>
      <c r="B766" s="22" t="s">
        <v>878</v>
      </c>
      <c r="C766" s="20">
        <v>318.79998799999998</v>
      </c>
      <c r="D766" s="20">
        <v>318.78443099999998</v>
      </c>
      <c r="E766" s="19" t="s">
        <v>516</v>
      </c>
      <c r="F766" s="19" t="s">
        <v>18</v>
      </c>
      <c r="G766" s="19" t="s">
        <v>23</v>
      </c>
      <c r="H766" s="20">
        <v>126.267185</v>
      </c>
      <c r="I766" s="26">
        <v>18.934833999999999</v>
      </c>
      <c r="J766" s="21">
        <f t="shared" si="24"/>
        <v>5.9396984791895306E-2</v>
      </c>
      <c r="K766" s="21">
        <f t="shared" si="25"/>
        <v>0.14995847099941287</v>
      </c>
    </row>
    <row r="767" spans="1:11" x14ac:dyDescent="0.2">
      <c r="A767" s="19" t="s">
        <v>855</v>
      </c>
      <c r="B767" s="22" t="s">
        <v>892</v>
      </c>
      <c r="C767" s="20">
        <v>9</v>
      </c>
      <c r="D767" s="20">
        <v>9.0363190000000007</v>
      </c>
      <c r="E767" s="19" t="s">
        <v>483</v>
      </c>
      <c r="F767" s="19" t="s">
        <v>14</v>
      </c>
      <c r="G767" s="19" t="s">
        <v>19</v>
      </c>
      <c r="H767" s="20">
        <v>360.77376500000003</v>
      </c>
      <c r="I767" s="26">
        <v>0.292881</v>
      </c>
      <c r="J767" s="21">
        <f t="shared" si="24"/>
        <v>3.2411538370878672E-2</v>
      </c>
      <c r="K767" s="21">
        <f t="shared" si="25"/>
        <v>8.1181346431883695E-4</v>
      </c>
    </row>
    <row r="768" spans="1:11" x14ac:dyDescent="0.2">
      <c r="A768" s="19" t="s">
        <v>855</v>
      </c>
      <c r="B768" s="22" t="s">
        <v>893</v>
      </c>
      <c r="C768" s="20">
        <v>4.96</v>
      </c>
      <c r="D768" s="20">
        <v>4.96197</v>
      </c>
      <c r="E768" s="19" t="s">
        <v>482</v>
      </c>
      <c r="F768" s="19" t="s">
        <v>35</v>
      </c>
      <c r="G768" s="19" t="s">
        <v>39</v>
      </c>
      <c r="H768" s="20">
        <v>4633.5300239999997</v>
      </c>
      <c r="I768" s="26">
        <v>0.176958</v>
      </c>
      <c r="J768" s="21">
        <f t="shared" si="24"/>
        <v>3.566285164964722E-2</v>
      </c>
      <c r="K768" s="21">
        <f t="shared" si="25"/>
        <v>3.819075285655255E-5</v>
      </c>
    </row>
    <row r="769" spans="1:11" x14ac:dyDescent="0.2">
      <c r="A769" s="19" t="s">
        <v>855</v>
      </c>
      <c r="B769" s="22" t="s">
        <v>873</v>
      </c>
      <c r="C769" s="20">
        <v>1183.7700199999999</v>
      </c>
      <c r="D769" s="20">
        <v>1183.766122</v>
      </c>
      <c r="E769" s="19" t="s">
        <v>473</v>
      </c>
      <c r="F769" s="19" t="s">
        <v>18</v>
      </c>
      <c r="G769" s="19" t="s">
        <v>262</v>
      </c>
      <c r="H769" s="20">
        <v>21.489642</v>
      </c>
      <c r="I769" s="26">
        <v>2.5450719999999998</v>
      </c>
      <c r="J769" s="21">
        <f t="shared" si="24"/>
        <v>2.149978743858662E-3</v>
      </c>
      <c r="K769" s="21">
        <f t="shared" si="25"/>
        <v>0.11843249878243667</v>
      </c>
    </row>
    <row r="770" spans="1:11" ht="25" x14ac:dyDescent="0.2">
      <c r="A770" s="19" t="s">
        <v>855</v>
      </c>
      <c r="B770" s="22" t="s">
        <v>874</v>
      </c>
      <c r="C770" s="20">
        <v>1445.170044</v>
      </c>
      <c r="D770" s="20">
        <v>1445.167907</v>
      </c>
      <c r="E770" s="19" t="s">
        <v>300</v>
      </c>
      <c r="F770" s="19" t="s">
        <v>14</v>
      </c>
      <c r="G770" s="19" t="s">
        <v>39</v>
      </c>
      <c r="H770" s="20">
        <v>249.78073499999999</v>
      </c>
      <c r="I770" s="26">
        <v>21.840672000000001</v>
      </c>
      <c r="J770" s="21">
        <f t="shared" si="24"/>
        <v>1.5112895805539086E-2</v>
      </c>
      <c r="K770" s="21">
        <f t="shared" si="25"/>
        <v>8.7439377580500757E-2</v>
      </c>
    </row>
    <row r="771" spans="1:11" x14ac:dyDescent="0.2">
      <c r="A771" s="19" t="s">
        <v>855</v>
      </c>
      <c r="B771" s="22" t="s">
        <v>894</v>
      </c>
      <c r="C771" s="20">
        <v>10.77</v>
      </c>
      <c r="D771" s="20">
        <v>10.766033</v>
      </c>
      <c r="E771" s="19" t="s">
        <v>433</v>
      </c>
      <c r="F771" s="19" t="s">
        <v>18</v>
      </c>
      <c r="G771" s="19" t="s">
        <v>269</v>
      </c>
      <c r="H771" s="20">
        <v>146.90158099999999</v>
      </c>
      <c r="I771" s="26">
        <v>5.8131700000000004</v>
      </c>
      <c r="J771" s="21">
        <f t="shared" si="24"/>
        <v>0.53995468897410959</v>
      </c>
      <c r="K771" s="21">
        <f t="shared" si="25"/>
        <v>3.9571868188402963E-2</v>
      </c>
    </row>
    <row r="772" spans="1:11" x14ac:dyDescent="0.2">
      <c r="A772" s="19" t="s">
        <v>855</v>
      </c>
      <c r="B772" s="22" t="s">
        <v>895</v>
      </c>
      <c r="C772" s="20">
        <v>7418.6000979999999</v>
      </c>
      <c r="D772" s="20">
        <v>7421.4159140000002</v>
      </c>
      <c r="E772" s="19" t="s">
        <v>452</v>
      </c>
      <c r="F772" s="19" t="s">
        <v>18</v>
      </c>
      <c r="G772" s="19" t="s">
        <v>95</v>
      </c>
      <c r="H772" s="20">
        <v>131.25805600000001</v>
      </c>
      <c r="I772" s="26">
        <v>5.9282000000000001E-2</v>
      </c>
      <c r="J772" s="21">
        <f t="shared" si="24"/>
        <v>7.9879635755447295E-6</v>
      </c>
      <c r="K772" s="21">
        <f t="shared" si="25"/>
        <v>4.5164465943332269E-4</v>
      </c>
    </row>
    <row r="773" spans="1:11" x14ac:dyDescent="0.2">
      <c r="A773" s="19" t="s">
        <v>855</v>
      </c>
      <c r="B773" s="22" t="s">
        <v>896</v>
      </c>
      <c r="C773" s="20">
        <v>2.56</v>
      </c>
      <c r="D773" s="20">
        <v>2.5560299999999998</v>
      </c>
      <c r="E773" s="19" t="s">
        <v>441</v>
      </c>
      <c r="F773" s="19" t="s">
        <v>18</v>
      </c>
      <c r="G773" s="19" t="s">
        <v>19</v>
      </c>
      <c r="H773" s="20">
        <v>227.03300400000001</v>
      </c>
      <c r="I773" s="26">
        <v>2.5527280000000001</v>
      </c>
      <c r="J773" s="21">
        <f t="shared" si="24"/>
        <v>0.99870815287770498</v>
      </c>
      <c r="K773" s="21">
        <f t="shared" si="25"/>
        <v>1.1243863028830821E-2</v>
      </c>
    </row>
    <row r="774" spans="1:11" ht="25" x14ac:dyDescent="0.2">
      <c r="A774" s="19" t="s">
        <v>855</v>
      </c>
      <c r="B774" s="22" t="s">
        <v>897</v>
      </c>
      <c r="C774" s="20">
        <v>24.110001</v>
      </c>
      <c r="D774" s="20">
        <v>24.106542000000001</v>
      </c>
      <c r="E774" s="19" t="s">
        <v>428</v>
      </c>
      <c r="F774" s="19" t="s">
        <v>18</v>
      </c>
      <c r="G774" s="19" t="s">
        <v>23</v>
      </c>
      <c r="H774" s="20">
        <v>61.065893000000003</v>
      </c>
      <c r="I774" s="26">
        <v>4.1139330000000003</v>
      </c>
      <c r="J774" s="21">
        <f t="shared" si="24"/>
        <v>0.17065628906875155</v>
      </c>
      <c r="K774" s="21">
        <f t="shared" si="25"/>
        <v>6.7368751980749708E-2</v>
      </c>
    </row>
    <row r="775" spans="1:11" x14ac:dyDescent="0.2">
      <c r="A775" s="19" t="s">
        <v>855</v>
      </c>
      <c r="B775" s="22" t="s">
        <v>898</v>
      </c>
      <c r="C775" s="20">
        <v>11.2</v>
      </c>
      <c r="D775" s="20">
        <v>10.364629000000001</v>
      </c>
      <c r="E775" s="19" t="s">
        <v>454</v>
      </c>
      <c r="F775" s="19" t="s">
        <v>18</v>
      </c>
      <c r="G775" s="19" t="s">
        <v>19</v>
      </c>
      <c r="H775" s="20">
        <v>342.89966800000002</v>
      </c>
      <c r="I775" s="26">
        <v>9.0902729999999998</v>
      </c>
      <c r="J775" s="21">
        <f t="shared" si="24"/>
        <v>0.87704760102845936</v>
      </c>
      <c r="K775" s="21">
        <f t="shared" si="25"/>
        <v>2.6510008169503389E-2</v>
      </c>
    </row>
    <row r="776" spans="1:11" x14ac:dyDescent="0.2">
      <c r="A776" s="19" t="s">
        <v>855</v>
      </c>
      <c r="B776" s="22" t="s">
        <v>899</v>
      </c>
      <c r="C776" s="20">
        <v>39.830002</v>
      </c>
      <c r="D776" s="20">
        <v>39.832922000000003</v>
      </c>
      <c r="E776" s="19" t="s">
        <v>159</v>
      </c>
      <c r="F776" s="19" t="s">
        <v>18</v>
      </c>
      <c r="G776" s="19" t="s">
        <v>160</v>
      </c>
      <c r="H776" s="20">
        <v>414.51667600000002</v>
      </c>
      <c r="I776" s="26">
        <v>9.9181469999999994</v>
      </c>
      <c r="J776" s="21">
        <f t="shared" si="24"/>
        <v>0.24899370927395179</v>
      </c>
      <c r="K776" s="21">
        <f t="shared" si="25"/>
        <v>2.3927015664865554E-2</v>
      </c>
    </row>
    <row r="777" spans="1:11" x14ac:dyDescent="0.2">
      <c r="A777" s="19" t="s">
        <v>855</v>
      </c>
      <c r="B777" s="22" t="s">
        <v>900</v>
      </c>
      <c r="C777" s="20">
        <v>25.26</v>
      </c>
      <c r="D777" s="20">
        <v>25.259174000000002</v>
      </c>
      <c r="E777" s="19" t="s">
        <v>458</v>
      </c>
      <c r="F777" s="19" t="s">
        <v>18</v>
      </c>
      <c r="G777" s="19" t="s">
        <v>105</v>
      </c>
      <c r="H777" s="20">
        <v>14.456011999999999</v>
      </c>
      <c r="I777" s="26">
        <v>5.3072150000000002</v>
      </c>
      <c r="J777" s="21">
        <f t="shared" si="24"/>
        <v>0.21011039395033265</v>
      </c>
      <c r="K777" s="21">
        <f t="shared" si="25"/>
        <v>0.36712856906870306</v>
      </c>
    </row>
    <row r="778" spans="1:11" x14ac:dyDescent="0.2">
      <c r="A778" s="19" t="s">
        <v>855</v>
      </c>
      <c r="B778" s="22" t="s">
        <v>901</v>
      </c>
      <c r="C778" s="20">
        <v>4.78</v>
      </c>
      <c r="D778" s="20">
        <v>4.7800229999999999</v>
      </c>
      <c r="E778" s="19" t="s">
        <v>400</v>
      </c>
      <c r="F778" s="19" t="s">
        <v>18</v>
      </c>
      <c r="G778" s="19" t="s">
        <v>23</v>
      </c>
      <c r="H778" s="20">
        <v>1236.475762</v>
      </c>
      <c r="I778" s="26">
        <v>0.67090700000000003</v>
      </c>
      <c r="J778" s="21">
        <f t="shared" si="24"/>
        <v>0.14035643761546754</v>
      </c>
      <c r="K778" s="21">
        <f t="shared" si="25"/>
        <v>5.4259615968113096E-4</v>
      </c>
    </row>
    <row r="779" spans="1:11" ht="25" x14ac:dyDescent="0.2">
      <c r="A779" s="19" t="s">
        <v>855</v>
      </c>
      <c r="B779" s="22" t="s">
        <v>902</v>
      </c>
      <c r="C779" s="20">
        <v>22</v>
      </c>
      <c r="D779" s="20">
        <v>25.365537</v>
      </c>
      <c r="E779" s="19" t="s">
        <v>456</v>
      </c>
      <c r="F779" s="19" t="s">
        <v>18</v>
      </c>
      <c r="G779" s="19" t="s">
        <v>244</v>
      </c>
      <c r="H779" s="20">
        <v>49.718375000000002</v>
      </c>
      <c r="I779" s="26">
        <v>4.4098999999999999E-2</v>
      </c>
      <c r="J779" s="21">
        <f t="shared" si="24"/>
        <v>1.7385399725619844E-3</v>
      </c>
      <c r="K779" s="21">
        <f t="shared" si="25"/>
        <v>8.8697589171005684E-4</v>
      </c>
    </row>
    <row r="780" spans="1:11" x14ac:dyDescent="0.2">
      <c r="A780" s="19" t="s">
        <v>855</v>
      </c>
      <c r="B780" s="22" t="s">
        <v>903</v>
      </c>
      <c r="C780" s="20">
        <v>41.799999</v>
      </c>
      <c r="D780" s="20">
        <v>41.476362000000002</v>
      </c>
      <c r="E780" s="19" t="s">
        <v>376</v>
      </c>
      <c r="F780" s="19" t="s">
        <v>18</v>
      </c>
      <c r="G780" s="19" t="s">
        <v>26</v>
      </c>
      <c r="H780" s="20">
        <v>147.79971699999999</v>
      </c>
      <c r="I780" s="26">
        <v>20.584326999999998</v>
      </c>
      <c r="J780" s="21">
        <f t="shared" si="24"/>
        <v>0.49629056183857201</v>
      </c>
      <c r="K780" s="21">
        <f t="shared" si="25"/>
        <v>0.13927176193442914</v>
      </c>
    </row>
    <row r="781" spans="1:11" x14ac:dyDescent="0.2">
      <c r="A781" s="19" t="s">
        <v>855</v>
      </c>
      <c r="B781" s="22" t="s">
        <v>904</v>
      </c>
      <c r="C781" s="20">
        <v>5657.25</v>
      </c>
      <c r="D781" s="20">
        <v>5657.9339280000004</v>
      </c>
      <c r="E781" s="19" t="s">
        <v>394</v>
      </c>
      <c r="F781" s="19" t="s">
        <v>14</v>
      </c>
      <c r="G781" s="19" t="s">
        <v>26</v>
      </c>
      <c r="H781" s="20">
        <v>7454.2730970000002</v>
      </c>
      <c r="I781" s="26">
        <v>1072.757032</v>
      </c>
      <c r="J781" s="21">
        <f t="shared" si="24"/>
        <v>0.1896022551078472</v>
      </c>
      <c r="K781" s="21">
        <f t="shared" si="25"/>
        <v>0.14391168904607682</v>
      </c>
    </row>
    <row r="782" spans="1:11" ht="37" x14ac:dyDescent="0.2">
      <c r="A782" s="19" t="s">
        <v>855</v>
      </c>
      <c r="B782" s="22" t="s">
        <v>905</v>
      </c>
      <c r="C782" s="20">
        <v>262.63000499999998</v>
      </c>
      <c r="D782" s="20">
        <v>262.63171699999998</v>
      </c>
      <c r="E782" s="19" t="s">
        <v>394</v>
      </c>
      <c r="F782" s="19" t="s">
        <v>14</v>
      </c>
      <c r="G782" s="19" t="s">
        <v>26</v>
      </c>
      <c r="H782" s="20">
        <v>7454.2730970000002</v>
      </c>
      <c r="I782" s="26">
        <v>1072.757032</v>
      </c>
      <c r="J782" s="21">
        <f t="shared" si="24"/>
        <v>4.0846438665288858</v>
      </c>
      <c r="K782" s="21">
        <f t="shared" si="25"/>
        <v>0.14391168904607682</v>
      </c>
    </row>
    <row r="783" spans="1:11" ht="25" x14ac:dyDescent="0.2">
      <c r="A783" s="19" t="s">
        <v>855</v>
      </c>
      <c r="B783" s="22" t="s">
        <v>906</v>
      </c>
      <c r="C783" s="20">
        <v>985.86999500000002</v>
      </c>
      <c r="D783" s="20">
        <v>985.86974799999996</v>
      </c>
      <c r="E783" s="19" t="s">
        <v>394</v>
      </c>
      <c r="F783" s="19" t="s">
        <v>14</v>
      </c>
      <c r="G783" s="19" t="s">
        <v>26</v>
      </c>
      <c r="H783" s="20">
        <v>7454.2730970000002</v>
      </c>
      <c r="I783" s="26">
        <v>1072.757032</v>
      </c>
      <c r="J783" s="21">
        <f t="shared" ref="J783:J788" si="26">I783/D783</f>
        <v>1.0881326201318837</v>
      </c>
      <c r="K783" s="21">
        <f t="shared" ref="K783:K788" si="27">I783/H783</f>
        <v>0.14391168904607682</v>
      </c>
    </row>
    <row r="784" spans="1:11" x14ac:dyDescent="0.2">
      <c r="A784" s="19" t="s">
        <v>855</v>
      </c>
      <c r="B784" s="22" t="s">
        <v>868</v>
      </c>
      <c r="C784" s="20">
        <v>425</v>
      </c>
      <c r="D784" s="20">
        <v>413.714628</v>
      </c>
      <c r="E784" s="19" t="s">
        <v>464</v>
      </c>
      <c r="F784" s="19" t="s">
        <v>18</v>
      </c>
      <c r="G784" s="19" t="s">
        <v>251</v>
      </c>
      <c r="H784" s="20">
        <v>2336.9364059999998</v>
      </c>
      <c r="I784" s="26">
        <v>49.260801000000001</v>
      </c>
      <c r="J784" s="21">
        <f t="shared" si="26"/>
        <v>0.11906951716486081</v>
      </c>
      <c r="K784" s="21">
        <f t="shared" si="27"/>
        <v>2.1079221870789755E-2</v>
      </c>
    </row>
    <row r="785" spans="1:11" x14ac:dyDescent="0.2">
      <c r="A785" s="19" t="s">
        <v>855</v>
      </c>
      <c r="B785" s="22" t="s">
        <v>873</v>
      </c>
      <c r="C785" s="20">
        <v>1183.7700199999999</v>
      </c>
      <c r="D785" s="20">
        <v>1183.766122</v>
      </c>
      <c r="E785" s="19" t="s">
        <v>672</v>
      </c>
      <c r="F785" s="19" t="s">
        <v>18</v>
      </c>
      <c r="G785" s="19" t="s">
        <v>26</v>
      </c>
      <c r="H785" s="20">
        <v>3920.0882889999998</v>
      </c>
      <c r="I785" s="26">
        <v>538.33683900000005</v>
      </c>
      <c r="J785" s="21">
        <f t="shared" si="26"/>
        <v>0.45476621521358257</v>
      </c>
      <c r="K785" s="21">
        <f t="shared" si="27"/>
        <v>0.13732773328361128</v>
      </c>
    </row>
    <row r="786" spans="1:11" x14ac:dyDescent="0.2">
      <c r="A786" s="19" t="s">
        <v>855</v>
      </c>
      <c r="B786" s="22" t="s">
        <v>873</v>
      </c>
      <c r="C786" s="20">
        <v>1183.7700199999999</v>
      </c>
      <c r="D786" s="20">
        <v>1183.766122</v>
      </c>
      <c r="E786" s="19" t="s">
        <v>368</v>
      </c>
      <c r="F786" s="19" t="s">
        <v>18</v>
      </c>
      <c r="G786" s="19" t="s">
        <v>269</v>
      </c>
      <c r="H786" s="20">
        <v>59.926082000000001</v>
      </c>
      <c r="I786" s="26">
        <v>13.056963</v>
      </c>
      <c r="J786" s="21">
        <f t="shared" si="26"/>
        <v>1.1030019154408609E-2</v>
      </c>
      <c r="K786" s="21">
        <f t="shared" si="27"/>
        <v>0.21788447641212386</v>
      </c>
    </row>
    <row r="787" spans="1:11" x14ac:dyDescent="0.2">
      <c r="A787" s="19" t="s">
        <v>855</v>
      </c>
      <c r="B787" s="22" t="s">
        <v>907</v>
      </c>
      <c r="C787" s="20">
        <v>43</v>
      </c>
      <c r="D787" s="20">
        <v>72.369890999999996</v>
      </c>
      <c r="E787" s="19" t="s">
        <v>365</v>
      </c>
      <c r="F787" s="19" t="s">
        <v>18</v>
      </c>
      <c r="G787" s="19" t="s">
        <v>105</v>
      </c>
      <c r="H787" s="20">
        <v>43.701754000000001</v>
      </c>
      <c r="I787" s="26">
        <v>1.652652</v>
      </c>
      <c r="J787" s="21">
        <f t="shared" si="26"/>
        <v>2.2836181969653653E-2</v>
      </c>
      <c r="K787" s="21">
        <f t="shared" si="27"/>
        <v>3.7816605713354205E-2</v>
      </c>
    </row>
    <row r="788" spans="1:11" x14ac:dyDescent="0.2">
      <c r="A788" s="19" t="s">
        <v>855</v>
      </c>
      <c r="B788" s="22" t="s">
        <v>908</v>
      </c>
      <c r="C788" s="20">
        <v>166.41999799999999</v>
      </c>
      <c r="D788" s="20">
        <v>166.42427599999999</v>
      </c>
      <c r="E788" s="19" t="s">
        <v>326</v>
      </c>
      <c r="F788" s="19" t="s">
        <v>14</v>
      </c>
      <c r="G788" s="19" t="s">
        <v>231</v>
      </c>
      <c r="H788" s="20">
        <v>736.65517399999999</v>
      </c>
      <c r="I788" s="26">
        <v>51.481217999999998</v>
      </c>
      <c r="J788" s="21">
        <f t="shared" si="26"/>
        <v>0.30933719068725285</v>
      </c>
      <c r="K788" s="21">
        <f t="shared" si="27"/>
        <v>6.9885096605593111E-2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tablaPNN_TM</vt:lpstr>
      <vt:lpstr>tabla_TM_PNR</vt:lpstr>
      <vt:lpstr>tabla_TM_RFPN</vt:lpstr>
      <vt:lpstr>tabla_TM_PNN_PNR_RFPN_RFPR (2)</vt:lpstr>
      <vt:lpstr>DCS</vt:lpstr>
      <vt:lpstr>DRMI</vt:lpstr>
      <vt:lpstr>RNSC</vt:lpstr>
      <vt:lpstr>DCS_DRMI_RNSC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Ramirez Chaustre</dc:creator>
  <cp:lastModifiedBy>AstridEReyesP</cp:lastModifiedBy>
  <dcterms:created xsi:type="dcterms:W3CDTF">2023-10-17T23:58:50Z</dcterms:created>
  <dcterms:modified xsi:type="dcterms:W3CDTF">2023-10-18T11:41:04Z</dcterms:modified>
</cp:coreProperties>
</file>