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mluna\Downloads\"/>
    </mc:Choice>
  </mc:AlternateContent>
  <xr:revisionPtr revIDLastSave="0" documentId="13_ncr:1_{4C5A1B49-7DD4-4283-8AD6-487BEAB2B6B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DE AUSTERIDAD 2023" sheetId="1" r:id="rId1"/>
    <sheet name="Hoja3" sheetId="4" r:id="rId2"/>
    <sheet name="Hoja2" sheetId="3" r:id="rId3"/>
    <sheet name="Hoja1" sheetId="2" r:id="rId4"/>
  </sheets>
  <definedNames>
    <definedName name="_xlnm._FilterDatabase" localSheetId="0" hidden="1">'PLAN DE AUSTERIDAD 2023'!$B$5:$Z$16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4" l="1"/>
  <c r="L20" i="4"/>
  <c r="G22" i="4"/>
  <c r="H10" i="4"/>
  <c r="E11" i="4"/>
  <c r="I9" i="2"/>
  <c r="A11" i="2"/>
  <c r="A12" i="2" s="1"/>
  <c r="A14" i="2" s="1"/>
  <c r="A15" i="2" s="1"/>
  <c r="B10" i="2"/>
  <c r="C17" i="2"/>
  <c r="C13" i="2"/>
  <c r="C10" i="2"/>
  <c r="B14" i="2" l="1"/>
</calcChain>
</file>

<file path=xl/sharedStrings.xml><?xml version="1.0" encoding="utf-8"?>
<sst xmlns="http://schemas.openxmlformats.org/spreadsheetml/2006/main" count="94" uniqueCount="83">
  <si>
    <t>No.</t>
  </si>
  <si>
    <t>Concepto</t>
  </si>
  <si>
    <t>Objetivo</t>
  </si>
  <si>
    <t>Estrategia</t>
  </si>
  <si>
    <t>Responsable Actividad</t>
  </si>
  <si>
    <t>Fecha Inicio</t>
  </si>
  <si>
    <t>Fecha final</t>
  </si>
  <si>
    <t>Indicador</t>
  </si>
  <si>
    <t>VIÁTICOS</t>
  </si>
  <si>
    <t xml:space="preserve">TIQUETES </t>
  </si>
  <si>
    <t>Optimizar los recursos asignados para la compra de tiquetes.</t>
  </si>
  <si>
    <t>COMBUSTIBLE</t>
  </si>
  <si>
    <t>ENERGÍA</t>
  </si>
  <si>
    <t>AGUA</t>
  </si>
  <si>
    <t>GESTIÓN RESIDUOS SÓLIDOS</t>
  </si>
  <si>
    <t>PAPEL</t>
  </si>
  <si>
    <t>Racionalizar y hacer seguimiento al consumo de  papel en la entidad.</t>
  </si>
  <si>
    <t>Historial de Cambios</t>
  </si>
  <si>
    <t>Versión</t>
  </si>
  <si>
    <t>Fecha</t>
  </si>
  <si>
    <t>Observaciones</t>
  </si>
  <si>
    <t>Se crea el documento de conformidad con los lineamientos institucionales establecidos y la normatividad vigente para consulta ciudadana.</t>
  </si>
  <si>
    <t>Versión aprobada por el Comité Institucional de
Gestión y Desempeño.</t>
  </si>
  <si>
    <t>Grupo de Talento Humano</t>
  </si>
  <si>
    <t>1. Realizar seguimiento al consumo de resmas de cada dependencia de conformidad los lineamiento de austeridad vigente.
2. Mantener el consumo de resmas de papel con respecto a la vigencia 2023</t>
  </si>
  <si>
    <t>313-</t>
  </si>
  <si>
    <t>Contratos de prestación de servicios profesionales y de apoyo a la gestión debidamente justificados.</t>
  </si>
  <si>
    <t>PLAN DE AUSTERIDAD DEL GASTO 2024</t>
  </si>
  <si>
    <t>Realizar y verificar la correcta liquidación de viáticos de las comisiones al exterior.</t>
  </si>
  <si>
    <t>(Σ de las liquidaciones efectivamente pagadas a funcionarios y contratistas - Σ de viáticos liquidados al 100% / Σ de viáticos liquidados al 100% )* 100</t>
  </si>
  <si>
    <t>Meta 2024</t>
  </si>
  <si>
    <t>No aplica</t>
  </si>
  <si>
    <t xml:space="preserve">CONTRATOS OPS </t>
  </si>
  <si>
    <t xml:space="preserve">Racionalizar los recursos asignados para la contratación de prestación de servicios profesionales y de apoyo a la gestión.  </t>
  </si>
  <si>
    <t>Cumplir con lo programado en el Plan Anual de Adquisiciones</t>
  </si>
  <si>
    <t>Grupo de Contratos</t>
  </si>
  <si>
    <r>
      <t xml:space="preserve">Optimizar la autorización </t>
    </r>
    <r>
      <rPr>
        <sz val="11"/>
        <color rgb="FF000000"/>
        <rFont val="Arial Narrow"/>
        <family val="2"/>
      </rPr>
      <t>de horas extras</t>
    </r>
  </si>
  <si>
    <t>(Total de resmas entregadas en el mes  / meta establecida en el indicador de gestión ) *100</t>
  </si>
  <si>
    <t>1. Revisión previa de las razones que justifiquen la contratación de estudios o diseños.
2. Racionalización en la contratación de estudios.</t>
  </si>
  <si>
    <t xml:space="preserve">Revisión de estudios o diseños con el mismo o similar objeto contractual </t>
  </si>
  <si>
    <t>Racionalizar la contratación con una adecuada revisión de los estudios y diseños</t>
  </si>
  <si>
    <t>No superar el 5% el valor pagado de horas extras autorizadas con respecto a la vigencia 2023</t>
  </si>
  <si>
    <t>No superar el 5% del consumo de combustible en galones del 2023</t>
  </si>
  <si>
    <t>Grupo de Servicios Administrativos</t>
  </si>
  <si>
    <t>1. Suscripción del contrato de suministro de combustible bajo la modalidad de acuerdo marco de precios.
 2. Optimizar y controlar los desplazamientos del parque automotor para lograr reducciones en las emisiones de gases de efecto invernadero.</t>
  </si>
  <si>
    <t>Racionalizar y hacer seguimiento al consumo de energía eléctrica en pro de la mejora del desempeño ambiental de la entidad</t>
  </si>
  <si>
    <t>Racionalizar y hacer seguimiento al consumo de agua en pro de la mejora del desempeño ambiental de la entidad</t>
  </si>
  <si>
    <t>Racionalizar y hacer seguimiento al aprovechamiento de residuos sólidos en pro de la mejora del desempeño ambiental de la entidad</t>
  </si>
  <si>
    <t>Hacer seguimiento al consumo de combustible contribuyendo a la mejora del desempeño ambiental de la entidad.</t>
  </si>
  <si>
    <t xml:space="preserve">1.Realizar seguimiento y análisis del comportamiento del consumo energético en la entidad.
2. Desarrollar y comunicar piezas gráficas a través de mailing, redes sociales y de más medios internos institucionales.
3. Taller de toma de conciencia del Sistema de Gestión Ambiental  </t>
  </si>
  <si>
    <t xml:space="preserve">1.Realizar seguimiento y análisis del comportamiento del consumo de agua en la entidad.
2. Desarrollar y comunicar piezas gráficas a través de mailing, redes sociales y de más medios internos institucionales.
3. Taller de toma de conciencia del Sistema de Gestión Ambiental  </t>
  </si>
  <si>
    <t>1. Promover en los colaboradores del Ministerio de la adecuada separación en la fuente de los residuos generados, con el fin de potencializar su aprovechamiento.
2. Realizar seguimiento y análisis de las cantidades de residuos generados vs la cantidad de residuos aprovechados en la entidad.
3. Garantizar la entrega de residuos aprovechables a organizaciones de recicladores debidamente conformadas de acuerdo a la normatividad vigente.</t>
  </si>
  <si>
    <t>(Consumo en m³ mensual / promedio de ingreso mensual de personas al Ministerio)</t>
  </si>
  <si>
    <t>Mantener meta 2023 108 resmas/mes</t>
  </si>
  <si>
    <t>Mantener meta 2023 61 kW</t>
  </si>
  <si>
    <t>Mantener meta 2023 0,85 m3</t>
  </si>
  <si>
    <t>Mantener meta 2023 26%</t>
  </si>
  <si>
    <t>Solicitud de concepto al favorable al Departamento Administrativo de la Presidencia de la República para realizar la modificación de la Planta y estructura organizacional generando costo por tratarse de una modificación prioritaria para el cumplimiento de las metas del Ministerio.</t>
  </si>
  <si>
    <t>No superar la cantidad de tiquetes emitidos en la vigencia 2023.</t>
  </si>
  <si>
    <t>PLANTA DE PERSONAL</t>
  </si>
  <si>
    <t>(Personal vinculado actualmente - Planta de personal aprobada) * 100</t>
  </si>
  <si>
    <t>Modificación planta de personal, estructura administrativa y gastos de personal</t>
  </si>
  <si>
    <t>Autorización del incremento de la planta de personal</t>
  </si>
  <si>
    <t>378 cargos de la planta aprobada</t>
  </si>
  <si>
    <t>(Cantidad de horas extras en el semestre 2024- Cantidad de horas extras en el semestre 2023 / Cantidad de horas extras en el semestre 2023 ) *100</t>
  </si>
  <si>
    <t>CONTRATOS ESTUDIOS Y DISEÑOS</t>
  </si>
  <si>
    <t>(Total galones consumidos de combustible semestre 2024 - Total galones consumidos de combustible semestre 2023/ Total galones consumidos de combustible semestre 2023) * 100</t>
  </si>
  <si>
    <t>(Cantidad de residuos aprovechados / Cantidad de residuos generados) *100</t>
  </si>
  <si>
    <t>1. Realizar semestralmente la comparación en el número de horas extras causadas frente a periodos similares de la vigencia anterior.
2. Emitir alertas a través de correo electrónico a aquellas dependencias en las que se evidencie un incremento superior al 5% frente a la cantidad de horas extras causadas en periodos similares de la vigencia inmediatamente anterior</t>
  </si>
  <si>
    <t>HORAS EXTRAS</t>
  </si>
  <si>
    <t xml:space="preserve">(Consumo en kWh mensual facturado / promedio de ingreso mensual de personas al Ministerio) </t>
  </si>
  <si>
    <t xml:space="preserve">
(Total de contratos de estudios y diseños  previstos en el Plan Anual de Adquisiciones por semestre / Total de procesos de contratación de estudios o diseños racionalizados con otros estudios o diseños existentes ) *100 </t>
  </si>
  <si>
    <t>(No. de estudios previos firmados/No. de estudios previos radicados)*100</t>
  </si>
  <si>
    <t>1. Verificar itinerarios y horas de vuelo, con el fin de realizar la liquidación de viáticos de acuerdo a las fechas de llegada y despegue del país destino. 
2. Revisar las solicitudes de comisiones, que sean financiadas por terceros (gobiernos extranjeros y entes gubernamentales, no particulares) y realizar su oportuna gestión, para su autorización.</t>
  </si>
  <si>
    <t>Grupo de Comisiones y Apoyo Logístico</t>
  </si>
  <si>
    <t>Garantizar austeridad en el uso de viáticos manteniéndose dentro del rango del 20% - 30%, con el objetivo de racionalizar el monto máximo permitido por el Decreto vigente que regula la materia y fomentar la continuidad en el control de la liquidación de viáticos.</t>
  </si>
  <si>
    <t>1. Propender por el usos de tiquetes de la aerolínea Avianca, con el fin de acceder al 15% de descuento por convenio, sólo en tiquetes con tarifa flexi.
2. Garantizar el seguimiento del descuento ofrecido por la agencia VIAJA POR EL MUNDO WEB/NICKISIX360 S.A.S. proveedor de la vigencia 2024 para el suministro de tiquetes aéreos</t>
  </si>
  <si>
    <t>(Cantidad total de  tiquetes emitidos semestre 2024 - Cantidad total de  tiquetes emitidos semestre 2023 /Cantidad total de  tiquetes emitidos semestre 2023 ) *100</t>
  </si>
  <si>
    <r>
      <rPr>
        <b/>
        <sz val="11"/>
        <rFont val="Arial Narrow"/>
        <family val="2"/>
      </rPr>
      <t>108 resmas/mes</t>
    </r>
    <r>
      <rPr>
        <sz val="11"/>
        <rFont val="Arial Narrow"/>
        <family val="2"/>
      </rPr>
      <t xml:space="preserve"> 
corresponde a la meta de consumo establecido en los indicadores del Sistema Integrado de Gestión de la entidad y se tendrán en cuenta los limites satisfactores e insatisfactorios</t>
    </r>
  </si>
  <si>
    <r>
      <rPr>
        <b/>
        <sz val="11"/>
        <rFont val="Arial Narrow"/>
        <family val="2"/>
      </rPr>
      <t>61 kWh/persona mes</t>
    </r>
    <r>
      <rPr>
        <sz val="11"/>
        <rFont val="Arial Narrow"/>
        <family val="2"/>
      </rPr>
      <t xml:space="preserve"> 
corresponde a la meta de consumo establecido en los indicadores del Sistema Integrado de Gestión de la entidad y se tendrán en cuenta los limites satisfactores e insatisfactorios</t>
    </r>
  </si>
  <si>
    <r>
      <rPr>
        <b/>
        <sz val="11"/>
        <rFont val="Arial Narrow"/>
        <family val="2"/>
      </rPr>
      <t>0,85 m</t>
    </r>
    <r>
      <rPr>
        <b/>
        <vertAlign val="superscript"/>
        <sz val="11"/>
        <rFont val="Arial Narrow"/>
        <family val="2"/>
      </rPr>
      <t>3</t>
    </r>
    <r>
      <rPr>
        <b/>
        <sz val="11"/>
        <rFont val="Arial Narrow"/>
        <family val="2"/>
      </rPr>
      <t>/persona mes</t>
    </r>
    <r>
      <rPr>
        <sz val="11"/>
        <rFont val="Arial Narrow"/>
        <family val="2"/>
      </rPr>
      <t xml:space="preserve"> 
corresponde a la meta de consumo establecido en los indicadores del Sistema Integrado de Gestión de la entidad y se tendrán en cuenta los limites satisfactores e insatisfactorios</t>
    </r>
  </si>
  <si>
    <r>
      <rPr>
        <b/>
        <sz val="11"/>
        <rFont val="Arial Narrow"/>
        <family val="2"/>
      </rPr>
      <t>26% de aprovechamiento de residuos</t>
    </r>
    <r>
      <rPr>
        <sz val="11"/>
        <rFont val="Arial Narrow"/>
        <family val="2"/>
      </rPr>
      <t xml:space="preserve">
corresponde a la meta  establecida en los indicadores del Sistema Integrado de Gestión de la entidad y se tendrán en cuenta los limites satisfactores e insatisfactorios</t>
    </r>
  </si>
  <si>
    <t>Línea Base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</si>
</sst>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justify" vertical="center" wrapText="1"/>
    </xf>
    <xf numFmtId="9" fontId="0" fillId="0" borderId="0" xfId="1" applyFont="1"/>
    <xf numFmtId="0" fontId="7" fillId="3" borderId="6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5" fillId="3" borderId="6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14" fontId="5" fillId="3" borderId="6" xfId="0" applyNumberFormat="1" applyFont="1" applyFill="1" applyBorder="1" applyAlignment="1">
      <alignment horizontal="left" vertical="center" wrapText="1"/>
    </xf>
    <xf numFmtId="9" fontId="5" fillId="3" borderId="6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 wrapText="1"/>
    </xf>
    <xf numFmtId="164" fontId="5" fillId="3" borderId="6" xfId="0" applyNumberFormat="1" applyFont="1" applyFill="1" applyBorder="1" applyAlignment="1">
      <alignment horizontal="left" vertical="center" wrapText="1"/>
    </xf>
    <xf numFmtId="10" fontId="5" fillId="3" borderId="8" xfId="0" applyNumberFormat="1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14" fontId="5" fillId="3" borderId="14" xfId="0" applyNumberFormat="1" applyFont="1" applyFill="1" applyBorder="1" applyAlignment="1">
      <alignment horizontal="left" vertical="center" wrapText="1"/>
    </xf>
    <xf numFmtId="9" fontId="5" fillId="3" borderId="14" xfId="0" applyNumberFormat="1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115468</xdr:colOff>
      <xdr:row>1</xdr:row>
      <xdr:rowOff>22949</xdr:rowOff>
    </xdr:from>
    <xdr:to>
      <xdr:col>3</xdr:col>
      <xdr:colOff>119062</xdr:colOff>
      <xdr:row>2</xdr:row>
      <xdr:rowOff>559288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441"/>
        <a:stretch/>
      </xdr:blipFill>
      <xdr:spPr>
        <a:xfrm>
          <a:off x="115468" y="22949"/>
          <a:ext cx="1694282" cy="726839"/>
        </a:xfrm>
        <a:prstGeom prst="rect">
          <a:avLst/>
        </a:prstGeom>
      </xdr:spPr>
    </xdr:pic>
    <xdr:clientData/>
  </xdr:twoCellAnchor>
  <xdr:twoCellAnchor editAs="oneCell">
    <xdr:from>
      <xdr:col>10</xdr:col>
      <xdr:colOff>759238</xdr:colOff>
      <xdr:row>1</xdr:row>
      <xdr:rowOff>112712</xdr:rowOff>
    </xdr:from>
    <xdr:to>
      <xdr:col>10</xdr:col>
      <xdr:colOff>2405062</xdr:colOff>
      <xdr:row>2</xdr:row>
      <xdr:rowOff>532241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330"/>
        <a:stretch/>
      </xdr:blipFill>
      <xdr:spPr>
        <a:xfrm>
          <a:off x="13332238" y="112712"/>
          <a:ext cx="1645824" cy="610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16"/>
  <sheetViews>
    <sheetView tabSelected="1" topLeftCell="A15" zoomScale="70" zoomScaleNormal="70" workbookViewId="0">
      <selection activeCell="B17" sqref="B17"/>
    </sheetView>
  </sheetViews>
  <sheetFormatPr baseColWidth="10" defaultColWidth="10.85546875" defaultRowHeight="15" x14ac:dyDescent="0.25"/>
  <cols>
    <col min="1" max="1" width="5.7109375" style="1" customWidth="1"/>
    <col min="2" max="2" width="5.85546875" style="1" customWidth="1"/>
    <col min="3" max="3" width="19.7109375" style="1" customWidth="1"/>
    <col min="4" max="4" width="38" style="3" customWidth="1"/>
    <col min="5" max="5" width="40.140625" style="3" customWidth="1"/>
    <col min="6" max="7" width="17.7109375" style="4" customWidth="1"/>
    <col min="8" max="8" width="10.85546875" style="1"/>
    <col min="9" max="9" width="13.28515625" style="1" customWidth="1"/>
    <col min="10" max="10" width="25.85546875" style="5" customWidth="1"/>
    <col min="11" max="11" width="38.5703125" style="5" customWidth="1"/>
    <col min="12" max="16384" width="10.85546875" style="1"/>
  </cols>
  <sheetData>
    <row r="1" spans="2:26" ht="15.75" thickBot="1" x14ac:dyDescent="0.3"/>
    <row r="2" spans="2:26" ht="15" customHeight="1" x14ac:dyDescent="0.25">
      <c r="B2" s="43" t="s">
        <v>27</v>
      </c>
      <c r="C2" s="44"/>
      <c r="D2" s="44"/>
      <c r="E2" s="44"/>
      <c r="F2" s="44"/>
      <c r="G2" s="44"/>
      <c r="H2" s="44"/>
      <c r="I2" s="44"/>
      <c r="J2" s="44"/>
      <c r="K2" s="45"/>
    </row>
    <row r="3" spans="2:26" ht="50.25" customHeight="1" thickBot="1" x14ac:dyDescent="0.3">
      <c r="B3" s="46"/>
      <c r="C3" s="47"/>
      <c r="D3" s="47"/>
      <c r="E3" s="47"/>
      <c r="F3" s="47"/>
      <c r="G3" s="47"/>
      <c r="H3" s="47"/>
      <c r="I3" s="47"/>
      <c r="J3" s="47"/>
      <c r="K3" s="48"/>
    </row>
    <row r="4" spans="2:26" ht="7.5" customHeight="1" thickBot="1" x14ac:dyDescent="0.3">
      <c r="B4" s="7"/>
      <c r="C4" s="8"/>
      <c r="D4" s="9"/>
      <c r="E4" s="9"/>
      <c r="F4" s="10"/>
      <c r="G4" s="10"/>
      <c r="H4" s="8"/>
      <c r="I4" s="8"/>
      <c r="J4" s="11"/>
      <c r="K4" s="11"/>
    </row>
    <row r="5" spans="2:26" s="6" customFormat="1" ht="32.25" thickBot="1" x14ac:dyDescent="0.3">
      <c r="B5" s="40" t="s">
        <v>0</v>
      </c>
      <c r="C5" s="41" t="s">
        <v>1</v>
      </c>
      <c r="D5" s="41" t="s">
        <v>2</v>
      </c>
      <c r="E5" s="41" t="s">
        <v>3</v>
      </c>
      <c r="F5" s="41" t="s">
        <v>4</v>
      </c>
      <c r="G5" s="41" t="s">
        <v>82</v>
      </c>
      <c r="H5" s="41" t="s">
        <v>5</v>
      </c>
      <c r="I5" s="41" t="s">
        <v>6</v>
      </c>
      <c r="J5" s="41" t="s">
        <v>30</v>
      </c>
      <c r="K5" s="42" t="s">
        <v>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s="2" customFormat="1" ht="215.25" customHeight="1" x14ac:dyDescent="0.25">
      <c r="B6" s="34">
        <v>1</v>
      </c>
      <c r="C6" s="35" t="s">
        <v>59</v>
      </c>
      <c r="D6" s="36" t="s">
        <v>57</v>
      </c>
      <c r="E6" s="36" t="s">
        <v>61</v>
      </c>
      <c r="F6" s="36" t="s">
        <v>23</v>
      </c>
      <c r="G6" s="36" t="s">
        <v>63</v>
      </c>
      <c r="H6" s="37">
        <v>45292</v>
      </c>
      <c r="I6" s="37">
        <v>45657</v>
      </c>
      <c r="J6" s="38" t="s">
        <v>62</v>
      </c>
      <c r="K6" s="39" t="s">
        <v>60</v>
      </c>
      <c r="L6" s="20"/>
    </row>
    <row r="7" spans="2:26" s="2" customFormat="1" ht="69.75" customHeight="1" x14ac:dyDescent="0.25">
      <c r="B7" s="12">
        <v>2</v>
      </c>
      <c r="C7" s="21" t="s">
        <v>32</v>
      </c>
      <c r="D7" s="21" t="s">
        <v>33</v>
      </c>
      <c r="E7" s="21" t="s">
        <v>26</v>
      </c>
      <c r="F7" s="24" t="s">
        <v>35</v>
      </c>
      <c r="G7" s="21" t="s">
        <v>31</v>
      </c>
      <c r="H7" s="24">
        <v>45292</v>
      </c>
      <c r="I7" s="24">
        <v>45657</v>
      </c>
      <c r="J7" s="21" t="s">
        <v>34</v>
      </c>
      <c r="K7" s="26" t="s">
        <v>72</v>
      </c>
    </row>
    <row r="8" spans="2:26" s="2" customFormat="1" ht="115.5" customHeight="1" x14ac:dyDescent="0.25">
      <c r="B8" s="12">
        <v>3</v>
      </c>
      <c r="C8" s="21" t="s">
        <v>65</v>
      </c>
      <c r="D8" s="21" t="s">
        <v>38</v>
      </c>
      <c r="E8" s="21" t="s">
        <v>39</v>
      </c>
      <c r="F8" s="21" t="s">
        <v>35</v>
      </c>
      <c r="G8" s="21" t="s">
        <v>31</v>
      </c>
      <c r="H8" s="24">
        <v>45292</v>
      </c>
      <c r="I8" s="24">
        <v>45657</v>
      </c>
      <c r="J8" s="21" t="s">
        <v>40</v>
      </c>
      <c r="K8" s="26" t="s">
        <v>71</v>
      </c>
    </row>
    <row r="9" spans="2:26" s="2" customFormat="1" ht="209.25" customHeight="1" x14ac:dyDescent="0.25">
      <c r="B9" s="12">
        <v>4</v>
      </c>
      <c r="C9" s="27" t="s">
        <v>69</v>
      </c>
      <c r="D9" s="28" t="s">
        <v>36</v>
      </c>
      <c r="E9" s="19" t="s">
        <v>68</v>
      </c>
      <c r="F9" s="19" t="s">
        <v>23</v>
      </c>
      <c r="G9" s="21" t="s">
        <v>31</v>
      </c>
      <c r="H9" s="24">
        <v>45292</v>
      </c>
      <c r="I9" s="24">
        <v>45657</v>
      </c>
      <c r="J9" s="19" t="s">
        <v>41</v>
      </c>
      <c r="K9" s="26" t="s">
        <v>64</v>
      </c>
      <c r="L9" s="22"/>
    </row>
    <row r="10" spans="2:26" s="2" customFormat="1" ht="180" customHeight="1" x14ac:dyDescent="0.25">
      <c r="B10" s="12">
        <v>5</v>
      </c>
      <c r="C10" s="21" t="s">
        <v>8</v>
      </c>
      <c r="D10" s="21" t="s">
        <v>28</v>
      </c>
      <c r="E10" s="21" t="s">
        <v>73</v>
      </c>
      <c r="F10" s="21" t="s">
        <v>74</v>
      </c>
      <c r="G10" s="29">
        <v>0.22</v>
      </c>
      <c r="H10" s="24">
        <v>45292</v>
      </c>
      <c r="I10" s="24">
        <v>45657</v>
      </c>
      <c r="J10" s="25" t="s">
        <v>75</v>
      </c>
      <c r="K10" s="26" t="s">
        <v>29</v>
      </c>
      <c r="L10" s="20"/>
    </row>
    <row r="11" spans="2:26" s="2" customFormat="1" ht="148.5" x14ac:dyDescent="0.25">
      <c r="B11" s="12">
        <v>6</v>
      </c>
      <c r="C11" s="21" t="s">
        <v>9</v>
      </c>
      <c r="D11" s="21" t="s">
        <v>10</v>
      </c>
      <c r="E11" s="21" t="s">
        <v>76</v>
      </c>
      <c r="F11" s="21" t="s">
        <v>74</v>
      </c>
      <c r="G11" s="29" t="s">
        <v>31</v>
      </c>
      <c r="H11" s="24">
        <v>45292</v>
      </c>
      <c r="I11" s="24">
        <v>45657</v>
      </c>
      <c r="J11" s="25" t="s">
        <v>58</v>
      </c>
      <c r="K11" s="26" t="s">
        <v>77</v>
      </c>
      <c r="L11" s="22"/>
    </row>
    <row r="12" spans="2:26" s="2" customFormat="1" ht="145.5" customHeight="1" x14ac:dyDescent="0.25">
      <c r="B12" s="12">
        <v>7</v>
      </c>
      <c r="C12" s="27" t="s">
        <v>11</v>
      </c>
      <c r="D12" s="21" t="s">
        <v>48</v>
      </c>
      <c r="E12" s="21" t="s">
        <v>44</v>
      </c>
      <c r="F12" s="21" t="s">
        <v>43</v>
      </c>
      <c r="G12" s="29" t="s">
        <v>31</v>
      </c>
      <c r="H12" s="24">
        <v>45292</v>
      </c>
      <c r="I12" s="24">
        <v>45657</v>
      </c>
      <c r="J12" s="19" t="s">
        <v>42</v>
      </c>
      <c r="K12" s="26" t="s">
        <v>66</v>
      </c>
    </row>
    <row r="13" spans="2:26" s="2" customFormat="1" ht="146.25" customHeight="1" x14ac:dyDescent="0.25">
      <c r="B13" s="12">
        <v>8</v>
      </c>
      <c r="C13" s="27" t="s">
        <v>15</v>
      </c>
      <c r="D13" s="21" t="s">
        <v>16</v>
      </c>
      <c r="E13" s="21" t="s">
        <v>24</v>
      </c>
      <c r="F13" s="21" t="s">
        <v>43</v>
      </c>
      <c r="G13" s="21" t="s">
        <v>53</v>
      </c>
      <c r="H13" s="24">
        <v>45292</v>
      </c>
      <c r="I13" s="24">
        <v>45657</v>
      </c>
      <c r="J13" s="21" t="s">
        <v>78</v>
      </c>
      <c r="K13" s="26" t="s">
        <v>37</v>
      </c>
    </row>
    <row r="14" spans="2:26" s="2" customFormat="1" ht="171" customHeight="1" x14ac:dyDescent="0.25">
      <c r="B14" s="12">
        <v>9</v>
      </c>
      <c r="C14" s="27" t="s">
        <v>12</v>
      </c>
      <c r="D14" s="21" t="s">
        <v>45</v>
      </c>
      <c r="E14" s="21" t="s">
        <v>49</v>
      </c>
      <c r="F14" s="21" t="s">
        <v>43</v>
      </c>
      <c r="G14" s="21" t="s">
        <v>54</v>
      </c>
      <c r="H14" s="24">
        <v>45292</v>
      </c>
      <c r="I14" s="24">
        <v>45657</v>
      </c>
      <c r="J14" s="21" t="s">
        <v>79</v>
      </c>
      <c r="K14" s="26" t="s">
        <v>70</v>
      </c>
    </row>
    <row r="15" spans="2:26" s="2" customFormat="1" ht="147.75" customHeight="1" x14ac:dyDescent="0.25">
      <c r="B15" s="12">
        <v>10</v>
      </c>
      <c r="C15" s="27" t="s">
        <v>13</v>
      </c>
      <c r="D15" s="21" t="s">
        <v>46</v>
      </c>
      <c r="E15" s="21" t="s">
        <v>50</v>
      </c>
      <c r="F15" s="21" t="s">
        <v>43</v>
      </c>
      <c r="G15" s="29" t="s">
        <v>55</v>
      </c>
      <c r="H15" s="24">
        <v>45292</v>
      </c>
      <c r="I15" s="24">
        <v>45657</v>
      </c>
      <c r="J15" s="21" t="s">
        <v>80</v>
      </c>
      <c r="K15" s="26" t="s">
        <v>52</v>
      </c>
    </row>
    <row r="16" spans="2:26" s="2" customFormat="1" ht="243.75" customHeight="1" thickBot="1" x14ac:dyDescent="0.3">
      <c r="B16" s="32">
        <v>11</v>
      </c>
      <c r="C16" s="23" t="s">
        <v>14</v>
      </c>
      <c r="D16" s="23" t="s">
        <v>47</v>
      </c>
      <c r="E16" s="23" t="s">
        <v>51</v>
      </c>
      <c r="F16" s="23" t="s">
        <v>43</v>
      </c>
      <c r="G16" s="30" t="s">
        <v>56</v>
      </c>
      <c r="H16" s="33">
        <v>45292</v>
      </c>
      <c r="I16" s="33">
        <v>45657</v>
      </c>
      <c r="J16" s="23" t="s">
        <v>81</v>
      </c>
      <c r="K16" s="31" t="s">
        <v>67</v>
      </c>
    </row>
  </sheetData>
  <mergeCells count="1">
    <mergeCell ref="B2:K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0:L22"/>
  <sheetViews>
    <sheetView workbookViewId="0">
      <selection activeCell="K5" sqref="K5"/>
    </sheetView>
  </sheetViews>
  <sheetFormatPr baseColWidth="10" defaultRowHeight="15" x14ac:dyDescent="0.25"/>
  <sheetData>
    <row r="10" spans="5:8" x14ac:dyDescent="0.25">
      <c r="H10">
        <f>+(12/8)*100</f>
        <v>150</v>
      </c>
    </row>
    <row r="11" spans="5:8" x14ac:dyDescent="0.25">
      <c r="E11">
        <f>8*5/100</f>
        <v>0.4</v>
      </c>
    </row>
    <row r="19" spans="7:12" x14ac:dyDescent="0.25">
      <c r="H19">
        <f>(35/20)*100</f>
        <v>175</v>
      </c>
      <c r="K19">
        <v>20</v>
      </c>
      <c r="L19">
        <v>100</v>
      </c>
    </row>
    <row r="20" spans="7:12" x14ac:dyDescent="0.25">
      <c r="K20">
        <v>35</v>
      </c>
      <c r="L20">
        <f>K20*L19/K19</f>
        <v>175</v>
      </c>
    </row>
    <row r="22" spans="7:12" x14ac:dyDescent="0.25">
      <c r="G22">
        <f>+(90/108)*100</f>
        <v>83.333333333333343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I10" sqref="I10"/>
    </sheetView>
  </sheetViews>
  <sheetFormatPr baseColWidth="10" defaultRowHeight="15" x14ac:dyDescent="0.25"/>
  <cols>
    <col min="1" max="1" width="26" customWidth="1"/>
    <col min="2" max="2" width="26.5703125" customWidth="1"/>
    <col min="3" max="3" width="60.5703125" customWidth="1"/>
  </cols>
  <sheetData>
    <row r="1" spans="1:9" ht="18.75" x14ac:dyDescent="0.3">
      <c r="A1" s="49" t="s">
        <v>17</v>
      </c>
      <c r="B1" s="49"/>
      <c r="C1" s="49"/>
    </row>
    <row r="2" spans="1:9" ht="18.75" x14ac:dyDescent="0.3">
      <c r="A2" s="13" t="s">
        <v>18</v>
      </c>
      <c r="B2" s="13" t="s">
        <v>19</v>
      </c>
      <c r="C2" s="13" t="s">
        <v>20</v>
      </c>
    </row>
    <row r="3" spans="1:9" ht="67.5" customHeight="1" x14ac:dyDescent="0.25">
      <c r="A3" s="14">
        <v>1</v>
      </c>
      <c r="B3" s="15">
        <v>44942</v>
      </c>
      <c r="C3" s="16" t="s">
        <v>21</v>
      </c>
    </row>
    <row r="4" spans="1:9" ht="72" customHeight="1" x14ac:dyDescent="0.25">
      <c r="A4" s="14">
        <v>2</v>
      </c>
      <c r="B4" s="15">
        <v>44951</v>
      </c>
      <c r="C4" s="17" t="s">
        <v>22</v>
      </c>
    </row>
    <row r="9" spans="1:9" x14ac:dyDescent="0.25">
      <c r="I9" s="18">
        <f>(83-108)</f>
        <v>-25</v>
      </c>
    </row>
    <row r="10" spans="1:9" x14ac:dyDescent="0.25">
      <c r="A10">
        <v>100000</v>
      </c>
      <c r="B10">
        <f>(100000*15)/100</f>
        <v>15000</v>
      </c>
      <c r="C10">
        <f>308-378</f>
        <v>-70</v>
      </c>
    </row>
    <row r="11" spans="1:9" x14ac:dyDescent="0.25">
      <c r="A11">
        <f>+A10*0.103</f>
        <v>10300</v>
      </c>
    </row>
    <row r="12" spans="1:9" x14ac:dyDescent="0.25">
      <c r="A12">
        <f>+A10-A11</f>
        <v>89700</v>
      </c>
    </row>
    <row r="13" spans="1:9" x14ac:dyDescent="0.25">
      <c r="C13">
        <f>70/378</f>
        <v>0.18518518518518517</v>
      </c>
      <c r="G13" t="s">
        <v>25</v>
      </c>
    </row>
    <row r="14" spans="1:9" x14ac:dyDescent="0.25">
      <c r="A14">
        <f>+A10/A12</f>
        <v>1.1148272017837235</v>
      </c>
      <c r="B14">
        <f>+A11/A10</f>
        <v>0.10299999999999999</v>
      </c>
    </row>
    <row r="15" spans="1:9" x14ac:dyDescent="0.25">
      <c r="A15">
        <f>+A14*100</f>
        <v>111.48272017837235</v>
      </c>
    </row>
    <row r="17" spans="3:3" x14ac:dyDescent="0.25">
      <c r="C17">
        <f>85-108</f>
        <v>-23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58314EB1D6AB47910F81B08E1B8FC7" ma:contentTypeVersion="2" ma:contentTypeDescription="Crear nuevo documento." ma:contentTypeScope="" ma:versionID="02e6a5c8c0509e65b318bae672aa0512">
  <xsd:schema xmlns:xsd="http://www.w3.org/2001/XMLSchema" xmlns:xs="http://www.w3.org/2001/XMLSchema" xmlns:p="http://schemas.microsoft.com/office/2006/metadata/properties" xmlns:ns2="6cb2c528-b9be-4c39-ace1-34f2ee2ae554" targetNamespace="http://schemas.microsoft.com/office/2006/metadata/properties" ma:root="true" ma:fieldsID="1df4d7ef2b305b0a46ced7eb15ac2bb8" ns2:_="">
    <xsd:import namespace="6cb2c528-b9be-4c39-ace1-34f2ee2ae5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2c528-b9be-4c39-ace1-34f2ee2ae5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0E833-0832-4B1D-9771-16588A42C13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cb2c528-b9be-4c39-ace1-34f2ee2ae55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80F3F4B-46B1-4242-903D-DEA6F56C2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b2c528-b9be-4c39-ace1-34f2ee2ae5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089282-4F77-4DF7-8908-5CCCEA7EED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AUSTERIDAD 2023</vt:lpstr>
      <vt:lpstr>Hoja3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Jose Orlando Cruz</dc:creator>
  <cp:lastModifiedBy>maryori perez carrillo</cp:lastModifiedBy>
  <cp:lastPrinted>2021-06-23T21:22:28Z</cp:lastPrinted>
  <dcterms:created xsi:type="dcterms:W3CDTF">2015-06-05T18:19:34Z</dcterms:created>
  <dcterms:modified xsi:type="dcterms:W3CDTF">2024-03-26T15:02:44Z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0x0101009358314EB1D6AB47910F81B08E1B8FC7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