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JOHNRONDON\Downloads\"/>
    </mc:Choice>
  </mc:AlternateContent>
  <bookViews>
    <workbookView xWindow="0" yWindow="0" windowWidth="20490" windowHeight="7320" tabRatio="821" firstSheet="1" activeTab="1"/>
  </bookViews>
  <sheets>
    <sheet name="BLOQUEOS CONFIS" sheetId="53" state="hidden" r:id="rId1"/>
    <sheet name="REPORTE_ENTIDAD" sheetId="5" r:id="rId2"/>
    <sheet name="META" sheetId="56" state="hidden" r:id="rId3"/>
    <sheet name="PRESIDENCIA" sheetId="55" state="hidden" r:id="rId4"/>
    <sheet name="BI RECURSOS" sheetId="57"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hidden="1">[1]Resumen!#REF!</definedName>
    <definedName name="__123Graph_B" hidden="1">'[2]GIROS SITUAD.FISCAL- 2000'!#REF!</definedName>
    <definedName name="__123Graph_D" hidden="1">'[2]GIROS SITUAD.FISCAL- 2000'!#REF!</definedName>
    <definedName name="__123Graph_F" hidden="1">'[2]GIROS SITUAD.FISCAL- 2000'!#REF!</definedName>
    <definedName name="__123Graph_X" hidden="1">'[2]GIROS SITUAD.FISCAL- 2000'!#REF!</definedName>
    <definedName name="_Fill" hidden="1">[3]TCN!$B$53:$W$53</definedName>
    <definedName name="_xlnm._FilterDatabase" localSheetId="0" hidden="1">'BLOQUEOS CONFIS'!$A$1:$H$26</definedName>
    <definedName name="_h35" hidden="1">{#N/A,#N/A,FALSE,"informes"}</definedName>
    <definedName name="_Key1" hidden="1">[4]Resumen!$A$861</definedName>
    <definedName name="_MatInverse_In" hidden="1">#REF!</definedName>
    <definedName name="_MatInverse_Out" hidden="1">#REF!</definedName>
    <definedName name="_Order1" hidden="1">255</definedName>
    <definedName name="_Order2" hidden="1">255</definedName>
    <definedName name="_R" hidden="1">{"INGRESOS DOLARES",#N/A,FALSE,"informes"}</definedName>
    <definedName name="_Regression_Out" hidden="1">#REF!</definedName>
    <definedName name="_Regression_X" hidden="1">#REF!</definedName>
    <definedName name="_Regression_Y" hidden="1">#REF!</definedName>
    <definedName name="_Sort" hidden="1">[4]Resumen!$A$861:$C$862</definedName>
    <definedName name="_Table1_Out" hidden="1">[5]CARBOCOL!#REF!</definedName>
    <definedName name="_Table2_In2" hidden="1">[6]ANUAL1!#REF!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1">REPORTE_ENTIDAD!$A$2:$N$255</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hidden="1">'[10]Seguimiento CSF'!#REF!,'[10]Seguimiento CSF'!$A$30:$IV$34,'[10]Seguimiento CSF'!$A$104:$IV$104,'[10]Seguimiento CSF'!#REF!,'[10]Seguimiento CSF'!#REF!,'[10]Seguimiento CSF'!$A$124:$IV$125</definedName>
    <definedName name="Cwvu.EneFeb." hidden="1">'[10]Seguimiento CSF'!#REF!,'[10]Seguimiento CSF'!#REF!</definedName>
    <definedName name="Cwvu.EneMar." hidden="1">'[10]Seguimiento CSF'!#REF!,'[10]Seguimiento CSF'!$A$67:$IV$67,'[10]Seguimiento CSF'!#REF!,'[10]Seguimiento CSF'!#REF!</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55" l="1"/>
  <c r="M27" i="57"/>
  <c r="J27" i="57"/>
  <c r="V20" i="57"/>
  <c r="M25" i="57"/>
  <c r="J25" i="57"/>
  <c r="F25" i="57"/>
  <c r="D25" i="57"/>
  <c r="E11" i="55"/>
  <c r="E9" i="55"/>
  <c r="M34" i="57"/>
  <c r="M35" i="57"/>
  <c r="M36" i="57"/>
  <c r="M33" i="57"/>
  <c r="J34" i="57"/>
  <c r="J35" i="57"/>
  <c r="J36" i="57"/>
  <c r="J33" i="57"/>
  <c r="F34" i="57"/>
  <c r="F35" i="57"/>
  <c r="V16" i="57"/>
  <c r="V11" i="57"/>
  <c r="U11" i="57"/>
  <c r="D34" i="57"/>
  <c r="U19" i="57"/>
  <c r="U16" i="57"/>
  <c r="D11" i="55"/>
  <c r="D9" i="55"/>
  <c r="C9" i="55"/>
  <c r="C13" i="55"/>
  <c r="D13" i="55"/>
  <c r="E13" i="55"/>
  <c r="U20" i="57" l="1"/>
  <c r="U17" i="57"/>
  <c r="C11" i="55"/>
  <c r="H11" i="55" s="1"/>
  <c r="U9" i="57"/>
  <c r="M37" i="57"/>
  <c r="G25" i="57"/>
  <c r="G34" i="57"/>
  <c r="U25" i="57"/>
  <c r="U24" i="57"/>
  <c r="D29" i="57"/>
  <c r="D35" i="57"/>
  <c r="G35" i="57" s="1"/>
  <c r="V19" i="57"/>
  <c r="D27" i="57"/>
  <c r="K27" i="57" s="1"/>
  <c r="D33" i="57"/>
  <c r="V25" i="57"/>
  <c r="V24" i="57"/>
  <c r="D36" i="57"/>
  <c r="K36" i="57" s="1"/>
  <c r="F27" i="57"/>
  <c r="F33" i="57"/>
  <c r="F36" i="57"/>
  <c r="J37" i="57"/>
  <c r="K25" i="57"/>
  <c r="K34" i="57"/>
  <c r="K14" i="55"/>
  <c r="K18" i="55"/>
  <c r="K22" i="55"/>
  <c r="K26" i="55"/>
  <c r="K30" i="55"/>
  <c r="K34" i="55"/>
  <c r="K38" i="55"/>
  <c r="K42" i="55"/>
  <c r="K10" i="55"/>
  <c r="L8" i="55"/>
  <c r="K24" i="55"/>
  <c r="K12" i="55"/>
  <c r="L16" i="55"/>
  <c r="L36" i="55"/>
  <c r="K17" i="55"/>
  <c r="K33" i="55"/>
  <c r="L6" i="55"/>
  <c r="L21" i="55"/>
  <c r="L37" i="55"/>
  <c r="L14" i="55"/>
  <c r="L18" i="55"/>
  <c r="L22" i="55"/>
  <c r="L26" i="55"/>
  <c r="L30" i="55"/>
  <c r="L34" i="55"/>
  <c r="L38" i="55"/>
  <c r="L42" i="55"/>
  <c r="L10" i="55"/>
  <c r="K8" i="55"/>
  <c r="K28" i="55"/>
  <c r="L28" i="55"/>
  <c r="K13" i="55"/>
  <c r="K29" i="55"/>
  <c r="K41" i="55"/>
  <c r="L29" i="55"/>
  <c r="L41" i="55"/>
  <c r="K15" i="55"/>
  <c r="K19" i="55"/>
  <c r="K23" i="55"/>
  <c r="K27" i="55"/>
  <c r="K31" i="55"/>
  <c r="K35" i="55"/>
  <c r="K39" i="55"/>
  <c r="K43" i="55"/>
  <c r="K11" i="55"/>
  <c r="K16" i="55"/>
  <c r="K32" i="55"/>
  <c r="K40" i="55"/>
  <c r="L24" i="55"/>
  <c r="L40" i="55"/>
  <c r="L12" i="55"/>
  <c r="K25" i="55"/>
  <c r="K9" i="55"/>
  <c r="L25" i="55"/>
  <c r="L9" i="55"/>
  <c r="L15" i="55"/>
  <c r="L19" i="55"/>
  <c r="L23" i="55"/>
  <c r="L27" i="55"/>
  <c r="L31" i="55"/>
  <c r="L35" i="55"/>
  <c r="L39" i="55"/>
  <c r="L43" i="55"/>
  <c r="L11" i="55"/>
  <c r="K20" i="55"/>
  <c r="K36" i="55"/>
  <c r="L13" i="55"/>
  <c r="L20" i="55"/>
  <c r="L32" i="55"/>
  <c r="K21" i="55"/>
  <c r="K37" i="55"/>
  <c r="L17" i="55"/>
  <c r="L33" i="55"/>
  <c r="K6" i="55"/>
  <c r="F9" i="55"/>
  <c r="H9" i="55"/>
  <c r="F13" i="55"/>
  <c r="H13" i="55"/>
  <c r="F11" i="55" l="1"/>
  <c r="G11" i="55" s="1"/>
  <c r="I9" i="55"/>
  <c r="G36" i="57"/>
  <c r="D37" i="57"/>
  <c r="K37" i="57" s="1"/>
  <c r="K33" i="57"/>
  <c r="G33" i="57"/>
  <c r="G27" i="57"/>
  <c r="W19" i="57"/>
  <c r="X19" i="57" s="1"/>
  <c r="H35" i="57"/>
  <c r="H36" i="57"/>
  <c r="W16" i="57"/>
  <c r="X16" i="57" s="1"/>
  <c r="H34" i="57"/>
  <c r="W24" i="57"/>
  <c r="X24" i="57" s="1"/>
  <c r="G13" i="55"/>
  <c r="F37" i="57"/>
  <c r="K35" i="57"/>
  <c r="W11" i="57"/>
  <c r="X11" i="57" s="1"/>
  <c r="H33" i="57"/>
  <c r="G9" i="55"/>
  <c r="I11" i="55"/>
  <c r="I13" i="55"/>
  <c r="G37" i="57" l="1"/>
  <c r="H37" i="57"/>
  <c r="D23" i="57"/>
  <c r="U3" i="57"/>
  <c r="F26" i="57"/>
  <c r="V14" i="57"/>
  <c r="I34" i="57"/>
  <c r="I33" i="57"/>
  <c r="E34" i="57"/>
  <c r="E33" i="57"/>
  <c r="E36" i="57"/>
  <c r="I23" i="57"/>
  <c r="I36" i="57" l="1"/>
  <c r="E35" i="57"/>
  <c r="E37" i="57" s="1"/>
  <c r="I35" i="57"/>
  <c r="I37" i="57" l="1"/>
  <c r="L36" i="57"/>
  <c r="L35" i="57"/>
  <c r="L34" i="57"/>
  <c r="L33" i="57"/>
  <c r="L37" i="57" l="1"/>
  <c r="V4" i="57" l="1"/>
  <c r="F20" i="57"/>
  <c r="I20" i="57"/>
  <c r="D20" i="57"/>
  <c r="U4" i="57"/>
  <c r="W3" i="57" l="1"/>
  <c r="H23" i="57"/>
  <c r="G20" i="57"/>
  <c r="H20" i="57"/>
  <c r="W4" i="57"/>
  <c r="X4" i="57" s="1"/>
  <c r="D8" i="55" l="1"/>
  <c r="E8" i="55"/>
  <c r="D10" i="55"/>
  <c r="E10" i="55"/>
  <c r="D12" i="55"/>
  <c r="E12" i="55"/>
  <c r="M12" i="57"/>
  <c r="J13" i="57"/>
  <c r="M13" i="57"/>
  <c r="J14" i="57"/>
  <c r="M14" i="57"/>
  <c r="J15" i="57"/>
  <c r="J16" i="57"/>
  <c r="J17" i="57"/>
  <c r="J18" i="57"/>
  <c r="M18" i="57"/>
  <c r="J19" i="57"/>
  <c r="M19" i="57"/>
  <c r="J20" i="57"/>
  <c r="K20" i="57" s="1"/>
  <c r="J22" i="57"/>
  <c r="M22" i="57"/>
  <c r="J23" i="57"/>
  <c r="K23" i="57" s="1"/>
  <c r="J24" i="57"/>
  <c r="M24" i="57"/>
  <c r="I25" i="57"/>
  <c r="M26" i="57"/>
  <c r="I27" i="57"/>
  <c r="F28" i="57"/>
  <c r="J28" i="57"/>
  <c r="M28" i="57"/>
  <c r="M30" i="57"/>
  <c r="M31" i="57"/>
  <c r="M11" i="57" s="1"/>
  <c r="W9" i="57"/>
  <c r="V9" i="57"/>
  <c r="D35" i="55"/>
  <c r="E35" i="55"/>
  <c r="D38" i="55"/>
  <c r="E38" i="55"/>
  <c r="D34" i="55"/>
  <c r="E34" i="55"/>
  <c r="D29" i="55"/>
  <c r="E29" i="55"/>
  <c r="D18" i="55"/>
  <c r="E18" i="55"/>
  <c r="D30" i="55"/>
  <c r="E30" i="55"/>
  <c r="D31" i="55"/>
  <c r="E31" i="55"/>
  <c r="D27" i="55"/>
  <c r="E27" i="55"/>
  <c r="D28" i="55"/>
  <c r="E28" i="55"/>
  <c r="D39" i="55"/>
  <c r="E39" i="55"/>
  <c r="D25" i="55"/>
  <c r="E25" i="55"/>
  <c r="D17" i="55"/>
  <c r="E17" i="55"/>
  <c r="D23" i="55"/>
  <c r="E23" i="55"/>
  <c r="D40" i="55"/>
  <c r="E40" i="55"/>
  <c r="D24" i="55"/>
  <c r="E24" i="55"/>
  <c r="D41" i="55"/>
  <c r="E41" i="55"/>
  <c r="D32" i="55"/>
  <c r="E32" i="55"/>
  <c r="D33" i="55"/>
  <c r="E33" i="55"/>
  <c r="D16" i="55"/>
  <c r="E16" i="55"/>
  <c r="D37" i="55"/>
  <c r="E37" i="55"/>
  <c r="D20" i="55"/>
  <c r="E20" i="55"/>
  <c r="D26" i="55"/>
  <c r="E26" i="55"/>
  <c r="D15" i="55"/>
  <c r="E15" i="55"/>
  <c r="D43" i="55"/>
  <c r="E43" i="55"/>
  <c r="D14" i="55"/>
  <c r="E14" i="55"/>
  <c r="D21" i="55"/>
  <c r="E21" i="55"/>
  <c r="D42" i="55"/>
  <c r="E42" i="55"/>
  <c r="D19" i="55"/>
  <c r="E19" i="55"/>
  <c r="D22" i="55"/>
  <c r="E22" i="55"/>
  <c r="D36" i="55"/>
  <c r="E36" i="55"/>
  <c r="M23" i="57" l="1"/>
  <c r="M3" i="57" s="1"/>
  <c r="M29" i="57"/>
  <c r="M9" i="57" s="1"/>
  <c r="M20" i="57"/>
  <c r="M10" i="57" s="1"/>
  <c r="M16" i="57"/>
  <c r="M6" i="57" s="1"/>
  <c r="J26" i="57"/>
  <c r="F6" i="57"/>
  <c r="J31" i="57"/>
  <c r="J30" i="57"/>
  <c r="J29" i="57"/>
  <c r="K29" i="57" s="1"/>
  <c r="M8" i="57"/>
  <c r="F24" i="57"/>
  <c r="V22" i="57"/>
  <c r="V3" i="57"/>
  <c r="X3" i="57" s="1"/>
  <c r="F23" i="57"/>
  <c r="G23" i="57" s="1"/>
  <c r="U12" i="57"/>
  <c r="D22" i="57"/>
  <c r="F15" i="57"/>
  <c r="V23" i="57"/>
  <c r="V21" i="57"/>
  <c r="F14" i="57"/>
  <c r="F13" i="57"/>
  <c r="V2" i="57"/>
  <c r="X9" i="57"/>
  <c r="I28" i="57"/>
  <c r="D28" i="57"/>
  <c r="I26" i="57"/>
  <c r="D26" i="57"/>
  <c r="U14" i="57"/>
  <c r="V18" i="57"/>
  <c r="F17" i="57"/>
  <c r="V13" i="57"/>
  <c r="F16" i="57"/>
  <c r="I13" i="57"/>
  <c r="U2" i="57"/>
  <c r="D13" i="57"/>
  <c r="I12" i="57"/>
  <c r="U10" i="57"/>
  <c r="D12" i="57"/>
  <c r="I24" i="57"/>
  <c r="U22" i="57"/>
  <c r="D24" i="57"/>
  <c r="I16" i="57"/>
  <c r="D16" i="57"/>
  <c r="U13" i="57"/>
  <c r="I18" i="57"/>
  <c r="U6" i="57"/>
  <c r="D18" i="57"/>
  <c r="K18" i="57" s="1"/>
  <c r="U18" i="57"/>
  <c r="D17" i="57"/>
  <c r="D15" i="57"/>
  <c r="U23" i="57"/>
  <c r="V8" i="57"/>
  <c r="F31" i="57"/>
  <c r="F10" i="57"/>
  <c r="F30" i="57"/>
  <c r="V5" i="57"/>
  <c r="V17" i="57"/>
  <c r="F29" i="57"/>
  <c r="G29" i="57" s="1"/>
  <c r="U15" i="57"/>
  <c r="D19" i="57"/>
  <c r="F18" i="57"/>
  <c r="V6" i="57"/>
  <c r="M2" i="57"/>
  <c r="V15" i="57"/>
  <c r="F19" i="57"/>
  <c r="I14" i="57"/>
  <c r="U21" i="57"/>
  <c r="D14" i="57"/>
  <c r="D31" i="57"/>
  <c r="U8" i="57"/>
  <c r="U5" i="57"/>
  <c r="D30" i="57"/>
  <c r="F22" i="57"/>
  <c r="V12" i="57"/>
  <c r="M15" i="57"/>
  <c r="M5" i="57" s="1"/>
  <c r="M4" i="57"/>
  <c r="J12" i="57"/>
  <c r="M17" i="57"/>
  <c r="M7" i="57" s="1"/>
  <c r="F12" i="57"/>
  <c r="V10" i="57"/>
  <c r="C19" i="55"/>
  <c r="C15" i="55"/>
  <c r="C37" i="55"/>
  <c r="C32" i="55"/>
  <c r="C40" i="55"/>
  <c r="C25" i="55"/>
  <c r="C27" i="55"/>
  <c r="C18" i="55"/>
  <c r="C34" i="55"/>
  <c r="C35" i="55"/>
  <c r="C8" i="55"/>
  <c r="C36" i="55"/>
  <c r="C22" i="55"/>
  <c r="C14" i="55"/>
  <c r="C43" i="55"/>
  <c r="C26" i="55"/>
  <c r="C20" i="55"/>
  <c r="C16" i="55"/>
  <c r="C33" i="55"/>
  <c r="C41" i="55"/>
  <c r="C24" i="55"/>
  <c r="C23" i="55"/>
  <c r="C17" i="55"/>
  <c r="C39" i="55"/>
  <c r="C28" i="55"/>
  <c r="C31" i="55"/>
  <c r="C30" i="55"/>
  <c r="C29" i="55"/>
  <c r="C38" i="55"/>
  <c r="C42" i="55"/>
  <c r="C21" i="55"/>
  <c r="C12" i="55"/>
  <c r="C10" i="55"/>
  <c r="J2" i="57"/>
  <c r="F2" i="57"/>
  <c r="I15" i="57"/>
  <c r="J9" i="57"/>
  <c r="I17" i="57"/>
  <c r="F9" i="57"/>
  <c r="F7" i="57"/>
  <c r="J5" i="57"/>
  <c r="J7" i="57"/>
  <c r="F5" i="57"/>
  <c r="I19" i="57"/>
  <c r="I22" i="57"/>
  <c r="I29" i="57"/>
  <c r="I31" i="57"/>
  <c r="I30" i="57"/>
  <c r="H28" i="57"/>
  <c r="F3" i="57"/>
  <c r="F4" i="57"/>
  <c r="F8" i="57"/>
  <c r="F11" i="57"/>
  <c r="E31" i="57"/>
  <c r="E15" i="57"/>
  <c r="L31" i="57"/>
  <c r="D6" i="55"/>
  <c r="L19" i="57"/>
  <c r="L24" i="57"/>
  <c r="L29" i="57"/>
  <c r="L30" i="57"/>
  <c r="L14" i="57"/>
  <c r="L15" i="57"/>
  <c r="L22" i="57"/>
  <c r="L27" i="57"/>
  <c r="L23" i="57"/>
  <c r="L25" i="57"/>
  <c r="L18" i="57"/>
  <c r="L20" i="57"/>
  <c r="L26" i="57"/>
  <c r="L28" i="57"/>
  <c r="E13" i="57"/>
  <c r="E19" i="57"/>
  <c r="E24" i="57"/>
  <c r="E29" i="57"/>
  <c r="E30" i="57"/>
  <c r="E12" i="57"/>
  <c r="E14" i="57"/>
  <c r="E22" i="57"/>
  <c r="E26" i="57"/>
  <c r="E27" i="57"/>
  <c r="E17" i="57"/>
  <c r="E23" i="57"/>
  <c r="E25" i="57"/>
  <c r="E16" i="57"/>
  <c r="E18" i="57"/>
  <c r="E20" i="57"/>
  <c r="E28" i="57"/>
  <c r="V7" i="57"/>
  <c r="E6" i="55"/>
  <c r="L13" i="57"/>
  <c r="L17" i="57"/>
  <c r="L12" i="57"/>
  <c r="L16" i="57"/>
  <c r="M32" i="57" l="1"/>
  <c r="L6" i="57"/>
  <c r="E6" i="57"/>
  <c r="I6" i="57"/>
  <c r="W7" i="57"/>
  <c r="U7" i="57"/>
  <c r="D2" i="57"/>
  <c r="K30" i="57"/>
  <c r="J32" i="57"/>
  <c r="C6" i="55"/>
  <c r="F6" i="55" s="1"/>
  <c r="G14" i="57"/>
  <c r="K14" i="57"/>
  <c r="G18" i="57"/>
  <c r="F32" i="57"/>
  <c r="D5" i="57"/>
  <c r="L5" i="57"/>
  <c r="K24" i="57"/>
  <c r="G24" i="57"/>
  <c r="K28" i="57"/>
  <c r="G28" i="57"/>
  <c r="H19" i="57"/>
  <c r="W15" i="57"/>
  <c r="X15" i="57" s="1"/>
  <c r="W13" i="57"/>
  <c r="X13" i="57" s="1"/>
  <c r="H16" i="57"/>
  <c r="K19" i="57"/>
  <c r="G19" i="57"/>
  <c r="G30" i="57"/>
  <c r="D8" i="57"/>
  <c r="L8" i="57"/>
  <c r="W23" i="57"/>
  <c r="X23" i="57" s="1"/>
  <c r="H15" i="57"/>
  <c r="L21" i="57"/>
  <c r="E32" i="57"/>
  <c r="W18" i="57"/>
  <c r="X18" i="57" s="1"/>
  <c r="H17" i="57"/>
  <c r="W25" i="57"/>
  <c r="X25" i="57" s="1"/>
  <c r="H25" i="57"/>
  <c r="D9" i="57"/>
  <c r="K9" i="57" s="1"/>
  <c r="L9" i="57"/>
  <c r="D21" i="57"/>
  <c r="D10" i="57"/>
  <c r="L10" i="57"/>
  <c r="H29" i="57"/>
  <c r="W17" i="57"/>
  <c r="X17" i="57" s="1"/>
  <c r="D11" i="57"/>
  <c r="L11" i="57"/>
  <c r="H18" i="57"/>
  <c r="W6" i="57"/>
  <c r="X6" i="57" s="1"/>
  <c r="H26" i="57"/>
  <c r="W14" i="57"/>
  <c r="X14" i="57" s="1"/>
  <c r="D7" i="57"/>
  <c r="L7" i="57"/>
  <c r="G12" i="57"/>
  <c r="F21" i="57"/>
  <c r="W5" i="57"/>
  <c r="X5" i="57" s="1"/>
  <c r="H30" i="57"/>
  <c r="W20" i="57"/>
  <c r="X20" i="57" s="1"/>
  <c r="H27" i="57"/>
  <c r="H12" i="57"/>
  <c r="W10" i="57"/>
  <c r="X10" i="57" s="1"/>
  <c r="M21" i="57"/>
  <c r="I21" i="57"/>
  <c r="K12" i="57"/>
  <c r="J21" i="57"/>
  <c r="D32" i="57"/>
  <c r="G22" i="57"/>
  <c r="K22" i="57"/>
  <c r="D4" i="57"/>
  <c r="L4" i="57"/>
  <c r="W2" i="57"/>
  <c r="X2" i="57" s="1"/>
  <c r="H13" i="57"/>
  <c r="G31" i="57"/>
  <c r="K31" i="57"/>
  <c r="K15" i="57"/>
  <c r="G15" i="57"/>
  <c r="K16" i="57"/>
  <c r="G16" i="57"/>
  <c r="G13" i="57"/>
  <c r="K13" i="57"/>
  <c r="G26" i="57"/>
  <c r="K26" i="57"/>
  <c r="H24" i="57"/>
  <c r="W22" i="57"/>
  <c r="X22" i="57" s="1"/>
  <c r="E21" i="57"/>
  <c r="L32" i="57"/>
  <c r="D3" i="57"/>
  <c r="L3" i="57"/>
  <c r="D6" i="57"/>
  <c r="W21" i="57"/>
  <c r="X21" i="57" s="1"/>
  <c r="H14" i="57"/>
  <c r="W12" i="57"/>
  <c r="X12" i="57" s="1"/>
  <c r="H22" i="57"/>
  <c r="W8" i="57"/>
  <c r="H31" i="57"/>
  <c r="I32" i="57"/>
  <c r="K17" i="57"/>
  <c r="G17" i="57"/>
  <c r="L2" i="57"/>
  <c r="F12" i="55"/>
  <c r="G12" i="55" s="1"/>
  <c r="H12" i="55"/>
  <c r="I12" i="55" s="1"/>
  <c r="H29" i="55"/>
  <c r="I29" i="55" s="1"/>
  <c r="F29" i="55"/>
  <c r="G29" i="55" s="1"/>
  <c r="H39" i="55"/>
  <c r="I39" i="55" s="1"/>
  <c r="F39" i="55"/>
  <c r="G39" i="55" s="1"/>
  <c r="H41" i="55"/>
  <c r="I41" i="55" s="1"/>
  <c r="F41" i="55"/>
  <c r="G41" i="55" s="1"/>
  <c r="H26" i="55"/>
  <c r="I26" i="55" s="1"/>
  <c r="F26" i="55"/>
  <c r="G26" i="55" s="1"/>
  <c r="F36" i="55"/>
  <c r="G36" i="55" s="1"/>
  <c r="H36" i="55"/>
  <c r="I36" i="55" s="1"/>
  <c r="F18" i="55"/>
  <c r="G18" i="55" s="1"/>
  <c r="H18" i="55"/>
  <c r="I18" i="55" s="1"/>
  <c r="H32" i="55"/>
  <c r="I32" i="55" s="1"/>
  <c r="F32" i="55"/>
  <c r="G32" i="55" s="1"/>
  <c r="F21" i="55"/>
  <c r="G21" i="55" s="1"/>
  <c r="H21" i="55"/>
  <c r="I21" i="55" s="1"/>
  <c r="F30" i="55"/>
  <c r="G30" i="55" s="1"/>
  <c r="H30" i="55"/>
  <c r="I30" i="55" s="1"/>
  <c r="F17" i="55"/>
  <c r="G17" i="55" s="1"/>
  <c r="H17" i="55"/>
  <c r="I17" i="55" s="1"/>
  <c r="H33" i="55"/>
  <c r="I33" i="55" s="1"/>
  <c r="F33" i="55"/>
  <c r="G33" i="55" s="1"/>
  <c r="F43" i="55"/>
  <c r="G43" i="55" s="1"/>
  <c r="H43" i="55"/>
  <c r="I43" i="55" s="1"/>
  <c r="H8" i="55"/>
  <c r="I8" i="55" s="1"/>
  <c r="F8" i="55"/>
  <c r="G8" i="55" s="1"/>
  <c r="F27" i="55"/>
  <c r="G27" i="55" s="1"/>
  <c r="H27" i="55"/>
  <c r="I27" i="55" s="1"/>
  <c r="F37" i="55"/>
  <c r="G37" i="55" s="1"/>
  <c r="H37" i="55"/>
  <c r="I37" i="55" s="1"/>
  <c r="F42" i="55"/>
  <c r="G42" i="55" s="1"/>
  <c r="H42" i="55"/>
  <c r="I42" i="55" s="1"/>
  <c r="H23" i="55"/>
  <c r="I23" i="55" s="1"/>
  <c r="F23" i="55"/>
  <c r="G23" i="55" s="1"/>
  <c r="H16" i="55"/>
  <c r="I16" i="55" s="1"/>
  <c r="F16" i="55"/>
  <c r="G16" i="55" s="1"/>
  <c r="F14" i="55"/>
  <c r="G14" i="55" s="1"/>
  <c r="H14" i="55"/>
  <c r="I14" i="55" s="1"/>
  <c r="H35" i="55"/>
  <c r="I35" i="55" s="1"/>
  <c r="F35" i="55"/>
  <c r="G35" i="55" s="1"/>
  <c r="H25" i="55"/>
  <c r="I25" i="55" s="1"/>
  <c r="F25" i="55"/>
  <c r="G25" i="55" s="1"/>
  <c r="F15" i="55"/>
  <c r="G15" i="55" s="1"/>
  <c r="H15" i="55"/>
  <c r="I15" i="55" s="1"/>
  <c r="F31" i="55"/>
  <c r="G31" i="55" s="1"/>
  <c r="H31" i="55"/>
  <c r="I31" i="55" s="1"/>
  <c r="F10" i="55"/>
  <c r="G10" i="55" s="1"/>
  <c r="H10" i="55"/>
  <c r="I10" i="55" s="1"/>
  <c r="H38" i="55"/>
  <c r="I38" i="55" s="1"/>
  <c r="F38" i="55"/>
  <c r="G38" i="55" s="1"/>
  <c r="H28" i="55"/>
  <c r="I28" i="55" s="1"/>
  <c r="F28" i="55"/>
  <c r="G28" i="55" s="1"/>
  <c r="H24" i="55"/>
  <c r="I24" i="55" s="1"/>
  <c r="F24" i="55"/>
  <c r="G24" i="55" s="1"/>
  <c r="F20" i="55"/>
  <c r="G20" i="55" s="1"/>
  <c r="H20" i="55"/>
  <c r="I20" i="55" s="1"/>
  <c r="H22" i="55"/>
  <c r="I22" i="55" s="1"/>
  <c r="F22" i="55"/>
  <c r="G22" i="55" s="1"/>
  <c r="F34" i="55"/>
  <c r="G34" i="55" s="1"/>
  <c r="H34" i="55"/>
  <c r="I34" i="55" s="1"/>
  <c r="F40" i="55"/>
  <c r="G40" i="55" s="1"/>
  <c r="H40" i="55"/>
  <c r="I40" i="55" s="1"/>
  <c r="F19" i="55"/>
  <c r="G19" i="55" s="1"/>
  <c r="H19" i="55"/>
  <c r="I19" i="55" s="1"/>
  <c r="I2" i="57"/>
  <c r="E2" i="57"/>
  <c r="H9" i="57"/>
  <c r="H11" i="57"/>
  <c r="H2" i="57"/>
  <c r="I7" i="57"/>
  <c r="E7" i="57"/>
  <c r="I3" i="57"/>
  <c r="E3" i="57"/>
  <c r="I8" i="57"/>
  <c r="E8" i="57"/>
  <c r="I11" i="57"/>
  <c r="E11" i="57"/>
  <c r="I10" i="57"/>
  <c r="E10" i="57"/>
  <c r="I4" i="57"/>
  <c r="E4" i="57"/>
  <c r="I9" i="57"/>
  <c r="E9" i="57"/>
  <c r="I5" i="57"/>
  <c r="E5" i="57"/>
  <c r="H6" i="57"/>
  <c r="H7" i="57"/>
  <c r="H5" i="57"/>
  <c r="H3" i="57"/>
  <c r="H8" i="57"/>
  <c r="H4" i="57"/>
  <c r="H10" i="57"/>
  <c r="K32" i="57" l="1"/>
  <c r="H6" i="55"/>
  <c r="I6" i="55" s="1"/>
  <c r="G9" i="57"/>
  <c r="X7" i="57"/>
  <c r="X8" i="57"/>
  <c r="G21" i="57"/>
  <c r="G32" i="57"/>
  <c r="K21" i="57"/>
  <c r="H21" i="57"/>
  <c r="H32" i="57"/>
  <c r="G4" i="57"/>
  <c r="G2" i="57"/>
  <c r="K2" i="57"/>
  <c r="G6" i="57"/>
  <c r="G8" i="57"/>
  <c r="G11" i="57"/>
  <c r="K5" i="57"/>
  <c r="G5" i="57"/>
  <c r="G3" i="57"/>
  <c r="G10" i="57"/>
  <c r="K7" i="57"/>
  <c r="G7" i="57"/>
  <c r="G6" i="55"/>
  <c r="F2" i="55"/>
  <c r="J4" i="57"/>
  <c r="J8" i="57"/>
  <c r="J11" i="57"/>
  <c r="K11" i="57" s="1"/>
  <c r="J10" i="57"/>
  <c r="J3" i="57"/>
  <c r="J6" i="57"/>
  <c r="F3" i="55" l="1"/>
  <c r="K3" i="57"/>
  <c r="K10" i="57"/>
  <c r="K6" i="57"/>
  <c r="K4" i="57"/>
  <c r="K8" i="57"/>
</calcChain>
</file>

<file path=xl/sharedStrings.xml><?xml version="1.0" encoding="utf-8"?>
<sst xmlns="http://schemas.openxmlformats.org/spreadsheetml/2006/main" count="1046" uniqueCount="202">
  <si>
    <t>Entidad</t>
  </si>
  <si>
    <t>Apropiación Vigente</t>
  </si>
  <si>
    <t>COMPROMISOS</t>
  </si>
  <si>
    <t>OBLIGACIONES</t>
  </si>
  <si>
    <t>%</t>
  </si>
  <si>
    <t>Avance</t>
  </si>
  <si>
    <t>MADS</t>
  </si>
  <si>
    <t>ANLA</t>
  </si>
  <si>
    <t>IDEAM</t>
  </si>
  <si>
    <t>FONAM</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</si>
  <si>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</si>
  <si>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</si>
  <si>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</si>
  <si>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</si>
  <si>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</si>
  <si>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</si>
  <si>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</si>
  <si>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</si>
  <si>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</si>
  <si>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</si>
  <si>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</si>
  <si>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</si>
  <si>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</si>
  <si>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</si>
  <si>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</si>
  <si>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</si>
  <si>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</si>
  <si>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</si>
  <si>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</si>
  <si>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</si>
  <si>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</si>
  <si>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</si>
  <si>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</si>
  <si>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</si>
  <si>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</si>
  <si>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</si>
  <si>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</si>
  <si>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</si>
  <si>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</si>
  <si>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</si>
  <si>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</si>
  <si>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</si>
  <si>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</si>
  <si>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</si>
  <si>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</si>
  <si>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</si>
  <si>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
  </si>
  <si>
    <t>UEJ</t>
  </si>
  <si>
    <t>NOMBRE UEJ</t>
  </si>
  <si>
    <t>RUBRO</t>
  </si>
  <si>
    <t>TIPO</t>
  </si>
  <si>
    <t>FUENTE</t>
  </si>
  <si>
    <t>REC</t>
  </si>
  <si>
    <t>SIT</t>
  </si>
  <si>
    <t>DESCRIPCION</t>
  </si>
  <si>
    <t>PAGOS</t>
  </si>
  <si>
    <t>Nación</t>
  </si>
  <si>
    <t>PARQUES NACIONALES NATURALES DE COLOMBIA</t>
  </si>
  <si>
    <t>AUTORIDAD NACIONAL DE LICENCIAS AMBIENTALES ANLA</t>
  </si>
  <si>
    <t>Agosto</t>
  </si>
  <si>
    <t>Septiembre</t>
  </si>
  <si>
    <t>Octubre</t>
  </si>
  <si>
    <t>Noviembre</t>
  </si>
  <si>
    <t>Diciembre</t>
  </si>
  <si>
    <t>PGN</t>
  </si>
  <si>
    <t>Funcionamiento</t>
  </si>
  <si>
    <t>Inversión</t>
  </si>
  <si>
    <t>PNN</t>
  </si>
  <si>
    <t>TOTAL</t>
  </si>
  <si>
    <t>CARS</t>
  </si>
  <si>
    <t>INSTITUTOS</t>
  </si>
  <si>
    <t>CARs - PGN</t>
  </si>
  <si>
    <t>CARs - FCA</t>
  </si>
  <si>
    <t>CARs - FONAM</t>
  </si>
  <si>
    <t>DIR.BOSQUES</t>
  </si>
  <si>
    <t>DIR.C.CLIMATICO</t>
  </si>
  <si>
    <t>DIR.ORDENAMIENTO</t>
  </si>
  <si>
    <t>DIR.REC.HÍDRICO</t>
  </si>
  <si>
    <t>OF.A.INTERNALES</t>
  </si>
  <si>
    <t>OF.COMUNICAC.</t>
  </si>
  <si>
    <t>OF.NEG.VERDES</t>
  </si>
  <si>
    <t>OF.PLANEACION</t>
  </si>
  <si>
    <t>OF.TICS</t>
  </si>
  <si>
    <t>SECRETAR.GRAL</t>
  </si>
  <si>
    <t>SUBDIR. EDUCACION</t>
  </si>
  <si>
    <t>U.PARQUES</t>
  </si>
  <si>
    <t>Inversión + Funcionamiento</t>
  </si>
  <si>
    <t>CORPONARIÑO</t>
  </si>
  <si>
    <t>*Meta de desempeño definida por la Presidencia de la República
Fuente: Sistema  Integrado de Información Financiera SIIF. Ministerio de Hacienda</t>
  </si>
  <si>
    <t>Fecha de Corte:</t>
  </si>
  <si>
    <t>FECHA DE CORTE:</t>
  </si>
  <si>
    <t>Mayo</t>
  </si>
  <si>
    <t>Junio</t>
  </si>
  <si>
    <t>Febrero</t>
  </si>
  <si>
    <t>Marzo</t>
  </si>
  <si>
    <t>Adición</t>
  </si>
  <si>
    <t>Reducción</t>
  </si>
  <si>
    <t>Apropiación Disponible</t>
  </si>
  <si>
    <t>Apropiación Inicial</t>
  </si>
  <si>
    <t>Bloqueada</t>
  </si>
  <si>
    <t>Abril</t>
  </si>
  <si>
    <t>Julio</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</si>
  <si>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</si>
  <si>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</si>
  <si>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</si>
  <si>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</si>
  <si>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</si>
  <si>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BLOQUEO CONFIS</t>
  </si>
  <si>
    <r>
      <t xml:space="preserve">DIR. BOSQUES 
</t>
    </r>
    <r>
      <rPr>
        <sz val="11"/>
        <color theme="1"/>
        <rFont val="Calibri"/>
        <family val="2"/>
        <scheme val="minor"/>
      </rPr>
      <t>(Desincentivo + CITES)</t>
    </r>
  </si>
  <si>
    <t>CAR</t>
  </si>
  <si>
    <t>MINISTERIO DE AMBIENTE Y DESARROLLO SOSTENIBLE - GESTIÓN GENERAL</t>
  </si>
  <si>
    <t>INSTITUTO DE HIDROLOGÍA, METEOROLOGÍA Y ESTUDIOS AMBIENTALES - IDEAM</t>
  </si>
  <si>
    <t>FONDO NACIONAL AMBIENTAL - GESTIÓN GENERAL</t>
  </si>
  <si>
    <t>Inversión + Funcionamiento + Servicio a la Deuda</t>
  </si>
  <si>
    <t>Servicio a la Deuda</t>
  </si>
  <si>
    <t>Asignación Vigente</t>
  </si>
  <si>
    <t>Total Compromisos</t>
  </si>
  <si>
    <t>Total Obligaciones</t>
  </si>
  <si>
    <t>%Compromisos</t>
  </si>
  <si>
    <t>%Obligaciones</t>
  </si>
  <si>
    <t xml:space="preserve">Corporación Autónoma Regional De Los Valles Del Sinú Y San Jorge </t>
  </si>
  <si>
    <t xml:space="preserve">Corporación Autónoma Regional Del Quindío </t>
  </si>
  <si>
    <t xml:space="preserve">Corporación Para El Desarrollo Sostenible Del Urabá </t>
  </si>
  <si>
    <t xml:space="preserve">Corporación Autónoma Regional De Caldas </t>
  </si>
  <si>
    <t xml:space="preserve">Corporación Autónoma Regional Para El Desarrollo Sostenible Del Choco </t>
  </si>
  <si>
    <t xml:space="preserve">Corporación Autónoma Regional Para La Defensa De La Meseta De Bucaramanga </t>
  </si>
  <si>
    <t>CDMB</t>
  </si>
  <si>
    <t xml:space="preserve">Corporación Autónoma Regional Del Tolima </t>
  </si>
  <si>
    <t xml:space="preserve">Corporación Autónoma Regional De Risaralda </t>
  </si>
  <si>
    <t xml:space="preserve">Corporación Autónoma Regional De Nariño </t>
  </si>
  <si>
    <t xml:space="preserve">Corporación Autónoma Regional De La Frontera Nororiental </t>
  </si>
  <si>
    <t xml:space="preserve">Corporación Autónoma Regional De La Guajira </t>
  </si>
  <si>
    <t xml:space="preserve">Corporación Autónoma Regional Del Cesar </t>
  </si>
  <si>
    <t xml:space="preserve">Corporación Autónoma Regional Del Cauca </t>
  </si>
  <si>
    <t xml:space="preserve">Corporación Autónoma Regional Del Magdalena </t>
  </si>
  <si>
    <t xml:space="preserve">Corporación Para El Desarrollo Sostenible Del Sur De La Amazonia </t>
  </si>
  <si>
    <t xml:space="preserve">Corporación Para El Desarrollo Sostenible Del Norte Y Oriente De La Amazonia </t>
  </si>
  <si>
    <t xml:space="preserve">Corporación Para El Desarrollo Sostenible Del Archipiélago De San Andrés, Providencia Y Santa Catalina </t>
  </si>
  <si>
    <t xml:space="preserve">Corporación Para El Desarrollo Sostenible Del Área De Manejo Especial La Macarena </t>
  </si>
  <si>
    <t xml:space="preserve">Corporación Para El Desarrollo Sostenible De La Mojana Y El San Jorge </t>
  </si>
  <si>
    <t xml:space="preserve">Corporación Autónoma Regional De La Orinoquia </t>
  </si>
  <si>
    <t xml:space="preserve">Corporación Autónoma Regional De Sucre </t>
  </si>
  <si>
    <t xml:space="preserve">Corporación Autónoma Regional Del Alto Magdalena </t>
  </si>
  <si>
    <t xml:space="preserve">Corporación Autónoma Regional Del Centro De Antioquia </t>
  </si>
  <si>
    <t xml:space="preserve">Corporación Autónoma Regional Del Atlántico </t>
  </si>
  <si>
    <t xml:space="preserve">Corporación Autónoma Regional De Santander </t>
  </si>
  <si>
    <t xml:space="preserve">Corporación Autónoma Regional De Boyacá </t>
  </si>
  <si>
    <t xml:space="preserve">Corporación Autónoma Regional De Chivor </t>
  </si>
  <si>
    <t xml:space="preserve">Corporación Autónoma Regional Del Guavio </t>
  </si>
  <si>
    <t xml:space="preserve">Corporación Autónoma Regional Del Canal Del Dique </t>
  </si>
  <si>
    <t xml:space="preserve">Corporación Autónoma Regional Del Sur De Bolivar </t>
  </si>
  <si>
    <t>Sigla</t>
  </si>
  <si>
    <t>Ministerio de Ambiente y Desarrollo Sostenible.</t>
  </si>
  <si>
    <t>Presupuesto
Avance del sector Ambiente y sus entidades</t>
  </si>
  <si>
    <t>Ambiente y Desarrollo Sostenible.</t>
  </si>
  <si>
    <t>Compromisos</t>
  </si>
  <si>
    <t>Obligaciones</t>
  </si>
  <si>
    <t>Sector</t>
  </si>
  <si>
    <t>Instituto De Hidrología, Meteorología Y Estudios Ambientales - IDEAM</t>
  </si>
  <si>
    <t>Autoridad Nacional De Licencias Ambientales - ANLA</t>
  </si>
  <si>
    <t>Parques Nacionales Naturales de Colombia - PNN</t>
  </si>
  <si>
    <t>Fondo Nacional Ambiental - FONAM</t>
  </si>
  <si>
    <t>% Avance del Sector</t>
  </si>
  <si>
    <t>Corte:</t>
  </si>
  <si>
    <t>Corporación Autónoma Regional de Cundinamarca</t>
  </si>
  <si>
    <t>CARS - PGN</t>
  </si>
  <si>
    <t>Metas Internas</t>
  </si>
  <si>
    <t>Orden</t>
  </si>
  <si>
    <t>Tipo</t>
  </si>
  <si>
    <t>Meta Compromisos</t>
  </si>
  <si>
    <t>Avance Compromisos</t>
  </si>
  <si>
    <t>% Avance Compromisos</t>
  </si>
  <si>
    <t>Meta Obligaciones</t>
  </si>
  <si>
    <t>Avance Obligaciones</t>
  </si>
  <si>
    <t>% Avance Obligaciones</t>
  </si>
  <si>
    <t>Meta Pagos</t>
  </si>
  <si>
    <t>Avance Pagos</t>
  </si>
  <si>
    <t>Total</t>
  </si>
  <si>
    <t>Servicio a la deuda</t>
  </si>
  <si>
    <t>MADS 
(Dependencias)</t>
  </si>
  <si>
    <t>ORIGEN</t>
  </si>
  <si>
    <t>FONDO</t>
  </si>
  <si>
    <t>MONEDA</t>
  </si>
  <si>
    <t>APROPIACIÓN</t>
  </si>
  <si>
    <t>POR COMPROMETER</t>
  </si>
  <si>
    <t>GESTIÓN CENTRAL</t>
  </si>
  <si>
    <t>COP</t>
  </si>
  <si>
    <t>Grupo Gestión Presupuestal</t>
  </si>
  <si>
    <t>APOYO ENTIDADES</t>
  </si>
  <si>
    <t>MINAMBIENTE</t>
  </si>
  <si>
    <t>MINAMBIENTE (Dependencia)</t>
  </si>
  <si>
    <t>SIGLA</t>
  </si>
  <si>
    <t>MADS 
(Metas PND)</t>
  </si>
  <si>
    <t>MINISTERIO DE AMBIENTE F DESARROLLO SOSTENIBLE
INFORME EJECUTIVO DE SEGUIMIENTO A LA EJECUCIÓN PRESUPUESTAL DEL SECTOR AMBIENTE F DESARROLLO SOSTENIBLE - VIGENCIA 2023
PRESUPUESTO TOTAL
(Cifras en millones de pesos)</t>
  </si>
  <si>
    <t>MINISTERIO DE AMBIENTE F DESARROLLO SOSTENIBLE
INFORME EJECUTIVO DE SEGUIMIENTO A LA EJECUCIÓN PRESUPUESTAL DEL SECTOR AMBIENTE F DESARROLLO SOSTENIBLE - VIGENCIA 2023
EJECUCIÓN ENTIDADES
(Cifras en millones de pesos)</t>
  </si>
  <si>
    <t>MINISTERIO DE AMBIENTE F DESARROLLO SOSTENIBLE
INFORME EJECUTIVO DE SEGUIMIENTO A LA EJECUCIÓN PRESUPUESTAL DEL SECTOR AMBIENTE F DESARROLLO SOSTENIBLE - VIGENCIA 2023
DEPENDENCIAS
(Cifras en millones de pesos)</t>
  </si>
  <si>
    <t>MINISTERIO DE AMBIENTE F DESARROLLO SOSTENIBLE
INFORME EJECUTIVO DE SEGUIMIENTO A LA EJECUCIÓN PRESUPUESTAL DEL SECTOR AMBIENTE F DESARROLLO SOSTENIBLE - VIGENCIA 2023
INSTITUTOS
(Cifras en millones de pesos)</t>
  </si>
  <si>
    <t>MINISTERIO DE AMBIENTE F DESARROLLO SOSTENIBLE
INFORME EJECUTIVO DE SEGUIMIENTO A LA EJECUCIÓN PRESUPUESTAL DEL SECTOR AMBIENTE F DESARROLLO SOSTENIBLE - VIGENCIA 2023
FONAM
(Cifras en millones de pesos)</t>
  </si>
  <si>
    <t>MINISTERIO DE AMBIENTE F DESARROLLO SOSTENIBLE
INFORME EJECUTIVO DE SEGUIMIENTO A LA EJECUCIÓN PRESUPUESTAL DEL SECTOR AMBIENTE F DESARROLLO SOSTENIBLE - VIGENCIA 2023
CORPORACIONES
(Cifras en millones de pesos)</t>
  </si>
  <si>
    <t>DIR.ORDENAMIENTO_ZONIFICACIÓN</t>
  </si>
  <si>
    <t>DIR.REC.HÍDRICO_MOJANA</t>
  </si>
  <si>
    <t>DIR.C.CLIMATICO_BRIGADAS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</si>
</sst>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quot;$&quot;#,##0_);[Red]\(&quot;$&quot;#,##0\)"/>
    <numFmt numFmtId="166" formatCode="&quot;$&quot;#,##0.00_);[Red]\(&quot;$&quot;#,##0.00\)"/>
    <numFmt numFmtId="167" formatCode="&quot;$&quot;#,##0_);\(&quot;$&quot;#,##0\)"/>
    <numFmt numFmtId="168" formatCode="_(&quot;$&quot;* #,##0_);_(&quot;$&quot;* \(#,##0\);_(&quot;$&quot;* &quot;-&quot;_);_(@_)"/>
    <numFmt numFmtId="169" formatCode="0.0%"/>
    <numFmt numFmtId="170" formatCode="[$-1240A]&quot;$&quot;\ #,##0.00;\(&quot;$&quot;\ #,##0.00\)"/>
    <numFmt numFmtId="171" formatCode="[$-F800]dddd\,\ mmmm\ dd\,\ yyyy"/>
    <numFmt numFmtId="172" formatCode="&quot;$&quot;\ #,##0.00"/>
    <numFmt numFmtId="173" formatCode="[$-240A]d&quot; de &quot;mmmm&quot; de &quot;yyyy;@"/>
    <numFmt numFmtId="174" formatCode="&quot;$&quot;#,##0.0000000_);[Red]\(&quot;$&quot;#,##0.0000000\)"/>
  </numFmts>
  <fonts count="42">
    <font>
      <sz val="11"/>
      <color theme="1"/>
      <name val="Calibri"/>
      <family val="2"/>
      <scheme val="minor"/>
    </font>
    <font>
      <sz val="11"/>
      <color theme="1"/>
      <name val="Calibri"/>
      <family val="2"/>
      <scheme val="minor"/>
    </font>
    <font>
      <sz val="10"/>
      <name val="Arial"/>
      <family val="2"/>
    </font>
    <font>
      <b/>
      <sz val="10"/>
      <color theme="0"/>
      <name val="Arial"/>
      <family val="2"/>
    </font>
    <font>
      <sz val="11"/>
      <color rgb="FF000000"/>
      <name val="Calibri"/>
      <family val="2"/>
      <scheme val="minor"/>
    </font>
    <font>
      <b/>
      <sz val="11"/>
      <color theme="1"/>
      <name val="Calibri"/>
      <family val="2"/>
      <scheme val="minor"/>
    </font>
    <font>
      <sz val="11"/>
      <color theme="9" tint="-0.249977111117893"/>
      <name val="Calibri"/>
      <family val="2"/>
      <scheme val="minor"/>
    </font>
    <font>
      <sz val="14"/>
      <color theme="1"/>
      <name val="Calibri"/>
      <family val="2"/>
      <scheme val="minor"/>
    </font>
    <font>
      <b/>
      <sz val="9"/>
      <color rgb="FF000000"/>
      <name val="Times New Roman"/>
      <family val="1"/>
    </font>
    <font>
      <b/>
      <sz val="9"/>
      <color rgb="FF000000"/>
      <name val="Times New Roman"/>
      <family val="1"/>
    </font>
    <font>
      <b/>
      <sz val="14"/>
      <color theme="0"/>
      <name val="Arial"/>
      <family val="2"/>
    </font>
    <font>
      <b/>
      <sz val="12"/>
      <color theme="0"/>
      <name val="Arial"/>
      <family val="2"/>
    </font>
    <font>
      <sz val="11"/>
      <color theme="3"/>
      <name val="Calibri"/>
      <family val="2"/>
      <scheme val="minor"/>
    </font>
    <font>
      <b/>
      <sz val="14"/>
      <color theme="0"/>
      <name val="Calibri"/>
      <family val="2"/>
      <scheme val="minor"/>
    </font>
    <font>
      <sz val="10"/>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8"/>
      <color rgb="FF000000"/>
      <name val="Times New Roman"/>
      <family val="1"/>
    </font>
    <font>
      <sz val="8"/>
      <color rgb="FF000000"/>
      <name val="Times New Roman"/>
      <family val="1"/>
    </font>
    <font>
      <b/>
      <sz val="9"/>
      <color theme="1"/>
      <name val="Calibri"/>
      <family val="2"/>
      <scheme val="minor"/>
    </font>
    <font>
      <b/>
      <sz val="10"/>
      <color theme="0"/>
      <name val="Calibri Light"/>
      <family val="2"/>
      <scheme val="major"/>
    </font>
    <font>
      <b/>
      <sz val="16"/>
      <color theme="4" tint="-0.499984740745262"/>
      <name val="Arial Black"/>
      <family val="2"/>
    </font>
    <font>
      <sz val="11"/>
      <color theme="1"/>
      <name val="Arial Black"/>
      <family val="2"/>
    </font>
    <font>
      <sz val="10"/>
      <color theme="1"/>
      <name val="Arial Black"/>
      <family val="2"/>
    </font>
    <font>
      <sz val="6"/>
      <color theme="1"/>
      <name val="Arial Black"/>
      <family val="2"/>
    </font>
    <font>
      <b/>
      <sz val="11"/>
      <color theme="1"/>
      <name val="Calibri Light"/>
      <family val="2"/>
      <scheme val="major"/>
    </font>
    <font>
      <b/>
      <sz val="6"/>
      <color theme="8" tint="-0.249977111117893"/>
      <name val="Calibri Light"/>
      <family val="2"/>
      <scheme val="major"/>
    </font>
    <font>
      <b/>
      <sz val="8"/>
      <color rgb="FF235889"/>
      <name val="Calibri Light"/>
      <family val="2"/>
      <scheme val="major"/>
    </font>
    <font>
      <b/>
      <sz val="8"/>
      <color rgb="FF235889"/>
      <name val="Arial Nova Cond"/>
      <family val="2"/>
    </font>
    <font>
      <b/>
      <sz val="6"/>
      <color rgb="FF235889"/>
      <name val="Calibri Light"/>
      <family val="2"/>
      <scheme val="major"/>
    </font>
    <font>
      <sz val="11"/>
      <color rgb="FF235889"/>
      <name val="Arial Narrow"/>
      <family val="2"/>
    </font>
    <font>
      <sz val="8"/>
      <color rgb="FF235889"/>
      <name val="Arial Black"/>
      <family val="2"/>
    </font>
    <font>
      <b/>
      <sz val="10"/>
      <color rgb="FF000000"/>
      <name val="Calibri"/>
      <family val="2"/>
      <scheme val="minor"/>
    </font>
    <font>
      <sz val="9"/>
      <color rgb="FF000000"/>
      <name val="Calibri"/>
      <family val="2"/>
      <scheme val="minor"/>
    </font>
    <font>
      <sz val="9"/>
      <color rgb="FFFF0000"/>
      <name val="Calibri"/>
      <family val="2"/>
      <scheme val="minor"/>
    </font>
    <font>
      <b/>
      <sz val="9"/>
      <color rgb="FFFF0000"/>
      <name val="Calibri"/>
      <family val="2"/>
      <scheme val="minor"/>
    </font>
    <font>
      <sz val="10"/>
      <color rgb="FF000000"/>
      <name val="Calibri"/>
      <family val="2"/>
      <scheme val="minor"/>
    </font>
    <font>
      <sz val="6"/>
      <color rgb="FF000000"/>
      <name val="Calibri"/>
      <family val="2"/>
      <scheme val="minor"/>
    </font>
    <font>
      <sz val="6"/>
      <color theme="1"/>
      <name val="Calibri"/>
      <family val="2"/>
      <scheme val="minor"/>
    </font>
    <font>
      <b/>
      <sz val="16"/>
      <color theme="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rgb="FFFFFFFF"/>
        <bgColor rgb="FF000000"/>
      </patternFill>
    </fill>
    <fill>
      <patternFill patternType="solid">
        <fgColor rgb="FF004A48"/>
        <bgColor indexed="64"/>
      </patternFill>
    </fill>
    <fill>
      <patternFill patternType="solid">
        <fgColor rgb="FF039B89"/>
        <bgColor indexed="64"/>
      </patternFill>
    </fill>
  </fills>
  <borders count="64">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top style="hair">
        <color theme="0" tint="-0.14990691854609822"/>
      </top>
      <bottom style="hair">
        <color theme="0" tint="-0.14990691854609822"/>
      </bottom>
      <diagonal/>
    </border>
    <border>
      <left/>
      <right/>
      <top/>
      <bottom style="hair">
        <color theme="0" tint="-0.14996795556505021"/>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right style="double">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8" fontId="1"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0" fontId="0" fillId="0" borderId="0" xfId="0" applyAlignment="1">
      <alignment horizontal="center"/>
    </xf>
    <xf numFmtId="0" fontId="6" fillId="0" borderId="0" xfId="0" applyFont="1"/>
    <xf numFmtId="0" fontId="0" fillId="0" borderId="7" xfId="0" applyBorder="1" applyAlignment="1">
      <alignment horizontal="center" wrapText="1"/>
    </xf>
    <xf numFmtId="167" fontId="0" fillId="0" borderId="0" xfId="0" applyNumberFormat="1"/>
    <xf numFmtId="167" fontId="7" fillId="0" borderId="3" xfId="6" applyNumberFormat="1" applyFont="1" applyBorder="1" applyAlignment="1">
      <alignment horizontal="center" vertical="center"/>
    </xf>
    <xf numFmtId="169" fontId="7" fillId="0" borderId="5" xfId="1" applyNumberFormat="1" applyFont="1" applyBorder="1" applyAlignment="1">
      <alignment horizontal="center" vertical="center"/>
    </xf>
    <xf numFmtId="0" fontId="7" fillId="0" borderId="9" xfId="0" applyFont="1" applyBorder="1" applyAlignment="1">
      <alignment vertical="center"/>
    </xf>
    <xf numFmtId="0" fontId="7" fillId="0" borderId="0" xfId="0" applyFont="1" applyAlignment="1">
      <alignment vertical="center"/>
    </xf>
    <xf numFmtId="0" fontId="0" fillId="0" borderId="0" xfId="0" applyAlignment="1">
      <alignment horizontal="left"/>
    </xf>
    <xf numFmtId="0" fontId="15" fillId="0" borderId="0" xfId="0" applyFont="1"/>
    <xf numFmtId="0" fontId="14" fillId="0" borderId="0" xfId="0" applyFont="1" applyAlignment="1">
      <alignment horizontal="center"/>
    </xf>
    <xf numFmtId="0" fontId="14" fillId="0" borderId="0" xfId="0" applyFont="1"/>
    <xf numFmtId="2" fontId="16" fillId="0" borderId="3" xfId="0" applyNumberFormat="1" applyFont="1" applyBorder="1" applyAlignment="1">
      <alignment horizontal="center" vertical="center"/>
    </xf>
    <xf numFmtId="169" fontId="16" fillId="0" borderId="3" xfId="0" applyNumberFormat="1" applyFont="1" applyBorder="1" applyAlignment="1">
      <alignment horizontal="center" vertical="center"/>
    </xf>
    <xf numFmtId="0" fontId="19" fillId="0" borderId="1" xfId="0" applyFont="1" applyBorder="1" applyAlignment="1">
      <alignment horizontal="center" vertical="center" wrapText="1" readingOrder="1"/>
    </xf>
    <xf numFmtId="0" fontId="9" fillId="0" borderId="1" xfId="7" applyFont="1" applyBorder="1" applyAlignment="1" applyProtection="1">
      <alignment horizontal="center" vertical="center" wrapText="1" readingOrder="1"/>
      <protection locked="0"/>
    </xf>
    <xf numFmtId="0" fontId="20" fillId="0" borderId="1" xfId="0" applyFont="1" applyBorder="1" applyAlignment="1" applyProtection="1">
      <alignment horizontal="center" vertical="center" wrapText="1" readingOrder="1"/>
      <protection locked="0"/>
    </xf>
    <xf numFmtId="0" fontId="20" fillId="0" borderId="1" xfId="0" applyFont="1" applyBorder="1" applyAlignment="1" applyProtection="1">
      <alignment horizontal="left" vertical="center" wrapText="1" readingOrder="1"/>
      <protection locked="0"/>
    </xf>
    <xf numFmtId="0" fontId="20" fillId="0" borderId="1" xfId="0" applyFont="1" applyBorder="1" applyAlignment="1" applyProtection="1">
      <alignment vertical="center" wrapText="1" readingOrder="1"/>
      <protection locked="0"/>
    </xf>
    <xf numFmtId="170" fontId="20" fillId="0" borderId="1" xfId="0" applyNumberFormat="1" applyFont="1" applyBorder="1" applyAlignment="1" applyProtection="1">
      <alignment horizontal="right" vertical="center" wrapText="1" readingOrder="1"/>
      <protection locked="0"/>
    </xf>
    <xf numFmtId="0" fontId="8" fillId="0" borderId="19" xfId="7" applyFont="1" applyBorder="1" applyAlignment="1" applyProtection="1">
      <alignment horizontal="center" vertical="center" wrapText="1" readingOrder="1"/>
      <protection locked="0"/>
    </xf>
    <xf numFmtId="172" fontId="0" fillId="0" borderId="0" xfId="0" applyNumberFormat="1"/>
    <xf numFmtId="167" fontId="7" fillId="0" borderId="3" xfId="6" applyNumberFormat="1" applyFont="1" applyFill="1" applyBorder="1" applyAlignment="1">
      <alignment horizontal="center" vertical="center"/>
    </xf>
    <xf numFmtId="169" fontId="7" fillId="0" borderId="5" xfId="1" applyNumberFormat="1" applyFont="1" applyFill="1" applyBorder="1" applyAlignment="1">
      <alignment horizontal="center" vertical="center"/>
    </xf>
    <xf numFmtId="0" fontId="0" fillId="0" borderId="0" xfId="0" applyAlignment="1">
      <alignment vertical="center"/>
    </xf>
    <xf numFmtId="0" fontId="12" fillId="0" borderId="0" xfId="0" applyFont="1"/>
    <xf numFmtId="171" fontId="21" fillId="0" borderId="21" xfId="0" applyNumberFormat="1" applyFont="1" applyBorder="1"/>
    <xf numFmtId="0" fontId="7" fillId="0" borderId="27" xfId="0" applyFont="1" applyBorder="1" applyAlignment="1">
      <alignment vertical="center"/>
    </xf>
    <xf numFmtId="167" fontId="7" fillId="0" borderId="2" xfId="6" applyNumberFormat="1" applyFont="1" applyFill="1" applyBorder="1" applyAlignment="1">
      <alignment horizontal="center" vertical="center"/>
    </xf>
    <xf numFmtId="169" fontId="7" fillId="0" borderId="2" xfId="1" applyNumberFormat="1" applyFont="1" applyFill="1" applyBorder="1" applyAlignment="1">
      <alignment horizontal="center" vertical="center"/>
    </xf>
    <xf numFmtId="2" fontId="16" fillId="0" borderId="2" xfId="0" applyNumberFormat="1" applyFont="1" applyBorder="1" applyAlignment="1">
      <alignment horizontal="center" vertical="center"/>
    </xf>
    <xf numFmtId="2" fontId="16" fillId="0" borderId="28" xfId="0" applyNumberFormat="1" applyFont="1" applyBorder="1" applyAlignment="1">
      <alignment horizontal="center" vertical="center"/>
    </xf>
    <xf numFmtId="167" fontId="7" fillId="0" borderId="2" xfId="6" applyNumberFormat="1" applyFont="1" applyBorder="1" applyAlignment="1">
      <alignment horizontal="center" vertical="center"/>
    </xf>
    <xf numFmtId="169" fontId="7" fillId="0" borderId="2" xfId="1" applyNumberFormat="1" applyFont="1" applyBorder="1" applyAlignment="1">
      <alignment horizontal="center" vertical="center"/>
    </xf>
    <xf numFmtId="0" fontId="7" fillId="0" borderId="27" xfId="0" applyFont="1" applyBorder="1" applyAlignment="1">
      <alignment vertical="center" wrapText="1"/>
    </xf>
    <xf numFmtId="0" fontId="0" fillId="0" borderId="29" xfId="0" applyBorder="1" applyAlignment="1">
      <alignment horizontal="center" wrapText="1"/>
    </xf>
    <xf numFmtId="0" fontId="0" fillId="0" borderId="30" xfId="0" applyBorder="1" applyAlignment="1">
      <alignment horizontal="center"/>
    </xf>
    <xf numFmtId="0" fontId="14" fillId="0" borderId="30" xfId="0" applyFont="1" applyBorder="1" applyAlignment="1">
      <alignment horizontal="center"/>
    </xf>
    <xf numFmtId="0" fontId="0" fillId="0" borderId="30" xfId="0" applyBorder="1"/>
    <xf numFmtId="0" fontId="14" fillId="0" borderId="31" xfId="0" applyFont="1" applyBorder="1"/>
    <xf numFmtId="2" fontId="16" fillId="0" borderId="10" xfId="0" applyNumberFormat="1" applyFont="1" applyBorder="1" applyAlignment="1">
      <alignment horizontal="center" vertical="center"/>
    </xf>
    <xf numFmtId="0" fontId="14" fillId="0" borderId="18" xfId="0" applyFont="1" applyBorder="1" applyAlignment="1">
      <alignment horizontal="center"/>
    </xf>
    <xf numFmtId="0" fontId="0" fillId="0" borderId="29" xfId="0" applyBorder="1"/>
    <xf numFmtId="0" fontId="14" fillId="0" borderId="30" xfId="0" applyFont="1" applyBorder="1"/>
    <xf numFmtId="167" fontId="0" fillId="0" borderId="30" xfId="0" applyNumberFormat="1" applyBorder="1"/>
    <xf numFmtId="0" fontId="14" fillId="0" borderId="18" xfId="0" applyFont="1" applyBorder="1"/>
    <xf numFmtId="0" fontId="7" fillId="0" borderId="9" xfId="0" applyFont="1" applyBorder="1" applyAlignment="1">
      <alignment vertical="center" wrapText="1"/>
    </xf>
    <xf numFmtId="0" fontId="0" fillId="0" borderId="7" xfId="0" applyBorder="1"/>
    <xf numFmtId="169" fontId="16" fillId="0" borderId="10" xfId="0" applyNumberFormat="1" applyFont="1" applyBorder="1" applyAlignment="1">
      <alignment horizontal="center" vertical="center"/>
    </xf>
    <xf numFmtId="167" fontId="0" fillId="0" borderId="0" xfId="0" applyNumberFormat="1" applyAlignment="1">
      <alignment horizontal="center"/>
    </xf>
    <xf numFmtId="0" fontId="0" fillId="0" borderId="18" xfId="0" applyBorder="1"/>
    <xf numFmtId="0" fontId="24" fillId="0" borderId="0" xfId="0" applyFont="1"/>
    <xf numFmtId="0" fontId="25" fillId="0" borderId="0" xfId="0" applyFont="1"/>
    <xf numFmtId="0" fontId="26" fillId="0" borderId="0" xfId="0" applyFont="1"/>
    <xf numFmtId="0" fontId="27" fillId="0" borderId="0" xfId="0" applyFont="1"/>
    <xf numFmtId="0" fontId="28" fillId="0" borderId="46" xfId="0" applyFont="1" applyBorder="1"/>
    <xf numFmtId="0" fontId="22" fillId="6" borderId="47" xfId="0" applyFont="1" applyFill="1" applyBorder="1" applyAlignment="1">
      <alignment horizontal="center"/>
    </xf>
    <xf numFmtId="0" fontId="22" fillId="6" borderId="48" xfId="0" applyFont="1" applyFill="1" applyBorder="1" applyAlignment="1">
      <alignment horizontal="center"/>
    </xf>
    <xf numFmtId="0" fontId="22" fillId="6" borderId="49" xfId="0" applyFont="1" applyFill="1" applyBorder="1" applyAlignment="1">
      <alignment horizontal="center"/>
    </xf>
    <xf numFmtId="0" fontId="30" fillId="0" borderId="46" xfId="0" applyFont="1" applyBorder="1" applyAlignment="1">
      <alignment horizontal="center" wrapText="1"/>
    </xf>
    <xf numFmtId="0" fontId="31" fillId="0" borderId="0" xfId="0" applyFont="1"/>
    <xf numFmtId="10" fontId="29" fillId="0" borderId="46" xfId="1" applyNumberFormat="1" applyFont="1" applyBorder="1" applyAlignment="1">
      <alignment horizontal="center" vertical="center"/>
    </xf>
    <xf numFmtId="168" fontId="29" fillId="0" borderId="46" xfId="6" applyFont="1" applyBorder="1" applyAlignment="1">
      <alignment horizontal="center" vertical="center"/>
    </xf>
    <xf numFmtId="0" fontId="32" fillId="4" borderId="46" xfId="0" applyFont="1" applyFill="1" applyBorder="1" applyAlignment="1">
      <alignment horizontal="center"/>
    </xf>
    <xf numFmtId="0" fontId="29" fillId="0" borderId="46" xfId="0" applyFont="1" applyBorder="1" applyAlignment="1">
      <alignment horizontal="left" vertical="center" wrapText="1"/>
    </xf>
    <xf numFmtId="0" fontId="29" fillId="0" borderId="46" xfId="0" applyFont="1" applyBorder="1" applyAlignment="1">
      <alignment horizontal="left" vertical="center" wrapText="1" indent="2"/>
    </xf>
    <xf numFmtId="9" fontId="0" fillId="0" borderId="0" xfId="1" applyFont="1"/>
    <xf numFmtId="10" fontId="27" fillId="0" borderId="0" xfId="0" applyNumberFormat="1" applyFont="1"/>
    <xf numFmtId="0" fontId="33" fillId="2" borderId="50" xfId="0" applyFont="1" applyFill="1" applyBorder="1" applyAlignment="1">
      <alignment horizontal="center"/>
    </xf>
    <xf numFmtId="14" fontId="33" fillId="2" borderId="51" xfId="0" applyNumberFormat="1" applyFont="1" applyFill="1" applyBorder="1" applyAlignment="1">
      <alignment horizontal="center"/>
    </xf>
    <xf numFmtId="0" fontId="35" fillId="0" borderId="52" xfId="0" applyFont="1" applyBorder="1"/>
    <xf numFmtId="0" fontId="35" fillId="0" borderId="52" xfId="0" applyFont="1" applyBorder="1" applyAlignment="1">
      <alignment horizontal="right"/>
    </xf>
    <xf numFmtId="0" fontId="35" fillId="0" borderId="52" xfId="0" applyFont="1" applyBorder="1" applyAlignment="1">
      <alignment horizontal="center" vertical="center"/>
    </xf>
    <xf numFmtId="166" fontId="0" fillId="0" borderId="0" xfId="0" applyNumberFormat="1"/>
    <xf numFmtId="166" fontId="35" fillId="0" borderId="52" xfId="0" applyNumberFormat="1" applyFont="1" applyBorder="1" applyAlignment="1">
      <alignment horizontal="center" vertical="center"/>
    </xf>
    <xf numFmtId="10" fontId="36" fillId="0" borderId="52" xfId="0" applyNumberFormat="1" applyFont="1" applyBorder="1" applyAlignment="1">
      <alignment horizontal="center" vertical="center"/>
    </xf>
    <xf numFmtId="0" fontId="35" fillId="0" borderId="53" xfId="0" applyFont="1" applyBorder="1"/>
    <xf numFmtId="0" fontId="35" fillId="0" borderId="53" xfId="0" applyFont="1" applyBorder="1" applyAlignment="1">
      <alignment horizontal="right"/>
    </xf>
    <xf numFmtId="0" fontId="35" fillId="0" borderId="53" xfId="0" applyFont="1" applyBorder="1" applyAlignment="1">
      <alignment horizontal="center" vertical="center"/>
    </xf>
    <xf numFmtId="10" fontId="36" fillId="0" borderId="53" xfId="0" applyNumberFormat="1" applyFont="1" applyBorder="1" applyAlignment="1">
      <alignment horizontal="center" vertical="center"/>
    </xf>
    <xf numFmtId="0" fontId="35" fillId="0" borderId="54" xfId="0" applyFont="1" applyBorder="1"/>
    <xf numFmtId="0" fontId="36" fillId="0" borderId="55" xfId="0" applyFont="1" applyBorder="1" applyAlignment="1">
      <alignment horizontal="right"/>
    </xf>
    <xf numFmtId="0" fontId="36" fillId="0" borderId="55" xfId="0" applyFont="1" applyBorder="1" applyAlignment="1">
      <alignment horizontal="center" vertical="center"/>
    </xf>
    <xf numFmtId="0" fontId="35" fillId="0" borderId="56" xfId="0" applyFont="1" applyBorder="1"/>
    <xf numFmtId="0" fontId="35" fillId="0" borderId="56" xfId="0" applyFont="1" applyBorder="1" applyAlignment="1">
      <alignment horizontal="right"/>
    </xf>
    <xf numFmtId="0" fontId="35" fillId="0" borderId="56" xfId="0" applyFont="1" applyBorder="1" applyAlignment="1">
      <alignment horizontal="center" vertical="center"/>
    </xf>
    <xf numFmtId="166" fontId="35" fillId="0" borderId="56" xfId="0" applyNumberFormat="1" applyFont="1" applyBorder="1" applyAlignment="1">
      <alignment horizontal="center" vertical="center"/>
    </xf>
    <xf numFmtId="10" fontId="36" fillId="0" borderId="56" xfId="0" applyNumberFormat="1" applyFont="1" applyBorder="1" applyAlignment="1">
      <alignment horizontal="center" vertical="center"/>
    </xf>
    <xf numFmtId="166" fontId="35" fillId="0" borderId="53" xfId="0" applyNumberFormat="1" applyFont="1" applyBorder="1" applyAlignment="1">
      <alignment horizontal="center" vertical="center"/>
    </xf>
    <xf numFmtId="0" fontId="4" fillId="0" borderId="0" xfId="0" applyFont="1"/>
    <xf numFmtId="0" fontId="34" fillId="0" borderId="52" xfId="0" applyFont="1" applyBorder="1" applyAlignment="1">
      <alignment horizontal="center" vertical="center" wrapText="1"/>
    </xf>
    <xf numFmtId="0" fontId="0" fillId="0" borderId="0" xfId="0" applyAlignment="1">
      <alignment wrapText="1"/>
    </xf>
    <xf numFmtId="166" fontId="37" fillId="0" borderId="55" xfId="0" applyNumberFormat="1" applyFont="1" applyBorder="1" applyAlignment="1">
      <alignment horizontal="center" vertical="center"/>
    </xf>
    <xf numFmtId="10" fontId="37" fillId="0" borderId="55" xfId="0" applyNumberFormat="1" applyFont="1" applyBorder="1" applyAlignment="1">
      <alignment horizontal="center" vertical="center"/>
    </xf>
    <xf numFmtId="0" fontId="35" fillId="0" borderId="56" xfId="0" applyFont="1" applyBorder="1" applyAlignment="1">
      <alignment horizontal="left" vertical="top"/>
    </xf>
    <xf numFmtId="0" fontId="35" fillId="7" borderId="60" xfId="0" applyFont="1" applyFill="1" applyBorder="1" applyAlignment="1">
      <alignment horizontal="center" vertical="center"/>
    </xf>
    <xf numFmtId="0" fontId="35" fillId="7" borderId="59" xfId="0" applyFont="1" applyFill="1" applyBorder="1" applyAlignment="1">
      <alignment horizontal="center" vertical="center"/>
    </xf>
    <xf numFmtId="0" fontId="34" fillId="7" borderId="52" xfId="0" applyFont="1" applyFill="1" applyBorder="1" applyAlignment="1">
      <alignment horizontal="center"/>
    </xf>
    <xf numFmtId="0" fontId="34" fillId="7" borderId="57" xfId="0" applyFont="1" applyFill="1" applyBorder="1" applyAlignment="1">
      <alignment horizontal="center"/>
    </xf>
    <xf numFmtId="0" fontId="34" fillId="7" borderId="58" xfId="0" applyFont="1" applyFill="1" applyBorder="1" applyAlignment="1">
      <alignment horizontal="center"/>
    </xf>
    <xf numFmtId="0" fontId="38" fillId="7" borderId="0" xfId="0" applyFont="1" applyFill="1"/>
    <xf numFmtId="165" fontId="35" fillId="7" borderId="61" xfId="0" applyNumberFormat="1" applyFont="1" applyFill="1" applyBorder="1" applyAlignment="1">
      <alignment horizontal="center" vertical="center"/>
    </xf>
    <xf numFmtId="0" fontId="35" fillId="7" borderId="0" xfId="0" applyFont="1" applyFill="1"/>
    <xf numFmtId="0" fontId="35" fillId="7" borderId="56" xfId="0" applyFont="1" applyFill="1" applyBorder="1" applyAlignment="1">
      <alignment horizontal="center" vertical="center"/>
    </xf>
    <xf numFmtId="0" fontId="35" fillId="7" borderId="62" xfId="0" applyFont="1" applyFill="1" applyBorder="1" applyAlignment="1">
      <alignment horizontal="center" vertical="center"/>
    </xf>
    <xf numFmtId="165" fontId="35" fillId="7" borderId="63" xfId="0" applyNumberFormat="1" applyFont="1" applyFill="1" applyBorder="1" applyAlignment="1">
      <alignment horizontal="center" vertical="center"/>
    </xf>
    <xf numFmtId="165" fontId="35" fillId="7" borderId="56" xfId="0" applyNumberFormat="1" applyFont="1" applyFill="1" applyBorder="1" applyAlignment="1">
      <alignment horizontal="center" vertical="center"/>
    </xf>
    <xf numFmtId="0" fontId="34" fillId="7" borderId="57" xfId="0" applyFont="1" applyFill="1" applyBorder="1" applyAlignment="1">
      <alignment horizontal="left"/>
    </xf>
    <xf numFmtId="0" fontId="35" fillId="7" borderId="53" xfId="0" applyFont="1" applyFill="1" applyBorder="1" applyAlignment="1">
      <alignment horizontal="left" vertical="center"/>
    </xf>
    <xf numFmtId="0" fontId="35" fillId="7" borderId="59" xfId="0" applyFont="1" applyFill="1" applyBorder="1" applyAlignment="1">
      <alignment horizontal="left" vertical="center"/>
    </xf>
    <xf numFmtId="0" fontId="35" fillId="7" borderId="56" xfId="0" applyFont="1" applyFill="1" applyBorder="1" applyAlignment="1">
      <alignment horizontal="left" vertical="center"/>
    </xf>
    <xf numFmtId="0" fontId="34" fillId="7" borderId="0" xfId="0" applyFont="1" applyFill="1" applyAlignment="1">
      <alignment horizontal="center"/>
    </xf>
    <xf numFmtId="0" fontId="39" fillId="7" borderId="59" xfId="0" applyFont="1" applyFill="1" applyBorder="1" applyAlignment="1">
      <alignment horizontal="center" vertical="center"/>
    </xf>
    <xf numFmtId="0" fontId="39" fillId="7" borderId="56" xfId="0" applyFont="1" applyFill="1" applyBorder="1" applyAlignment="1">
      <alignment horizontal="center" vertical="center"/>
    </xf>
    <xf numFmtId="0" fontId="40" fillId="0" borderId="0" xfId="0" applyFont="1"/>
    <xf numFmtId="0" fontId="39" fillId="7" borderId="59" xfId="0" applyFont="1" applyFill="1" applyBorder="1" applyAlignment="1">
      <alignment horizontal="left" vertical="center"/>
    </xf>
    <xf numFmtId="165" fontId="0" fillId="0" borderId="0" xfId="0" applyNumberFormat="1"/>
    <xf numFmtId="174" fontId="35" fillId="7" borderId="0" xfId="0" applyNumberFormat="1" applyFont="1" applyFill="1" applyAlignment="1">
      <alignment horizontal="center" vertical="center"/>
    </xf>
    <xf numFmtId="0" fontId="11" fillId="8" borderId="3"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3" xfId="0" applyFont="1" applyFill="1" applyBorder="1" applyAlignment="1">
      <alignment horizontal="center" vertical="center"/>
    </xf>
    <xf numFmtId="0" fontId="10" fillId="8" borderId="11" xfId="0" applyFont="1" applyFill="1" applyBorder="1" applyAlignment="1">
      <alignment horizontal="center" vertical="center" wrapText="1"/>
    </xf>
    <xf numFmtId="167" fontId="13" fillId="8" borderId="3" xfId="6" applyNumberFormat="1" applyFont="1" applyFill="1" applyBorder="1" applyAlignment="1">
      <alignment horizontal="center"/>
    </xf>
    <xf numFmtId="169" fontId="13" fillId="8" borderId="5" xfId="1" applyNumberFormat="1" applyFont="1" applyFill="1" applyBorder="1" applyAlignment="1">
      <alignment horizontal="center"/>
    </xf>
    <xf numFmtId="2" fontId="17" fillId="8" borderId="3" xfId="0" applyNumberFormat="1" applyFont="1" applyFill="1" applyBorder="1" applyAlignment="1">
      <alignment horizontal="center" vertical="center"/>
    </xf>
    <xf numFmtId="2" fontId="17" fillId="8" borderId="10" xfId="0" applyNumberFormat="1" applyFont="1" applyFill="1" applyBorder="1" applyAlignment="1">
      <alignment horizontal="center" vertical="center"/>
    </xf>
    <xf numFmtId="0" fontId="10" fillId="0" borderId="11" xfId="0" applyFont="1" applyBorder="1" applyAlignment="1">
      <alignment horizontal="center" vertical="center" wrapText="1"/>
    </xf>
    <xf numFmtId="167" fontId="13" fillId="0" borderId="3" xfId="6" applyNumberFormat="1" applyFont="1" applyFill="1" applyBorder="1" applyAlignment="1">
      <alignment horizontal="center"/>
    </xf>
    <xf numFmtId="169" fontId="13" fillId="0" borderId="5" xfId="1" applyNumberFormat="1" applyFont="1" applyFill="1" applyBorder="1" applyAlignment="1">
      <alignment horizontal="center"/>
    </xf>
    <xf numFmtId="2" fontId="17" fillId="0" borderId="3" xfId="0" applyNumberFormat="1" applyFont="1" applyBorder="1" applyAlignment="1">
      <alignment horizontal="center" vertical="center"/>
    </xf>
    <xf numFmtId="2" fontId="17" fillId="0" borderId="10" xfId="0" applyNumberFormat="1" applyFont="1" applyBorder="1" applyAlignment="1">
      <alignment horizontal="center" vertical="center"/>
    </xf>
    <xf numFmtId="0" fontId="10" fillId="8" borderId="7" xfId="0" applyFont="1" applyFill="1" applyBorder="1" applyAlignment="1">
      <alignment horizontal="center" vertical="center" wrapText="1"/>
    </xf>
    <xf numFmtId="167" fontId="13" fillId="8" borderId="0" xfId="6" applyNumberFormat="1" applyFont="1" applyFill="1" applyBorder="1" applyAlignment="1">
      <alignment horizontal="center"/>
    </xf>
    <xf numFmtId="169" fontId="13" fillId="8" borderId="0" xfId="1" applyNumberFormat="1" applyFont="1" applyFill="1" applyBorder="1" applyAlignment="1">
      <alignment horizontal="center"/>
    </xf>
    <xf numFmtId="2" fontId="17" fillId="8" borderId="0" xfId="0" applyNumberFormat="1" applyFont="1" applyFill="1" applyAlignment="1">
      <alignment horizontal="center" vertical="center"/>
    </xf>
    <xf numFmtId="2" fontId="17" fillId="8" borderId="18" xfId="0" applyNumberFormat="1" applyFont="1" applyFill="1" applyBorder="1" applyAlignment="1">
      <alignment horizontal="center" vertical="center"/>
    </xf>
    <xf numFmtId="167" fontId="13" fillId="8" borderId="3" xfId="6" applyNumberFormat="1" applyFont="1" applyFill="1" applyBorder="1" applyAlignment="1">
      <alignment horizontal="center" vertical="center"/>
    </xf>
    <xf numFmtId="169" fontId="13" fillId="8" borderId="5" xfId="1" applyNumberFormat="1" applyFont="1" applyFill="1" applyBorder="1" applyAlignment="1">
      <alignment horizontal="center" vertical="center"/>
    </xf>
    <xf numFmtId="10" fontId="7" fillId="0" borderId="2" xfId="1" applyNumberFormat="1" applyFont="1" applyBorder="1" applyAlignment="1">
      <alignment horizontal="center" vertical="center"/>
    </xf>
    <xf numFmtId="167" fontId="7" fillId="2" borderId="2" xfId="6" applyNumberFormat="1" applyFont="1" applyFill="1" applyBorder="1" applyAlignment="1">
      <alignment horizontal="center" vertical="center"/>
    </xf>
    <xf numFmtId="167" fontId="7" fillId="2" borderId="3" xfId="6" applyNumberFormat="1" applyFont="1" applyFill="1" applyBorder="1" applyAlignment="1">
      <alignment horizontal="center" vertical="center"/>
    </xf>
    <xf numFmtId="167" fontId="14" fillId="0" borderId="0" xfId="0" applyNumberFormat="1" applyFont="1"/>
    <xf numFmtId="167" fontId="7" fillId="5" borderId="3" xfId="6" applyNumberFormat="1" applyFont="1" applyFill="1" applyBorder="1" applyAlignment="1">
      <alignment horizontal="center" vertical="center"/>
    </xf>
    <xf numFmtId="167" fontId="7" fillId="5" borderId="2" xfId="6" applyNumberFormat="1" applyFont="1" applyFill="1" applyBorder="1" applyAlignment="1">
      <alignment horizontal="center" vertical="center"/>
    </xf>
    <xf numFmtId="167" fontId="7" fillId="3" borderId="3" xfId="6" applyNumberFormat="1" applyFont="1" applyFill="1" applyBorder="1" applyAlignment="1">
      <alignment horizontal="center" vertical="center"/>
    </xf>
    <xf numFmtId="3" fontId="7" fillId="0" borderId="3" xfId="6" applyNumberFormat="1" applyFont="1" applyBorder="1" applyAlignment="1">
      <alignment horizontal="center" vertical="center"/>
    </xf>
    <xf numFmtId="3" fontId="13" fillId="8" borderId="3" xfId="6" applyNumberFormat="1" applyFont="1" applyFill="1" applyBorder="1" applyAlignment="1">
      <alignment horizontal="center"/>
    </xf>
    <xf numFmtId="169" fontId="7" fillId="0" borderId="3" xfId="1" applyNumberFormat="1" applyFont="1" applyBorder="1" applyAlignment="1">
      <alignment horizontal="center" vertical="center"/>
    </xf>
    <xf numFmtId="22" fontId="12" fillId="0" borderId="0" xfId="0" applyNumberFormat="1" applyFont="1" applyAlignment="1">
      <alignment horizontal="center"/>
    </xf>
    <xf numFmtId="0" fontId="5" fillId="0" borderId="35" xfId="0" applyFont="1" applyBorder="1" applyAlignment="1">
      <alignment horizontal="center" vertical="center"/>
    </xf>
    <xf numFmtId="0" fontId="11" fillId="8" borderId="16"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17" xfId="0" applyFont="1" applyFill="1" applyBorder="1" applyAlignment="1">
      <alignment horizontal="center" vertical="center" wrapText="1"/>
    </xf>
    <xf numFmtId="171" fontId="0" fillId="0" borderId="6" xfId="0" applyNumberFormat="1" applyBorder="1" applyAlignment="1">
      <alignment horizontal="center" vertical="center"/>
    </xf>
    <xf numFmtId="171" fontId="0" fillId="0" borderId="12" xfId="0" applyNumberFormat="1" applyBorder="1" applyAlignment="1">
      <alignment horizontal="center" vertical="center"/>
    </xf>
    <xf numFmtId="171" fontId="0" fillId="0" borderId="30" xfId="0" applyNumberFormat="1" applyBorder="1" applyAlignment="1">
      <alignment horizontal="center" vertical="center"/>
    </xf>
    <xf numFmtId="171" fontId="0" fillId="0" borderId="21" xfId="0" applyNumberFormat="1" applyBorder="1" applyAlignment="1">
      <alignment horizontal="center"/>
    </xf>
    <xf numFmtId="171" fontId="0" fillId="0" borderId="22" xfId="0" applyNumberFormat="1" applyBorder="1" applyAlignment="1">
      <alignment horizontal="center"/>
    </xf>
    <xf numFmtId="14" fontId="0" fillId="0" borderId="6" xfId="0" applyNumberForma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8" fillId="0" borderId="20" xfId="0" applyFont="1" applyBorder="1" applyAlignment="1">
      <alignment horizontal="center"/>
    </xf>
    <xf numFmtId="0" fontId="18" fillId="0" borderId="23" xfId="0" applyFont="1" applyBorder="1" applyAlignment="1">
      <alignment horizontal="center"/>
    </xf>
    <xf numFmtId="0" fontId="11" fillId="8" borderId="38"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3" fillId="8" borderId="37" xfId="0" applyFont="1" applyFill="1" applyBorder="1" applyAlignment="1">
      <alignment horizontal="center" vertical="center" wrapText="1"/>
    </xf>
    <xf numFmtId="22" fontId="12" fillId="0" borderId="0" xfId="0" applyNumberFormat="1" applyFont="1" applyAlignment="1">
      <alignment horizontal="center"/>
    </xf>
    <xf numFmtId="0" fontId="11" fillId="8" borderId="14"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41" fillId="9" borderId="36" xfId="0" applyFont="1" applyFill="1" applyBorder="1" applyAlignment="1">
      <alignment horizontal="center" vertical="center" wrapText="1"/>
    </xf>
    <xf numFmtId="0" fontId="41" fillId="9" borderId="13" xfId="0" applyFont="1" applyFill="1" applyBorder="1" applyAlignment="1">
      <alignment horizontal="center" vertical="center" wrapText="1"/>
    </xf>
    <xf numFmtId="0" fontId="0" fillId="0" borderId="44"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173" fontId="21" fillId="0" borderId="0" xfId="0" applyNumberFormat="1" applyFont="1" applyAlignment="1">
      <alignment horizontal="left" vertical="center"/>
    </xf>
    <xf numFmtId="0" fontId="0" fillId="0" borderId="32"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23" fillId="0" borderId="0" xfId="0" applyFont="1" applyAlignment="1">
      <alignment horizontal="left" wrapText="1"/>
    </xf>
    <xf numFmtId="0" fontId="23" fillId="0" borderId="0" xfId="0" applyFont="1" applyAlignment="1">
      <alignment horizontal="left"/>
    </xf>
    <xf numFmtId="0" fontId="22" fillId="6" borderId="48" xfId="0" applyFont="1" applyFill="1" applyBorder="1" applyAlignment="1">
      <alignment horizontal="center"/>
    </xf>
    <xf numFmtId="10" fontId="29" fillId="0" borderId="47" xfId="1" applyNumberFormat="1" applyFont="1" applyBorder="1" applyAlignment="1">
      <alignment horizontal="center" vertical="center"/>
    </xf>
    <xf numFmtId="10" fontId="29" fillId="0" borderId="49" xfId="1" applyNumberFormat="1" applyFont="1" applyBorder="1" applyAlignment="1">
      <alignment horizontal="center" vertical="center"/>
    </xf>
  </cellXfs>
  <cellStyles count="17">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9">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s>
  <tableStyles count="0" defaultTableStyle="TableStyleMedium2" defaultPivotStyle="PivotStyleLight16"/>
  <colors>
    <mruColors>
      <color rgb="FF006666"/>
      <color rgb="FFC9EDE4"/>
      <color rgb="FF008E8B"/>
      <color rgb="FF004A48"/>
      <color rgb="FF039B89"/>
      <color rgb="FF00ACA8"/>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cols>
    <col min="2" max="2" width="30.28515625" customWidth="1"/>
    <col min="3" max="3" width="14.28515625" bestFit="1" customWidth="1"/>
    <col min="7" max="7" width="37" customWidth="1"/>
    <col min="8" max="8" width="15.28515625" bestFit="1" customWidth="1"/>
    <col min="9" max="9" width="15.140625" bestFit="1" customWidth="1"/>
  </cols>
  <sheetData>
    <row r="1" spans="1:9" ht="24">
      <c r="A1" s="16" t="s">
        <v>47</v>
      </c>
      <c r="B1" s="16" t="s">
        <v>48</v>
      </c>
      <c r="C1" s="16" t="s">
        <v>49</v>
      </c>
      <c r="D1" s="16" t="s">
        <v>51</v>
      </c>
      <c r="E1" s="16" t="s">
        <v>52</v>
      </c>
      <c r="F1" s="16" t="s">
        <v>53</v>
      </c>
      <c r="G1" s="16" t="s">
        <v>54</v>
      </c>
      <c r="H1" s="21" t="s">
        <v>107</v>
      </c>
    </row>
    <row r="2" spans="1:9">
      <c r="A2" s="17"/>
      <c r="B2" s="18"/>
      <c r="C2" s="19"/>
      <c r="D2" s="15"/>
      <c r="E2" s="15"/>
      <c r="F2" s="17"/>
      <c r="G2" s="18"/>
      <c r="H2" s="20"/>
    </row>
    <row r="3" spans="1:9">
      <c r="A3" s="17"/>
      <c r="B3" s="18"/>
      <c r="C3" s="19"/>
      <c r="D3" s="15"/>
      <c r="E3" s="15"/>
      <c r="F3" s="17"/>
      <c r="G3" s="18"/>
      <c r="H3" s="20"/>
    </row>
    <row r="4" spans="1:9">
      <c r="A4" s="17"/>
      <c r="B4" s="18"/>
      <c r="C4" s="19"/>
      <c r="D4" s="15"/>
      <c r="E4" s="15"/>
      <c r="F4" s="17"/>
      <c r="G4" s="18"/>
      <c r="H4" s="20"/>
    </row>
    <row r="5" spans="1:9">
      <c r="A5" s="17"/>
      <c r="B5" s="18"/>
      <c r="C5" s="19"/>
      <c r="D5" s="15"/>
      <c r="E5" s="15"/>
      <c r="F5" s="17"/>
      <c r="G5" s="18"/>
      <c r="H5" s="20"/>
    </row>
    <row r="6" spans="1:9">
      <c r="A6" s="17"/>
      <c r="B6" s="18"/>
      <c r="C6" s="19"/>
      <c r="D6" s="15"/>
      <c r="E6" s="15"/>
      <c r="F6" s="17"/>
      <c r="G6" s="18"/>
      <c r="H6" s="20"/>
      <c r="I6" s="22"/>
    </row>
    <row r="7" spans="1:9">
      <c r="A7" s="17"/>
      <c r="B7" s="18"/>
      <c r="C7" s="19"/>
      <c r="D7" s="15"/>
      <c r="E7" s="15"/>
      <c r="F7" s="17"/>
      <c r="G7" s="18"/>
      <c r="H7" s="20"/>
    </row>
    <row r="8" spans="1:9">
      <c r="A8" s="17"/>
      <c r="B8" s="18"/>
      <c r="C8" s="19"/>
      <c r="D8" s="15"/>
      <c r="E8" s="15"/>
      <c r="F8" s="17"/>
      <c r="G8" s="18"/>
      <c r="H8" s="20"/>
    </row>
    <row r="9" spans="1:9">
      <c r="A9" s="17"/>
      <c r="B9" s="18"/>
      <c r="C9" s="19"/>
      <c r="D9" s="15"/>
      <c r="E9" s="15"/>
      <c r="F9" s="17"/>
      <c r="G9" s="18"/>
      <c r="H9" s="20"/>
    </row>
    <row r="10" spans="1:9">
      <c r="A10" s="17"/>
      <c r="B10" s="18"/>
      <c r="C10" s="19"/>
      <c r="D10" s="15"/>
      <c r="E10" s="15"/>
      <c r="F10" s="17"/>
      <c r="G10" s="18"/>
      <c r="H10" s="20"/>
    </row>
    <row r="11" spans="1:9">
      <c r="A11" s="17"/>
      <c r="B11" s="18"/>
      <c r="C11" s="19"/>
      <c r="D11" s="15"/>
      <c r="E11" s="15"/>
      <c r="F11" s="17"/>
      <c r="G11" s="18"/>
      <c r="H11" s="20"/>
    </row>
    <row r="12" spans="1:9">
      <c r="A12" s="17"/>
      <c r="B12" s="18"/>
      <c r="C12" s="19"/>
      <c r="D12" s="15"/>
      <c r="E12" s="15"/>
      <c r="F12" s="17"/>
      <c r="G12" s="18"/>
      <c r="H12" s="20"/>
    </row>
    <row r="13" spans="1:9">
      <c r="A13" s="17"/>
      <c r="B13" s="18"/>
      <c r="C13" s="19"/>
      <c r="D13" s="15"/>
      <c r="E13" s="15"/>
      <c r="F13" s="17"/>
      <c r="G13" s="18"/>
      <c r="H13" s="20"/>
    </row>
    <row r="14" spans="1:9">
      <c r="A14" s="17"/>
      <c r="B14" s="18"/>
      <c r="C14" s="19"/>
      <c r="D14" s="15"/>
      <c r="E14" s="15"/>
      <c r="F14" s="17"/>
      <c r="G14" s="18"/>
      <c r="H14" s="20"/>
    </row>
    <row r="15" spans="1:9">
      <c r="A15" s="17"/>
      <c r="B15" s="18"/>
      <c r="C15" s="19"/>
      <c r="D15" s="15"/>
      <c r="E15" s="15"/>
      <c r="F15" s="17"/>
      <c r="G15" s="18"/>
      <c r="H15" s="20"/>
    </row>
    <row r="16" spans="1:9">
      <c r="A16" s="17"/>
      <c r="B16" s="18"/>
      <c r="C16" s="19"/>
      <c r="D16" s="15"/>
      <c r="E16" s="15"/>
      <c r="F16" s="17"/>
      <c r="G16" s="18"/>
      <c r="H16" s="20"/>
    </row>
    <row r="17" spans="1:8">
      <c r="A17" s="17"/>
      <c r="B17" s="18"/>
      <c r="C17" s="19"/>
      <c r="D17" s="15"/>
      <c r="E17" s="15"/>
      <c r="F17" s="17"/>
      <c r="G17" s="18"/>
      <c r="H17" s="20"/>
    </row>
    <row r="18" spans="1:8">
      <c r="A18" s="17"/>
      <c r="B18" s="18"/>
      <c r="C18" s="19"/>
      <c r="D18" s="15"/>
      <c r="E18" s="15"/>
      <c r="F18" s="17"/>
      <c r="G18" s="18"/>
      <c r="H18" s="20"/>
    </row>
    <row r="19" spans="1:8">
      <c r="A19" s="17"/>
      <c r="B19" s="18"/>
      <c r="C19" s="19"/>
      <c r="D19" s="15"/>
      <c r="E19" s="15"/>
      <c r="F19" s="17"/>
      <c r="G19" s="18"/>
      <c r="H19" s="20"/>
    </row>
    <row r="20" spans="1:8">
      <c r="A20" s="17"/>
      <c r="B20" s="18"/>
      <c r="C20" s="19"/>
      <c r="D20" s="15"/>
      <c r="E20" s="15"/>
      <c r="F20" s="17"/>
      <c r="G20" s="18"/>
      <c r="H20" s="20"/>
    </row>
    <row r="21" spans="1:8">
      <c r="A21" s="17"/>
      <c r="B21" s="18"/>
      <c r="C21" s="19"/>
      <c r="D21" s="15"/>
      <c r="E21" s="15"/>
      <c r="F21" s="17"/>
      <c r="G21" s="18"/>
      <c r="H21" s="20"/>
    </row>
    <row r="22" spans="1:8">
      <c r="A22" s="17"/>
      <c r="B22" s="18"/>
      <c r="C22" s="19"/>
      <c r="D22" s="15"/>
      <c r="E22" s="15"/>
      <c r="F22" s="17"/>
      <c r="G22" s="18"/>
      <c r="H22" s="20"/>
    </row>
    <row r="23" spans="1:8">
      <c r="A23" s="17"/>
      <c r="B23" s="18"/>
      <c r="C23" s="19"/>
      <c r="D23" s="15"/>
      <c r="E23" s="15"/>
      <c r="F23" s="17"/>
      <c r="G23" s="18"/>
      <c r="H23" s="20"/>
    </row>
    <row r="24" spans="1:8">
      <c r="A24" s="17"/>
      <c r="B24" s="18"/>
      <c r="C24" s="19"/>
      <c r="D24" s="15"/>
      <c r="E24" s="15"/>
      <c r="F24" s="17"/>
      <c r="G24" s="18"/>
      <c r="H24" s="20"/>
    </row>
    <row r="25" spans="1:8">
      <c r="A25" s="17"/>
      <c r="B25" s="18"/>
      <c r="C25" s="19"/>
      <c r="D25" s="15"/>
      <c r="E25" s="15"/>
      <c r="F25" s="17"/>
      <c r="G25" s="18"/>
      <c r="H25" s="20"/>
    </row>
    <row r="26" spans="1:8">
      <c r="A26" s="17"/>
      <c r="B26" s="18"/>
      <c r="C26" s="19"/>
      <c r="D26" s="15"/>
      <c r="E26" s="15"/>
      <c r="F26" s="17"/>
      <c r="G26" s="18"/>
      <c r="H26" s="20"/>
    </row>
  </sheetData>
  <autoFilter ref="A1:H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292"/>
  <sheetViews>
    <sheetView showGridLines="0" tabSelected="1" topLeftCell="A2" zoomScale="55" zoomScaleNormal="55" zoomScaleSheetLayoutView="72" workbookViewId="0">
      <pane ySplit="2" topLeftCell="A4" activePane="bottomLeft" state="frozen"/>
      <selection activeCell="A2" sqref="A2"/>
      <selection pane="bottomLeft" activeCell="T10" sqref="T10"/>
    </sheetView>
  </sheetViews>
  <sheetFormatPr baseColWidth="10" defaultRowHeight="15"/>
  <cols>
    <col min="1" max="1" width="40.7109375" customWidth="1"/>
    <col min="2" max="2" width="22.28515625" customWidth="1"/>
    <col min="3" max="4" width="17" bestFit="1" customWidth="1"/>
    <col min="5" max="5" width="19.140625" customWidth="1"/>
    <col min="6" max="6" width="16.5703125" bestFit="1" customWidth="1"/>
    <col min="7" max="7" width="19.5703125" customWidth="1"/>
    <col min="8" max="8" width="17" customWidth="1"/>
    <col min="9" max="9" width="16" customWidth="1"/>
    <col min="10" max="10" width="5.28515625" style="12" customWidth="1"/>
    <col min="11" max="11" width="22" style="12" bestFit="1" customWidth="1"/>
    <col min="12" max="12" width="17" bestFit="1" customWidth="1"/>
    <col min="13" max="13" width="11.28515625" bestFit="1" customWidth="1"/>
    <col min="14" max="14" width="8.7109375" style="12" customWidth="1"/>
    <col min="15" max="15" width="16.28515625" customWidth="1"/>
    <col min="17" max="17" width="8.7109375" style="12" customWidth="1"/>
  </cols>
  <sheetData>
    <row r="1" spans="1:17" s="2" customFormat="1" ht="15.75" hidden="1" thickBot="1">
      <c r="A1" s="26" t="s">
        <v>90</v>
      </c>
      <c r="B1" s="149"/>
      <c r="E1" s="168">
        <v>43865.291666666664</v>
      </c>
      <c r="F1" s="168"/>
      <c r="J1" s="10"/>
      <c r="K1" s="10"/>
      <c r="N1" s="10"/>
      <c r="Q1" s="10"/>
    </row>
    <row r="2" spans="1:17" ht="66.75" customHeight="1" thickTop="1">
      <c r="A2" s="177" t="s">
        <v>193</v>
      </c>
      <c r="B2" s="178"/>
      <c r="C2" s="178"/>
      <c r="D2" s="178"/>
      <c r="E2" s="178"/>
      <c r="F2" s="178"/>
      <c r="G2" s="178"/>
      <c r="H2" s="178"/>
      <c r="I2" s="178"/>
      <c r="J2" s="178"/>
      <c r="K2" s="178"/>
      <c r="L2" s="178"/>
      <c r="M2" s="178"/>
      <c r="N2" s="179"/>
      <c r="Q2"/>
    </row>
    <row r="3" spans="1:17" ht="25.5" customHeight="1">
      <c r="A3" s="150" t="s">
        <v>89</v>
      </c>
      <c r="B3" s="176">
        <v>45200</v>
      </c>
      <c r="C3" s="176"/>
      <c r="D3" s="176"/>
      <c r="F3" s="27"/>
      <c r="G3" s="27"/>
      <c r="H3" s="163"/>
      <c r="I3" s="163"/>
      <c r="J3" s="163"/>
      <c r="K3" s="163"/>
      <c r="L3" s="163"/>
      <c r="M3" s="163"/>
      <c r="N3" s="164"/>
      <c r="O3" s="158"/>
      <c r="P3" s="158"/>
      <c r="Q3" s="159"/>
    </row>
    <row r="4" spans="1:17" ht="45.95" customHeight="1">
      <c r="A4" s="171" t="s">
        <v>113</v>
      </c>
      <c r="B4" s="172"/>
      <c r="C4" s="172"/>
      <c r="D4" s="172"/>
      <c r="E4" s="172"/>
      <c r="F4" s="172"/>
      <c r="G4" s="172"/>
      <c r="H4" s="153" t="s">
        <v>2</v>
      </c>
      <c r="I4" s="153"/>
      <c r="J4" s="154"/>
      <c r="K4" s="169" t="s">
        <v>102</v>
      </c>
      <c r="L4" s="153" t="s">
        <v>3</v>
      </c>
      <c r="M4" s="153"/>
      <c r="N4" s="167"/>
      <c r="O4" s="153" t="s">
        <v>55</v>
      </c>
      <c r="P4" s="153"/>
      <c r="Q4" s="154"/>
    </row>
    <row r="5" spans="1:17" ht="33" customHeight="1">
      <c r="A5" s="120" t="s">
        <v>0</v>
      </c>
      <c r="B5" s="119" t="s">
        <v>98</v>
      </c>
      <c r="C5" s="121" t="s">
        <v>95</v>
      </c>
      <c r="D5" s="121" t="s">
        <v>96</v>
      </c>
      <c r="E5" s="119" t="s">
        <v>1</v>
      </c>
      <c r="F5" s="119" t="s">
        <v>99</v>
      </c>
      <c r="G5" s="119" t="s">
        <v>97</v>
      </c>
      <c r="H5" s="119" t="s">
        <v>5</v>
      </c>
      <c r="I5" s="151" t="s">
        <v>4</v>
      </c>
      <c r="J5" s="166"/>
      <c r="K5" s="170"/>
      <c r="L5" s="119" t="s">
        <v>5</v>
      </c>
      <c r="M5" s="151" t="s">
        <v>4</v>
      </c>
      <c r="N5" s="165"/>
      <c r="O5" s="119" t="s">
        <v>5</v>
      </c>
      <c r="P5" s="151" t="s">
        <v>4</v>
      </c>
      <c r="Q5" s="152"/>
    </row>
    <row r="6" spans="1:17" s="25" customFormat="1" ht="24.75" customHeight="1">
      <c r="A6" s="7" t="s">
        <v>6</v>
      </c>
      <c r="B6" s="146">
        <v>339317.43612199998</v>
      </c>
      <c r="C6" s="146">
        <v>151129.082941</v>
      </c>
      <c r="D6" s="146">
        <v>52031.671393999997</v>
      </c>
      <c r="E6" s="146">
        <v>438414.84766899998</v>
      </c>
      <c r="F6" s="146">
        <v>3488.7417620000001</v>
      </c>
      <c r="G6" s="146">
        <v>434926.10590699996</v>
      </c>
      <c r="H6" s="146">
        <v>345907.72976213001</v>
      </c>
      <c r="I6" s="24">
        <v>0.78899638459162735</v>
      </c>
      <c r="J6" s="13">
        <v>1.314993974319379</v>
      </c>
      <c r="K6" s="146">
        <v>92507.117906869971</v>
      </c>
      <c r="L6" s="146">
        <v>222061.75532996</v>
      </c>
      <c r="M6" s="24">
        <v>0.50651057214562001</v>
      </c>
      <c r="N6" s="41">
        <v>1.5113139707545682</v>
      </c>
      <c r="O6" s="146">
        <v>219727.06336795999</v>
      </c>
      <c r="P6" s="148">
        <v>0.50118526901226734</v>
      </c>
      <c r="Q6" s="41">
        <v>1.5113139707545682</v>
      </c>
    </row>
    <row r="7" spans="1:17" s="25" customFormat="1" ht="24.75" customHeight="1">
      <c r="A7" s="7" t="s">
        <v>67</v>
      </c>
      <c r="B7" s="146">
        <v>147008.85856699999</v>
      </c>
      <c r="C7" s="146">
        <v>98916.344519999999</v>
      </c>
      <c r="D7" s="146">
        <v>0</v>
      </c>
      <c r="E7" s="146">
        <v>245925.203087</v>
      </c>
      <c r="F7" s="146">
        <v>0</v>
      </c>
      <c r="G7" s="146">
        <v>245925.203087</v>
      </c>
      <c r="H7" s="146">
        <v>106660.43427812</v>
      </c>
      <c r="I7" s="24">
        <v>0.43371087200195235</v>
      </c>
      <c r="J7" s="13">
        <v>0.72285145333658729</v>
      </c>
      <c r="K7" s="146">
        <v>139264.76880888001</v>
      </c>
      <c r="L7" s="146">
        <v>69111.819087680007</v>
      </c>
      <c r="M7" s="24">
        <v>0.28102780121820448</v>
      </c>
      <c r="N7" s="41">
        <v>0.83852394304892064</v>
      </c>
      <c r="O7" s="146">
        <v>69111.169831680003</v>
      </c>
      <c r="P7" s="148">
        <v>0.28102516116345672</v>
      </c>
      <c r="Q7" s="41">
        <v>0.83852394304892064</v>
      </c>
    </row>
    <row r="8" spans="1:17" s="25" customFormat="1" ht="24.75" customHeight="1">
      <c r="A8" s="7" t="s">
        <v>7</v>
      </c>
      <c r="B8" s="146">
        <v>85592.112940999999</v>
      </c>
      <c r="C8" s="146">
        <v>33465</v>
      </c>
      <c r="D8" s="146">
        <v>0</v>
      </c>
      <c r="E8" s="146">
        <v>119057.112941</v>
      </c>
      <c r="F8" s="146">
        <v>2989.1</v>
      </c>
      <c r="G8" s="146">
        <v>116068.01294099999</v>
      </c>
      <c r="H8" s="146">
        <v>70478.323436799998</v>
      </c>
      <c r="I8" s="24">
        <v>0.59197070797211648</v>
      </c>
      <c r="J8" s="13">
        <v>0.98661784662019414</v>
      </c>
      <c r="K8" s="146">
        <v>48578.789504200002</v>
      </c>
      <c r="L8" s="146">
        <v>55899.318400879994</v>
      </c>
      <c r="M8" s="24">
        <v>0.46951683120840909</v>
      </c>
      <c r="N8" s="41">
        <v>1.4009329430258748</v>
      </c>
      <c r="O8" s="146">
        <v>55832.999541879995</v>
      </c>
      <c r="P8" s="148">
        <v>0.46895979721554831</v>
      </c>
      <c r="Q8" s="41">
        <v>1.4009329430258748</v>
      </c>
    </row>
    <row r="9" spans="1:17" s="25" customFormat="1" ht="24.75" customHeight="1">
      <c r="A9" s="7" t="s">
        <v>8</v>
      </c>
      <c r="B9" s="146">
        <v>90559.823413999999</v>
      </c>
      <c r="C9" s="146">
        <v>35025</v>
      </c>
      <c r="D9" s="146">
        <v>25</v>
      </c>
      <c r="E9" s="146">
        <v>125559.823414</v>
      </c>
      <c r="F9" s="146">
        <v>0</v>
      </c>
      <c r="G9" s="146">
        <v>125559.823414</v>
      </c>
      <c r="H9" s="146">
        <v>76374.86602008999</v>
      </c>
      <c r="I9" s="24">
        <v>0.60827471673215294</v>
      </c>
      <c r="J9" s="13">
        <v>1.0137911945535882</v>
      </c>
      <c r="K9" s="146">
        <v>49184.957393910008</v>
      </c>
      <c r="L9" s="146">
        <v>47494.640523490001</v>
      </c>
      <c r="M9" s="24">
        <v>0.37826304013576939</v>
      </c>
      <c r="N9" s="41">
        <v>1.1286520926021855</v>
      </c>
      <c r="O9" s="146">
        <v>47494.640523490001</v>
      </c>
      <c r="P9" s="148">
        <v>0.37826304013576939</v>
      </c>
      <c r="Q9" s="41">
        <v>1.1286520926021855</v>
      </c>
    </row>
    <row r="10" spans="1:17" s="25" customFormat="1" ht="24.75" customHeight="1">
      <c r="A10" s="7" t="s">
        <v>9</v>
      </c>
      <c r="B10" s="146">
        <v>614717.62945100002</v>
      </c>
      <c r="C10" s="146">
        <v>512000</v>
      </c>
      <c r="D10" s="146">
        <v>236875.35217100001</v>
      </c>
      <c r="E10" s="146">
        <v>889842.27728000004</v>
      </c>
      <c r="F10" s="146">
        <v>124670.463604</v>
      </c>
      <c r="G10" s="146">
        <v>765171.81367599999</v>
      </c>
      <c r="H10" s="146">
        <v>201150.62074402999</v>
      </c>
      <c r="I10" s="24">
        <v>0.22605199357226699</v>
      </c>
      <c r="J10" s="13">
        <v>0.37675332262044497</v>
      </c>
      <c r="K10" s="146">
        <v>688691.65653597005</v>
      </c>
      <c r="L10" s="146">
        <v>148385.19038073998</v>
      </c>
      <c r="M10" s="24">
        <v>0.16675448466475673</v>
      </c>
      <c r="N10" s="41">
        <v>0.4975579903342488</v>
      </c>
      <c r="O10" s="146">
        <v>148385.19038073998</v>
      </c>
      <c r="P10" s="148">
        <v>0.16675448466475673</v>
      </c>
      <c r="Q10" s="41">
        <v>0.4975579903342488</v>
      </c>
    </row>
    <row r="11" spans="1:17" s="25" customFormat="1" ht="24.75" customHeight="1">
      <c r="A11" s="7" t="s">
        <v>69</v>
      </c>
      <c r="B11" s="146">
        <v>130405.72653299999</v>
      </c>
      <c r="C11" s="146">
        <v>78911.596103999997</v>
      </c>
      <c r="D11" s="146">
        <v>0</v>
      </c>
      <c r="E11" s="146">
        <v>209317.322637</v>
      </c>
      <c r="F11" s="146">
        <v>0</v>
      </c>
      <c r="G11" s="146">
        <v>209317.322637</v>
      </c>
      <c r="H11" s="146">
        <v>118477.8596023</v>
      </c>
      <c r="I11" s="24">
        <v>0.56602032793896073</v>
      </c>
      <c r="J11" s="13">
        <v>0.94336721323160122</v>
      </c>
      <c r="K11" s="146">
        <v>90839.463034700006</v>
      </c>
      <c r="L11" s="146">
        <v>94883.160069420002</v>
      </c>
      <c r="M11" s="24">
        <v>0.45329817367274106</v>
      </c>
      <c r="N11" s="41">
        <v>1.3525401057022504</v>
      </c>
      <c r="O11" s="146">
        <v>90071.843907179995</v>
      </c>
      <c r="P11" s="148">
        <v>0.43031242121983093</v>
      </c>
      <c r="Q11" s="41">
        <v>1.3525401057022504</v>
      </c>
    </row>
    <row r="12" spans="1:17" ht="18.75">
      <c r="A12" s="122" t="s">
        <v>68</v>
      </c>
      <c r="B12" s="123">
        <v>1407601.587028</v>
      </c>
      <c r="C12" s="123">
        <v>909447.02356499992</v>
      </c>
      <c r="D12" s="123">
        <v>288932.02356499998</v>
      </c>
      <c r="E12" s="123">
        <v>2028116.587028</v>
      </c>
      <c r="F12" s="123">
        <v>131148.30536600002</v>
      </c>
      <c r="G12" s="123">
        <v>1896968.2816619999</v>
      </c>
      <c r="H12" s="123">
        <v>919049.83384346997</v>
      </c>
      <c r="I12" s="124">
        <v>0.45315434020005951</v>
      </c>
      <c r="J12" s="125">
        <v>0.75525723366676589</v>
      </c>
      <c r="K12" s="123">
        <v>1109066.75318453</v>
      </c>
      <c r="L12" s="123">
        <v>637835.88379216997</v>
      </c>
      <c r="M12" s="124">
        <v>0.31449665560245432</v>
      </c>
      <c r="N12" s="126">
        <v>0.93838749970045865</v>
      </c>
      <c r="O12" s="123">
        <v>630622.90755292994</v>
      </c>
      <c r="P12" s="124">
        <v>0.31094016566229266</v>
      </c>
      <c r="Q12" s="126">
        <v>0.93838749970045865</v>
      </c>
    </row>
    <row r="13" spans="1:17" ht="20.45" customHeight="1">
      <c r="A13" s="3"/>
      <c r="B13" s="50"/>
      <c r="C13" s="50"/>
      <c r="D13" s="1"/>
      <c r="E13" s="1"/>
      <c r="F13" s="1"/>
      <c r="G13" s="1"/>
      <c r="H13" s="1"/>
      <c r="I13" s="1"/>
      <c r="J13" s="11"/>
      <c r="K13" s="11"/>
      <c r="L13" s="1"/>
      <c r="M13" s="1"/>
      <c r="N13" s="42"/>
      <c r="O13" s="160"/>
      <c r="P13" s="161"/>
      <c r="Q13" s="162"/>
    </row>
    <row r="14" spans="1:17" ht="26.25" customHeight="1">
      <c r="A14" s="171" t="s">
        <v>66</v>
      </c>
      <c r="B14" s="172"/>
      <c r="C14" s="172"/>
      <c r="D14" s="172"/>
      <c r="E14" s="172"/>
      <c r="F14" s="172"/>
      <c r="G14" s="172"/>
      <c r="H14" s="153" t="s">
        <v>2</v>
      </c>
      <c r="I14" s="153"/>
      <c r="J14" s="154"/>
      <c r="K14" s="169" t="s">
        <v>102</v>
      </c>
      <c r="L14" s="153" t="s">
        <v>3</v>
      </c>
      <c r="M14" s="153"/>
      <c r="N14" s="167"/>
      <c r="O14" s="153" t="s">
        <v>55</v>
      </c>
      <c r="P14" s="153"/>
      <c r="Q14" s="154"/>
    </row>
    <row r="15" spans="1:17" ht="33" customHeight="1">
      <c r="A15" s="120" t="s">
        <v>0</v>
      </c>
      <c r="B15" s="119" t="s">
        <v>98</v>
      </c>
      <c r="C15" s="121" t="s">
        <v>95</v>
      </c>
      <c r="D15" s="121" t="s">
        <v>96</v>
      </c>
      <c r="E15" s="119" t="s">
        <v>1</v>
      </c>
      <c r="F15" s="119" t="s">
        <v>99</v>
      </c>
      <c r="G15" s="119" t="s">
        <v>97</v>
      </c>
      <c r="H15" s="119" t="s">
        <v>5</v>
      </c>
      <c r="I15" s="151" t="s">
        <v>4</v>
      </c>
      <c r="J15" s="166"/>
      <c r="K15" s="170"/>
      <c r="L15" s="119" t="s">
        <v>5</v>
      </c>
      <c r="M15" s="151" t="s">
        <v>4</v>
      </c>
      <c r="N15" s="165"/>
      <c r="O15" s="119" t="s">
        <v>5</v>
      </c>
      <c r="P15" s="151" t="s">
        <v>4</v>
      </c>
      <c r="Q15" s="152"/>
    </row>
    <row r="16" spans="1:17" s="8" customFormat="1" ht="24.75" customHeight="1">
      <c r="A16" s="7" t="s">
        <v>6</v>
      </c>
      <c r="B16" s="146">
        <v>223233.909881</v>
      </c>
      <c r="C16" s="146">
        <v>128096.85454299999</v>
      </c>
      <c r="D16" s="146">
        <v>40934.664134999999</v>
      </c>
      <c r="E16" s="146">
        <v>310396.10028900002</v>
      </c>
      <c r="F16" s="5">
        <v>3488.7417620000001</v>
      </c>
      <c r="G16" s="5">
        <v>306907.358527</v>
      </c>
      <c r="H16" s="146">
        <v>242702.4023785</v>
      </c>
      <c r="I16" s="6">
        <v>0.78191189306994335</v>
      </c>
      <c r="J16" s="13">
        <v>1.3031864884499056</v>
      </c>
      <c r="K16" s="146">
        <v>67693.697910500021</v>
      </c>
      <c r="L16" s="146">
        <v>132360.2799844</v>
      </c>
      <c r="M16" s="6">
        <v>0.42642378516084289</v>
      </c>
      <c r="N16" s="41">
        <v>1.272352956515084</v>
      </c>
      <c r="O16" s="5">
        <v>130025.5880224</v>
      </c>
      <c r="P16" s="6">
        <v>0.42366396376566862</v>
      </c>
      <c r="Q16" s="41">
        <v>1.272352956515084</v>
      </c>
    </row>
    <row r="17" spans="1:17" s="8" customFormat="1" ht="24.75" customHeight="1">
      <c r="A17" s="7" t="s">
        <v>67</v>
      </c>
      <c r="B17" s="146">
        <v>90010.744263999994</v>
      </c>
      <c r="C17" s="146">
        <v>98916.344519999999</v>
      </c>
      <c r="D17" s="146">
        <v>0</v>
      </c>
      <c r="E17" s="146">
        <v>188927.08878399999</v>
      </c>
      <c r="F17" s="5">
        <v>0</v>
      </c>
      <c r="G17" s="5">
        <v>188927.08878399999</v>
      </c>
      <c r="H17" s="146">
        <v>67966.040706390006</v>
      </c>
      <c r="I17" s="6">
        <v>0.35974746207038344</v>
      </c>
      <c r="J17" s="13">
        <v>0.59957910345063914</v>
      </c>
      <c r="K17" s="146">
        <v>120961.04807760999</v>
      </c>
      <c r="L17" s="146">
        <v>33103.295207429997</v>
      </c>
      <c r="M17" s="6">
        <v>0.1752173043076789</v>
      </c>
      <c r="N17" s="41">
        <v>0.522809146502905</v>
      </c>
      <c r="O17" s="5">
        <v>33103.295207429997</v>
      </c>
      <c r="P17" s="6">
        <v>0.1752173043076789</v>
      </c>
      <c r="Q17" s="41">
        <v>0.522809146502905</v>
      </c>
    </row>
    <row r="18" spans="1:17" s="8" customFormat="1" ht="24.75" customHeight="1">
      <c r="A18" s="7" t="s">
        <v>7</v>
      </c>
      <c r="B18" s="146">
        <v>3653.134329</v>
      </c>
      <c r="C18" s="146">
        <v>30000</v>
      </c>
      <c r="D18" s="146">
        <v>0</v>
      </c>
      <c r="E18" s="146">
        <v>33653.134329</v>
      </c>
      <c r="F18" s="5">
        <v>0</v>
      </c>
      <c r="G18" s="5">
        <v>33653.134329</v>
      </c>
      <c r="H18" s="146">
        <v>12488.971244</v>
      </c>
      <c r="I18" s="6">
        <v>0.37110870927816814</v>
      </c>
      <c r="J18" s="13">
        <v>0.61851451546361358</v>
      </c>
      <c r="K18" s="146">
        <v>21164.163085</v>
      </c>
      <c r="L18" s="146">
        <v>3596.9990130000001</v>
      </c>
      <c r="M18" s="6">
        <v>0.10688451713991909</v>
      </c>
      <c r="N18" s="41">
        <v>0.31891943207944484</v>
      </c>
      <c r="O18" s="5">
        <v>3596.9990130000001</v>
      </c>
      <c r="P18" s="6">
        <v>0.10688451713991909</v>
      </c>
      <c r="Q18" s="41">
        <v>0.31891943207944484</v>
      </c>
    </row>
    <row r="19" spans="1:17" s="8" customFormat="1" ht="24.75" customHeight="1">
      <c r="A19" s="7" t="s">
        <v>8</v>
      </c>
      <c r="B19" s="146">
        <v>35476.074634999997</v>
      </c>
      <c r="C19" s="146">
        <v>35000</v>
      </c>
      <c r="D19" s="146">
        <v>0</v>
      </c>
      <c r="E19" s="146">
        <v>70476.074634999997</v>
      </c>
      <c r="F19" s="5">
        <v>0</v>
      </c>
      <c r="G19" s="5">
        <v>70476.074634999997</v>
      </c>
      <c r="H19" s="146">
        <v>33726.84262191</v>
      </c>
      <c r="I19" s="6">
        <v>0.47855733731742905</v>
      </c>
      <c r="J19" s="13">
        <v>0.79759556219571515</v>
      </c>
      <c r="K19" s="146">
        <v>36749.232013089997</v>
      </c>
      <c r="L19" s="146">
        <v>10329.285261499999</v>
      </c>
      <c r="M19" s="6">
        <v>0.14656442367138087</v>
      </c>
      <c r="N19" s="41">
        <v>0.43731537561365563</v>
      </c>
      <c r="O19" s="5">
        <v>10329.285261499999</v>
      </c>
      <c r="P19" s="6">
        <v>0.14656442367138087</v>
      </c>
      <c r="Q19" s="41">
        <v>0.43731537561365563</v>
      </c>
    </row>
    <row r="20" spans="1:17" s="8" customFormat="1" ht="24.75" customHeight="1">
      <c r="A20" s="7" t="s">
        <v>9</v>
      </c>
      <c r="B20" s="146">
        <v>532206.06445099995</v>
      </c>
      <c r="C20" s="146">
        <v>508535</v>
      </c>
      <c r="D20" s="146">
        <v>236875.35217100001</v>
      </c>
      <c r="E20" s="146">
        <v>803865.71227999998</v>
      </c>
      <c r="F20" s="5">
        <v>124670.463604</v>
      </c>
      <c r="G20" s="5">
        <v>679195.24867599993</v>
      </c>
      <c r="H20" s="146">
        <v>120050.04666003</v>
      </c>
      <c r="I20" s="6">
        <v>0.14934092202979116</v>
      </c>
      <c r="J20" s="13">
        <v>0.24890153671631859</v>
      </c>
      <c r="K20" s="146">
        <v>683815.66561996995</v>
      </c>
      <c r="L20" s="146">
        <v>67284.616296740001</v>
      </c>
      <c r="M20" s="6">
        <v>8.3701313874802549E-2</v>
      </c>
      <c r="N20" s="41">
        <v>0.24974595198209262</v>
      </c>
      <c r="O20" s="5">
        <v>67284.616296740001</v>
      </c>
      <c r="P20" s="6">
        <v>9.9065204634311468E-2</v>
      </c>
      <c r="Q20" s="41">
        <v>0.24974595198209262</v>
      </c>
    </row>
    <row r="21" spans="1:17" s="8" customFormat="1" ht="24.75" customHeight="1">
      <c r="A21" s="7" t="s">
        <v>69</v>
      </c>
      <c r="B21" s="146">
        <v>17628.495070000001</v>
      </c>
      <c r="C21" s="146">
        <v>67846.817242999998</v>
      </c>
      <c r="D21" s="146">
        <v>0</v>
      </c>
      <c r="E21" s="146">
        <v>85475.312313000002</v>
      </c>
      <c r="F21" s="5">
        <v>0</v>
      </c>
      <c r="G21" s="5">
        <v>85475.312313000002</v>
      </c>
      <c r="H21" s="146">
        <v>36051.461774639996</v>
      </c>
      <c r="I21" s="6">
        <v>0.42177630942866884</v>
      </c>
      <c r="J21" s="13">
        <v>0.70296051571444806</v>
      </c>
      <c r="K21" s="146">
        <v>49423.850538360006</v>
      </c>
      <c r="L21" s="146">
        <v>15939.845527860001</v>
      </c>
      <c r="M21" s="6">
        <v>0.18648478837363311</v>
      </c>
      <c r="N21" s="41">
        <v>0.55642879241078036</v>
      </c>
      <c r="O21" s="5">
        <v>12785.90354886</v>
      </c>
      <c r="P21" s="6">
        <v>0.14958592373479263</v>
      </c>
      <c r="Q21" s="41">
        <v>0.55642879241078036</v>
      </c>
    </row>
    <row r="22" spans="1:17" ht="18.75">
      <c r="A22" s="122" t="s">
        <v>68</v>
      </c>
      <c r="B22" s="147">
        <v>902208.42262999993</v>
      </c>
      <c r="C22" s="147">
        <v>868395.01630600006</v>
      </c>
      <c r="D22" s="147">
        <v>277810.016306</v>
      </c>
      <c r="E22" s="147">
        <v>1492793.4226299999</v>
      </c>
      <c r="F22" s="123">
        <v>128159.20536600001</v>
      </c>
      <c r="G22" s="123">
        <v>1364634.2172639999</v>
      </c>
      <c r="H22" s="147">
        <v>512985.76538547</v>
      </c>
      <c r="I22" s="124">
        <v>0.3436414962772899</v>
      </c>
      <c r="J22" s="125">
        <v>0.57273582712881654</v>
      </c>
      <c r="K22" s="147">
        <v>979807.65724452992</v>
      </c>
      <c r="L22" s="147">
        <v>262614.32129092998</v>
      </c>
      <c r="M22" s="124">
        <v>0.17592140835418252</v>
      </c>
      <c r="N22" s="126">
        <v>0.52491003509411061</v>
      </c>
      <c r="O22" s="123">
        <v>257125.68734993</v>
      </c>
      <c r="P22" s="124">
        <v>0.18842095859610627</v>
      </c>
      <c r="Q22" s="126">
        <v>0.52491003509411061</v>
      </c>
    </row>
    <row r="23" spans="1:17" ht="10.5" customHeight="1">
      <c r="A23" s="3"/>
      <c r="B23" s="1"/>
      <c r="C23" s="1"/>
      <c r="D23" s="1"/>
      <c r="E23" s="1"/>
      <c r="F23" s="1"/>
      <c r="G23" s="1"/>
      <c r="H23" s="1"/>
      <c r="I23" s="1"/>
      <c r="J23" s="11"/>
      <c r="K23" s="11"/>
      <c r="L23" s="1"/>
      <c r="M23" s="1"/>
      <c r="N23" s="42"/>
      <c r="O23" s="160"/>
      <c r="P23" s="161"/>
      <c r="Q23" s="162"/>
    </row>
    <row r="24" spans="1:17" ht="26.25" customHeight="1">
      <c r="A24" s="171" t="s">
        <v>65</v>
      </c>
      <c r="B24" s="172"/>
      <c r="C24" s="172"/>
      <c r="D24" s="172"/>
      <c r="E24" s="172"/>
      <c r="F24" s="172"/>
      <c r="G24" s="172"/>
      <c r="H24" s="153" t="s">
        <v>2</v>
      </c>
      <c r="I24" s="153"/>
      <c r="J24" s="154"/>
      <c r="K24" s="169" t="s">
        <v>102</v>
      </c>
      <c r="L24" s="153" t="s">
        <v>3</v>
      </c>
      <c r="M24" s="153"/>
      <c r="N24" s="167"/>
      <c r="O24" s="153" t="s">
        <v>55</v>
      </c>
      <c r="P24" s="153"/>
      <c r="Q24" s="154"/>
    </row>
    <row r="25" spans="1:17" ht="33" customHeight="1">
      <c r="A25" s="120" t="s">
        <v>0</v>
      </c>
      <c r="B25" s="119" t="s">
        <v>98</v>
      </c>
      <c r="C25" s="121" t="s">
        <v>95</v>
      </c>
      <c r="D25" s="121" t="s">
        <v>96</v>
      </c>
      <c r="E25" s="119" t="s">
        <v>1</v>
      </c>
      <c r="F25" s="119" t="s">
        <v>99</v>
      </c>
      <c r="G25" s="119" t="s">
        <v>97</v>
      </c>
      <c r="H25" s="119" t="s">
        <v>5</v>
      </c>
      <c r="I25" s="151" t="s">
        <v>4</v>
      </c>
      <c r="J25" s="166"/>
      <c r="K25" s="170"/>
      <c r="L25" s="119" t="s">
        <v>5</v>
      </c>
      <c r="M25" s="151" t="s">
        <v>4</v>
      </c>
      <c r="N25" s="165"/>
      <c r="O25" s="119" t="s">
        <v>5</v>
      </c>
      <c r="P25" s="151" t="s">
        <v>4</v>
      </c>
      <c r="Q25" s="152"/>
    </row>
    <row r="26" spans="1:17" s="8" customFormat="1" ht="24.75" customHeight="1">
      <c r="A26" s="7" t="s">
        <v>6</v>
      </c>
      <c r="B26" s="5">
        <v>111965.67974599999</v>
      </c>
      <c r="C26" s="5">
        <v>23032.228397999999</v>
      </c>
      <c r="D26" s="5">
        <v>11097.007259</v>
      </c>
      <c r="E26" s="5">
        <v>123900.900885</v>
      </c>
      <c r="F26" s="5">
        <v>0</v>
      </c>
      <c r="G26" s="5">
        <v>123900.900885</v>
      </c>
      <c r="H26" s="5">
        <v>103205.32738363001</v>
      </c>
      <c r="I26" s="6">
        <v>0.83296672297339613</v>
      </c>
      <c r="J26" s="13">
        <v>1.388277871622327</v>
      </c>
      <c r="K26" s="5">
        <v>20695.573501369989</v>
      </c>
      <c r="L26" s="5">
        <v>89701.47534556</v>
      </c>
      <c r="M26" s="6">
        <v>0.72397758777248455</v>
      </c>
      <c r="N26" s="41">
        <v>2.1601867820424903</v>
      </c>
      <c r="O26" s="5">
        <v>89701.47534556</v>
      </c>
      <c r="P26" s="6">
        <v>0.72397758777248455</v>
      </c>
      <c r="Q26" s="41">
        <v>2.1601867820424903</v>
      </c>
    </row>
    <row r="27" spans="1:17" s="8" customFormat="1" ht="24.6" customHeight="1">
      <c r="A27" s="7" t="s">
        <v>67</v>
      </c>
      <c r="B27" s="5">
        <v>56889</v>
      </c>
      <c r="C27" s="5">
        <v>0</v>
      </c>
      <c r="D27" s="5">
        <v>0</v>
      </c>
      <c r="E27" s="5">
        <v>56889</v>
      </c>
      <c r="F27" s="5">
        <v>0</v>
      </c>
      <c r="G27" s="5">
        <v>56889</v>
      </c>
      <c r="H27" s="5">
        <v>38585.279268730003</v>
      </c>
      <c r="I27" s="6">
        <v>0.67825553742779798</v>
      </c>
      <c r="J27" s="13">
        <v>1.1304258957129967</v>
      </c>
      <c r="K27" s="5">
        <v>18303.720731269997</v>
      </c>
      <c r="L27" s="5">
        <v>36008.523880250003</v>
      </c>
      <c r="M27" s="6">
        <v>0.63296109758037589</v>
      </c>
      <c r="N27" s="41">
        <v>1.8886139842355503</v>
      </c>
      <c r="O27" s="5">
        <v>36007.874624249998</v>
      </c>
      <c r="P27" s="6">
        <v>0.63294968489954118</v>
      </c>
      <c r="Q27" s="41">
        <v>1.8886139842355503</v>
      </c>
    </row>
    <row r="28" spans="1:17" s="8" customFormat="1" ht="24.75" customHeight="1">
      <c r="A28" s="7" t="s">
        <v>7</v>
      </c>
      <c r="B28" s="5">
        <v>80619.565000000002</v>
      </c>
      <c r="C28" s="5">
        <v>3465</v>
      </c>
      <c r="D28" s="5">
        <v>0</v>
      </c>
      <c r="E28" s="5">
        <v>84084.565000000002</v>
      </c>
      <c r="F28" s="5">
        <v>2989.1</v>
      </c>
      <c r="G28" s="5">
        <v>81095.464999999997</v>
      </c>
      <c r="H28" s="5">
        <v>57989.352192800005</v>
      </c>
      <c r="I28" s="6">
        <v>0.68965513697787462</v>
      </c>
      <c r="J28" s="13">
        <v>1.1494252282964577</v>
      </c>
      <c r="K28" s="5">
        <v>26095.212807199998</v>
      </c>
      <c r="L28" s="5">
        <v>52302.319387879994</v>
      </c>
      <c r="M28" s="6">
        <v>0.62202045509636628</v>
      </c>
      <c r="N28" s="41">
        <v>1.8559695603194371</v>
      </c>
      <c r="O28" s="5">
        <v>52236.000528879995</v>
      </c>
      <c r="P28" s="6">
        <v>0.64412973683398944</v>
      </c>
      <c r="Q28" s="41">
        <v>1.8559695603194371</v>
      </c>
    </row>
    <row r="29" spans="1:17" s="8" customFormat="1" ht="24.75" customHeight="1">
      <c r="A29" s="7" t="s">
        <v>8</v>
      </c>
      <c r="B29" s="5">
        <v>54952</v>
      </c>
      <c r="C29" s="5">
        <v>25</v>
      </c>
      <c r="D29" s="5">
        <v>25</v>
      </c>
      <c r="E29" s="5">
        <v>54952</v>
      </c>
      <c r="F29" s="5">
        <v>0</v>
      </c>
      <c r="G29" s="5">
        <v>54952</v>
      </c>
      <c r="H29" s="5">
        <v>42648.023398179997</v>
      </c>
      <c r="I29" s="6">
        <v>0.77609592732166255</v>
      </c>
      <c r="J29" s="13">
        <v>1.2934932122027709</v>
      </c>
      <c r="K29" s="5">
        <v>12303.976601820003</v>
      </c>
      <c r="L29" s="5">
        <v>37165.35526199</v>
      </c>
      <c r="M29" s="6">
        <v>0.67632397841734604</v>
      </c>
      <c r="N29" s="41">
        <v>2.0179990972519821</v>
      </c>
      <c r="O29" s="5">
        <v>37165.35526199</v>
      </c>
      <c r="P29" s="6">
        <v>0.67632397841734604</v>
      </c>
      <c r="Q29" s="41">
        <v>2.0179990972519821</v>
      </c>
    </row>
    <row r="30" spans="1:17" s="8" customFormat="1" ht="24.75" customHeight="1">
      <c r="A30" s="7" t="s">
        <v>9</v>
      </c>
      <c r="B30" s="5">
        <v>82511.565000000002</v>
      </c>
      <c r="C30" s="5">
        <v>3465</v>
      </c>
      <c r="D30" s="5">
        <v>0</v>
      </c>
      <c r="E30" s="5">
        <v>85976.565000000002</v>
      </c>
      <c r="F30" s="5">
        <v>0</v>
      </c>
      <c r="G30" s="5">
        <v>85976.565000000002</v>
      </c>
      <c r="H30" s="5">
        <v>81100.574084000007</v>
      </c>
      <c r="I30" s="6">
        <v>0.94328697691051044</v>
      </c>
      <c r="J30" s="13">
        <v>1.5721449615175174</v>
      </c>
      <c r="K30" s="5">
        <v>4875.9909159999952</v>
      </c>
      <c r="L30" s="5">
        <v>81100.574084000007</v>
      </c>
      <c r="M30" s="6">
        <v>0.94328697691051044</v>
      </c>
      <c r="N30" s="41">
        <v>2.8145568227662587</v>
      </c>
      <c r="O30" s="5">
        <v>81100.574084000007</v>
      </c>
      <c r="P30" s="6">
        <v>0.94328697691051044</v>
      </c>
      <c r="Q30" s="41">
        <v>2.8145568227662587</v>
      </c>
    </row>
    <row r="31" spans="1:17" s="8" customFormat="1" ht="24.75" customHeight="1">
      <c r="A31" s="7" t="s">
        <v>69</v>
      </c>
      <c r="B31" s="5">
        <v>90596.826019999993</v>
      </c>
      <c r="C31" s="5">
        <v>11064.778861000001</v>
      </c>
      <c r="D31" s="5">
        <v>0</v>
      </c>
      <c r="E31" s="5">
        <v>101661.60488100001</v>
      </c>
      <c r="F31" s="5">
        <v>0</v>
      </c>
      <c r="G31" s="5">
        <v>101661.60488100001</v>
      </c>
      <c r="H31" s="5">
        <v>81780.693122659999</v>
      </c>
      <c r="I31" s="6">
        <v>0.80444031174196384</v>
      </c>
      <c r="J31" s="13">
        <v>1.3407338529032731</v>
      </c>
      <c r="K31" s="5">
        <v>19880.911758340008</v>
      </c>
      <c r="L31" s="5">
        <v>78943.314541560001</v>
      </c>
      <c r="M31" s="6">
        <v>0.77653028037445504</v>
      </c>
      <c r="N31" s="41">
        <v>2.3169922327040302</v>
      </c>
      <c r="O31" s="5">
        <v>77285.940358320004</v>
      </c>
      <c r="P31" s="6">
        <v>0.76022742754048656</v>
      </c>
      <c r="Q31" s="41">
        <v>2.3169922327040302</v>
      </c>
    </row>
    <row r="32" spans="1:17" ht="18.75">
      <c r="A32" s="122" t="s">
        <v>68</v>
      </c>
      <c r="B32" s="123">
        <v>477534.63576599996</v>
      </c>
      <c r="C32" s="123">
        <v>41052.007258999998</v>
      </c>
      <c r="D32" s="123">
        <v>11122.007259</v>
      </c>
      <c r="E32" s="123">
        <v>507464.63576600002</v>
      </c>
      <c r="F32" s="123">
        <v>2989.1</v>
      </c>
      <c r="G32" s="123">
        <v>504475.53576599999</v>
      </c>
      <c r="H32" s="123">
        <v>405309.24945</v>
      </c>
      <c r="I32" s="124">
        <v>0.79869457078166628</v>
      </c>
      <c r="J32" s="125">
        <v>1.3311576179694438</v>
      </c>
      <c r="K32" s="123">
        <v>102155.38631599999</v>
      </c>
      <c r="L32" s="123">
        <v>375221.56250124</v>
      </c>
      <c r="M32" s="124">
        <v>0.73940435659098935</v>
      </c>
      <c r="N32" s="126">
        <v>2.2062168010019056</v>
      </c>
      <c r="O32" s="123">
        <v>373497.220203</v>
      </c>
      <c r="P32" s="124">
        <v>0.7403673592137201</v>
      </c>
      <c r="Q32" s="126">
        <v>2.2062168010019056</v>
      </c>
    </row>
    <row r="33" spans="1:17" ht="10.5" customHeight="1">
      <c r="A33" s="127"/>
      <c r="B33" s="128"/>
      <c r="C33" s="128"/>
      <c r="D33" s="128"/>
      <c r="E33" s="128"/>
      <c r="F33" s="128"/>
      <c r="G33" s="128"/>
      <c r="H33" s="128"/>
      <c r="I33" s="129"/>
      <c r="J33" s="130"/>
      <c r="K33" s="128"/>
      <c r="L33" s="128"/>
      <c r="M33" s="129"/>
      <c r="N33" s="131"/>
      <c r="O33" s="128"/>
      <c r="P33" s="129"/>
      <c r="Q33" s="131"/>
    </row>
    <row r="34" spans="1:17" ht="23.25" customHeight="1">
      <c r="A34" s="171" t="s">
        <v>114</v>
      </c>
      <c r="B34" s="172"/>
      <c r="C34" s="172"/>
      <c r="D34" s="172"/>
      <c r="E34" s="172"/>
      <c r="F34" s="172"/>
      <c r="G34" s="172"/>
      <c r="H34" s="153" t="s">
        <v>2</v>
      </c>
      <c r="I34" s="153"/>
      <c r="J34" s="154"/>
      <c r="K34" s="169" t="s">
        <v>102</v>
      </c>
      <c r="L34" s="153" t="s">
        <v>3</v>
      </c>
      <c r="M34" s="153"/>
      <c r="N34" s="167"/>
      <c r="O34" s="153" t="s">
        <v>55</v>
      </c>
      <c r="P34" s="153"/>
      <c r="Q34" s="154"/>
    </row>
    <row r="35" spans="1:17" ht="31.5">
      <c r="A35" s="120" t="s">
        <v>0</v>
      </c>
      <c r="B35" s="119" t="s">
        <v>98</v>
      </c>
      <c r="C35" s="121" t="s">
        <v>95</v>
      </c>
      <c r="D35" s="121" t="s">
        <v>96</v>
      </c>
      <c r="E35" s="119" t="s">
        <v>1</v>
      </c>
      <c r="F35" s="119" t="s">
        <v>99</v>
      </c>
      <c r="G35" s="119" t="s">
        <v>97</v>
      </c>
      <c r="H35" s="119" t="s">
        <v>5</v>
      </c>
      <c r="I35" s="151" t="s">
        <v>4</v>
      </c>
      <c r="J35" s="166"/>
      <c r="K35" s="170"/>
      <c r="L35" s="119" t="s">
        <v>5</v>
      </c>
      <c r="M35" s="151" t="s">
        <v>4</v>
      </c>
      <c r="N35" s="165"/>
      <c r="O35" s="119" t="s">
        <v>5</v>
      </c>
      <c r="P35" s="151" t="s">
        <v>4</v>
      </c>
      <c r="Q35" s="152"/>
    </row>
    <row r="36" spans="1:17" ht="24" customHeight="1">
      <c r="A36" s="7" t="s">
        <v>6</v>
      </c>
      <c r="B36" s="5">
        <v>4117.8464949999998</v>
      </c>
      <c r="C36" s="5">
        <v>0</v>
      </c>
      <c r="D36" s="5">
        <v>0</v>
      </c>
      <c r="E36" s="5">
        <v>4117.8464949999998</v>
      </c>
      <c r="F36" s="5">
        <v>0</v>
      </c>
      <c r="G36" s="5">
        <v>4117.8464949999998</v>
      </c>
      <c r="H36" s="5">
        <v>0</v>
      </c>
      <c r="I36" s="6">
        <v>0</v>
      </c>
      <c r="J36" s="13">
        <v>0</v>
      </c>
      <c r="K36" s="5">
        <v>4117.8464949999998</v>
      </c>
      <c r="L36" s="5">
        <v>0</v>
      </c>
      <c r="M36" s="6">
        <v>0</v>
      </c>
      <c r="N36" s="41">
        <v>0</v>
      </c>
      <c r="O36" s="5">
        <v>0</v>
      </c>
      <c r="P36" s="6">
        <v>0</v>
      </c>
      <c r="Q36" s="41">
        <v>0</v>
      </c>
    </row>
    <row r="37" spans="1:17" ht="24" customHeight="1">
      <c r="A37" s="7" t="s">
        <v>67</v>
      </c>
      <c r="B37" s="5">
        <v>109.11430300000001</v>
      </c>
      <c r="C37" s="5">
        <v>0</v>
      </c>
      <c r="D37" s="5">
        <v>0</v>
      </c>
      <c r="E37" s="5">
        <v>109.11430300000001</v>
      </c>
      <c r="F37" s="5">
        <v>0</v>
      </c>
      <c r="G37" s="5">
        <v>109.11430300000001</v>
      </c>
      <c r="H37" s="5">
        <v>109.11430300000001</v>
      </c>
      <c r="I37" s="6">
        <v>1</v>
      </c>
      <c r="J37" s="13">
        <v>1.6666666666666667</v>
      </c>
      <c r="K37" s="5">
        <v>0</v>
      </c>
      <c r="L37" s="5">
        <v>0</v>
      </c>
      <c r="M37" s="6">
        <v>0</v>
      </c>
      <c r="N37" s="41">
        <v>0</v>
      </c>
      <c r="O37" s="5">
        <v>0</v>
      </c>
      <c r="P37" s="6">
        <v>0</v>
      </c>
      <c r="Q37" s="41">
        <v>0</v>
      </c>
    </row>
    <row r="38" spans="1:17" ht="24" customHeight="1">
      <c r="A38" s="7" t="s">
        <v>7</v>
      </c>
      <c r="B38" s="5">
        <v>1319.4136120000001</v>
      </c>
      <c r="C38" s="5">
        <v>0</v>
      </c>
      <c r="D38" s="5">
        <v>0</v>
      </c>
      <c r="E38" s="5">
        <v>1319.4136120000001</v>
      </c>
      <c r="F38" s="5">
        <v>0</v>
      </c>
      <c r="G38" s="5">
        <v>1319.4136120000001</v>
      </c>
      <c r="H38" s="5">
        <v>0</v>
      </c>
      <c r="I38" s="6">
        <v>0</v>
      </c>
      <c r="J38" s="13">
        <v>0</v>
      </c>
      <c r="K38" s="5">
        <v>1319.4136120000001</v>
      </c>
      <c r="L38" s="5">
        <v>0</v>
      </c>
      <c r="M38" s="6">
        <v>0</v>
      </c>
      <c r="N38" s="41">
        <v>0</v>
      </c>
      <c r="O38" s="5">
        <v>0</v>
      </c>
      <c r="P38" s="6">
        <v>0</v>
      </c>
      <c r="Q38" s="41">
        <v>0</v>
      </c>
    </row>
    <row r="39" spans="1:17" ht="24" customHeight="1">
      <c r="A39" s="7" t="s">
        <v>8</v>
      </c>
      <c r="B39" s="5">
        <v>131.74877900000001</v>
      </c>
      <c r="C39" s="5">
        <v>0</v>
      </c>
      <c r="D39" s="5">
        <v>0</v>
      </c>
      <c r="E39" s="5">
        <v>131.74877900000001</v>
      </c>
      <c r="F39" s="5">
        <v>0</v>
      </c>
      <c r="G39" s="5">
        <v>131.74877900000001</v>
      </c>
      <c r="H39" s="5">
        <v>0</v>
      </c>
      <c r="I39" s="6">
        <v>0</v>
      </c>
      <c r="J39" s="13">
        <v>0</v>
      </c>
      <c r="K39" s="5">
        <v>131.74877900000001</v>
      </c>
      <c r="L39" s="5">
        <v>0</v>
      </c>
      <c r="M39" s="6">
        <v>0</v>
      </c>
      <c r="N39" s="41">
        <v>0</v>
      </c>
      <c r="O39" s="5">
        <v>0</v>
      </c>
      <c r="P39" s="6">
        <v>0</v>
      </c>
      <c r="Q39" s="41">
        <v>0</v>
      </c>
    </row>
    <row r="40" spans="1:17" ht="24" customHeight="1">
      <c r="A40" s="7" t="s">
        <v>69</v>
      </c>
      <c r="B40" s="5">
        <v>22180.405443</v>
      </c>
      <c r="C40" s="5">
        <v>0</v>
      </c>
      <c r="D40" s="5">
        <v>0</v>
      </c>
      <c r="E40" s="5">
        <v>22180.405443</v>
      </c>
      <c r="F40" s="5">
        <v>0</v>
      </c>
      <c r="G40" s="5">
        <v>22180.405443</v>
      </c>
      <c r="H40" s="5">
        <v>645.70470499999999</v>
      </c>
      <c r="I40" s="6">
        <v>2.9111492423317287E-2</v>
      </c>
      <c r="J40" s="13">
        <v>4.8519154038862145E-2</v>
      </c>
      <c r="K40" s="5">
        <v>21534.700738</v>
      </c>
      <c r="L40" s="5">
        <v>0</v>
      </c>
      <c r="M40" s="6">
        <v>0</v>
      </c>
      <c r="N40" s="41">
        <v>0</v>
      </c>
      <c r="O40" s="5">
        <v>0</v>
      </c>
      <c r="P40" s="6">
        <v>0</v>
      </c>
      <c r="Q40" s="41">
        <v>0</v>
      </c>
    </row>
    <row r="41" spans="1:17" ht="18.75">
      <c r="A41" s="122" t="s">
        <v>68</v>
      </c>
      <c r="B41" s="123">
        <v>27858.528632000001</v>
      </c>
      <c r="C41" s="123">
        <v>0</v>
      </c>
      <c r="D41" s="123">
        <v>0</v>
      </c>
      <c r="E41" s="123">
        <v>27858.528632000001</v>
      </c>
      <c r="F41" s="123">
        <v>0</v>
      </c>
      <c r="G41" s="123">
        <v>27858.528632000001</v>
      </c>
      <c r="H41" s="123">
        <v>754.81900799999994</v>
      </c>
      <c r="I41" s="124">
        <v>2.7094719106341061E-2</v>
      </c>
      <c r="J41" s="125">
        <v>4.51578651772351E-2</v>
      </c>
      <c r="K41" s="123">
        <v>27103.709623999999</v>
      </c>
      <c r="L41" s="123">
        <v>0</v>
      </c>
      <c r="M41" s="124">
        <v>0</v>
      </c>
      <c r="N41" s="126">
        <v>0</v>
      </c>
      <c r="O41" s="123">
        <v>0</v>
      </c>
      <c r="P41" s="124">
        <v>0</v>
      </c>
      <c r="Q41" s="126">
        <v>0</v>
      </c>
    </row>
    <row r="42" spans="1:17" ht="18.75">
      <c r="A42" s="132"/>
      <c r="B42" s="133"/>
      <c r="C42" s="133"/>
      <c r="D42" s="133"/>
      <c r="E42" s="133"/>
      <c r="F42" s="133"/>
      <c r="G42" s="133"/>
      <c r="H42" s="133"/>
      <c r="I42" s="134"/>
      <c r="J42" s="135"/>
      <c r="K42" s="133"/>
      <c r="L42" s="133"/>
      <c r="M42" s="134"/>
      <c r="N42" s="136"/>
      <c r="O42" s="133"/>
      <c r="P42" s="134"/>
      <c r="Q42" s="136"/>
    </row>
    <row r="43" spans="1:17" ht="32.25" customHeight="1" thickBot="1">
      <c r="A43" s="173" t="s">
        <v>88</v>
      </c>
      <c r="B43" s="174"/>
      <c r="C43" s="174"/>
      <c r="D43" s="174"/>
      <c r="E43" s="174"/>
      <c r="F43" s="174"/>
      <c r="G43" s="174"/>
      <c r="H43" s="174"/>
      <c r="I43" s="174"/>
      <c r="J43" s="174"/>
      <c r="K43" s="174"/>
      <c r="L43" s="174"/>
      <c r="M43" s="174"/>
      <c r="N43" s="175"/>
      <c r="Q43"/>
    </row>
    <row r="44" spans="1:17" ht="6" customHeight="1" thickTop="1" thickBot="1"/>
    <row r="45" spans="1:17" ht="65.25" customHeight="1" thickTop="1">
      <c r="A45" s="180" t="s">
        <v>194</v>
      </c>
      <c r="B45" s="181"/>
      <c r="C45" s="181"/>
      <c r="D45" s="181"/>
      <c r="E45" s="181"/>
      <c r="F45" s="181"/>
      <c r="G45" s="181"/>
      <c r="H45" s="181"/>
      <c r="I45" s="181"/>
      <c r="J45" s="181"/>
      <c r="K45" s="181"/>
      <c r="L45" s="181"/>
      <c r="M45" s="181"/>
      <c r="N45" s="182"/>
      <c r="Q45"/>
    </row>
    <row r="46" spans="1:17" ht="15" customHeight="1">
      <c r="A46" s="36"/>
      <c r="B46" s="37"/>
      <c r="C46" s="37"/>
      <c r="D46" s="37"/>
      <c r="E46" s="37"/>
      <c r="F46" s="37"/>
      <c r="G46" s="37"/>
      <c r="H46" s="37"/>
      <c r="I46" s="37"/>
      <c r="J46" s="38"/>
      <c r="K46" s="38"/>
      <c r="L46" s="39"/>
      <c r="M46" s="39"/>
      <c r="N46" s="40"/>
      <c r="O46" s="157"/>
      <c r="P46" s="157"/>
      <c r="Q46" s="157"/>
    </row>
    <row r="47" spans="1:17" ht="26.25" customHeight="1">
      <c r="A47" s="171" t="s">
        <v>113</v>
      </c>
      <c r="B47" s="172"/>
      <c r="C47" s="172"/>
      <c r="D47" s="172"/>
      <c r="E47" s="172"/>
      <c r="F47" s="172"/>
      <c r="G47" s="172"/>
      <c r="H47" s="153" t="s">
        <v>2</v>
      </c>
      <c r="I47" s="153"/>
      <c r="J47" s="154"/>
      <c r="K47" s="169" t="s">
        <v>102</v>
      </c>
      <c r="L47" s="153" t="s">
        <v>3</v>
      </c>
      <c r="M47" s="153"/>
      <c r="N47" s="167"/>
      <c r="O47" s="153" t="s">
        <v>55</v>
      </c>
      <c r="P47" s="153"/>
      <c r="Q47" s="154"/>
    </row>
    <row r="48" spans="1:17" ht="33" customHeight="1">
      <c r="A48" s="120" t="s">
        <v>0</v>
      </c>
      <c r="B48" s="119" t="s">
        <v>98</v>
      </c>
      <c r="C48" s="121" t="s">
        <v>95</v>
      </c>
      <c r="D48" s="121" t="s">
        <v>96</v>
      </c>
      <c r="E48" s="119" t="s">
        <v>1</v>
      </c>
      <c r="F48" s="119" t="s">
        <v>99</v>
      </c>
      <c r="G48" s="119" t="s">
        <v>97</v>
      </c>
      <c r="H48" s="119" t="s">
        <v>5</v>
      </c>
      <c r="I48" s="151" t="s">
        <v>4</v>
      </c>
      <c r="J48" s="166"/>
      <c r="K48" s="170"/>
      <c r="L48" s="119" t="s">
        <v>5</v>
      </c>
      <c r="M48" s="151" t="s">
        <v>4</v>
      </c>
      <c r="N48" s="165"/>
      <c r="O48" s="119" t="s">
        <v>5</v>
      </c>
      <c r="P48" s="151" t="s">
        <v>4</v>
      </c>
      <c r="Q48" s="152"/>
    </row>
    <row r="49" spans="1:17" s="8" customFormat="1" ht="25.5" customHeight="1">
      <c r="A49" s="28" t="s">
        <v>6</v>
      </c>
      <c r="B49" s="29">
        <v>208371.43344300002</v>
      </c>
      <c r="C49" s="29">
        <v>89679.201590000011</v>
      </c>
      <c r="D49" s="29">
        <v>862.22839799999997</v>
      </c>
      <c r="E49" s="140">
        <v>297188.40663499996</v>
      </c>
      <c r="F49" s="29">
        <v>0</v>
      </c>
      <c r="G49" s="29">
        <v>297188.40663499996</v>
      </c>
      <c r="H49" s="140">
        <v>208170.03049013001</v>
      </c>
      <c r="I49" s="30">
        <v>0.70046484264710807</v>
      </c>
      <c r="J49" s="31">
        <v>1.1674414044118469</v>
      </c>
      <c r="K49" s="29">
        <v>89018.376144869952</v>
      </c>
      <c r="L49" s="29">
        <v>121865.12706947001</v>
      </c>
      <c r="M49" s="30">
        <v>0.41006016502905507</v>
      </c>
      <c r="N49" s="32">
        <v>1.2235275833100767</v>
      </c>
      <c r="O49" s="29">
        <v>121742.70721647001</v>
      </c>
      <c r="P49" s="30">
        <v>0.40964823828404462</v>
      </c>
      <c r="Q49" s="32">
        <v>1.2235275833100767</v>
      </c>
    </row>
    <row r="50" spans="1:17" s="8" customFormat="1" ht="25.5" customHeight="1">
      <c r="A50" s="28" t="s">
        <v>10</v>
      </c>
      <c r="B50" s="29">
        <v>54658.184757999996</v>
      </c>
      <c r="C50" s="29">
        <v>0</v>
      </c>
      <c r="D50" s="29">
        <v>51169.442995999998</v>
      </c>
      <c r="E50" s="29">
        <v>3488.7417620000001</v>
      </c>
      <c r="F50" s="29">
        <v>3488.7417620000001</v>
      </c>
      <c r="G50" s="29">
        <v>0</v>
      </c>
      <c r="H50" s="29">
        <v>0</v>
      </c>
      <c r="I50" s="30">
        <v>0</v>
      </c>
      <c r="J50" s="31">
        <v>0</v>
      </c>
      <c r="K50" s="29">
        <v>3488.7417620000001</v>
      </c>
      <c r="L50" s="29">
        <v>0</v>
      </c>
      <c r="M50" s="30">
        <v>0</v>
      </c>
      <c r="N50" s="32">
        <v>0</v>
      </c>
      <c r="O50" s="29">
        <v>0</v>
      </c>
      <c r="P50" s="30">
        <v>0</v>
      </c>
      <c r="Q50" s="32">
        <v>0</v>
      </c>
    </row>
    <row r="51" spans="1:17" s="8" customFormat="1" ht="25.5" customHeight="1">
      <c r="A51" s="28" t="s">
        <v>70</v>
      </c>
      <c r="B51" s="29">
        <v>76287.817921000009</v>
      </c>
      <c r="C51" s="29">
        <v>61449.881351000004</v>
      </c>
      <c r="D51" s="29">
        <v>0</v>
      </c>
      <c r="E51" s="140">
        <v>137737.699272</v>
      </c>
      <c r="F51" s="29">
        <v>0</v>
      </c>
      <c r="G51" s="29">
        <v>137737.699272</v>
      </c>
      <c r="H51" s="140">
        <v>137737.699272</v>
      </c>
      <c r="I51" s="30">
        <v>1</v>
      </c>
      <c r="J51" s="31">
        <v>1.6666666666666667</v>
      </c>
      <c r="K51" s="29">
        <v>0</v>
      </c>
      <c r="L51" s="29">
        <v>100196.62826048999</v>
      </c>
      <c r="M51" s="30">
        <v>0.72744520047939021</v>
      </c>
      <c r="N51" s="32">
        <v>2.1705333608057189</v>
      </c>
      <c r="O51" s="29">
        <v>97984.356151490007</v>
      </c>
      <c r="P51" s="30">
        <v>0.71138371462117744</v>
      </c>
      <c r="Q51" s="32">
        <v>2.1705333608057189</v>
      </c>
    </row>
    <row r="52" spans="1:17" s="8" customFormat="1" ht="25.5" customHeight="1">
      <c r="A52" s="28" t="s">
        <v>67</v>
      </c>
      <c r="B52" s="29">
        <v>147008.85856699999</v>
      </c>
      <c r="C52" s="29">
        <v>98916.344519999999</v>
      </c>
      <c r="D52" s="29">
        <v>0</v>
      </c>
      <c r="E52" s="140">
        <v>245925.203087</v>
      </c>
      <c r="F52" s="29">
        <v>0</v>
      </c>
      <c r="G52" s="29">
        <v>245925.203087</v>
      </c>
      <c r="H52" s="140">
        <v>106660.43427812001</v>
      </c>
      <c r="I52" s="30">
        <v>0.43371087200195241</v>
      </c>
      <c r="J52" s="31">
        <v>0.7228514533365874</v>
      </c>
      <c r="K52" s="29">
        <v>139264.76880888001</v>
      </c>
      <c r="L52" s="29">
        <v>69111.819087679993</v>
      </c>
      <c r="M52" s="30">
        <v>0.28102780121820442</v>
      </c>
      <c r="N52" s="32">
        <v>0.83852394304892042</v>
      </c>
      <c r="O52" s="29">
        <v>69111.169831679988</v>
      </c>
      <c r="P52" s="30">
        <v>0.28102516116345666</v>
      </c>
      <c r="Q52" s="32">
        <v>0.83852394304892042</v>
      </c>
    </row>
    <row r="53" spans="1:17" s="8" customFormat="1" ht="25.5" customHeight="1">
      <c r="A53" s="28" t="s">
        <v>7</v>
      </c>
      <c r="B53" s="29">
        <v>85592.112940999999</v>
      </c>
      <c r="C53" s="29">
        <v>33465</v>
      </c>
      <c r="D53" s="29">
        <v>0</v>
      </c>
      <c r="E53" s="140">
        <v>119057.112941</v>
      </c>
      <c r="F53" s="29">
        <v>2989.1</v>
      </c>
      <c r="G53" s="29">
        <v>116068.01294099999</v>
      </c>
      <c r="H53" s="140">
        <v>70478.323436800012</v>
      </c>
      <c r="I53" s="30">
        <v>0.59197070797211659</v>
      </c>
      <c r="J53" s="31">
        <v>0.98661784662019436</v>
      </c>
      <c r="K53" s="29">
        <v>48578.789504199987</v>
      </c>
      <c r="L53" s="29">
        <v>55899.318400879994</v>
      </c>
      <c r="M53" s="30">
        <v>0.46951683120840909</v>
      </c>
      <c r="N53" s="32">
        <v>1.4009329430258748</v>
      </c>
      <c r="O53" s="29">
        <v>55832.999541879995</v>
      </c>
      <c r="P53" s="30">
        <v>0.46895979721554831</v>
      </c>
      <c r="Q53" s="32">
        <v>1.4009329430258748</v>
      </c>
    </row>
    <row r="54" spans="1:17" s="8" customFormat="1" ht="25.5" customHeight="1">
      <c r="A54" s="28" t="s">
        <v>8</v>
      </c>
      <c r="B54" s="29">
        <v>90559.823413999999</v>
      </c>
      <c r="C54" s="29">
        <v>35025</v>
      </c>
      <c r="D54" s="29">
        <v>25</v>
      </c>
      <c r="E54" s="140">
        <v>125559.823414</v>
      </c>
      <c r="F54" s="29">
        <v>0</v>
      </c>
      <c r="G54" s="29">
        <v>125559.823414</v>
      </c>
      <c r="H54" s="140">
        <v>76374.866020090005</v>
      </c>
      <c r="I54" s="30">
        <v>0.60827471673215305</v>
      </c>
      <c r="J54" s="31">
        <v>1.0137911945535885</v>
      </c>
      <c r="K54" s="29">
        <v>49184.957393909994</v>
      </c>
      <c r="L54" s="29">
        <v>47494.640523490001</v>
      </c>
      <c r="M54" s="30">
        <v>0.37826304013576939</v>
      </c>
      <c r="N54" s="32">
        <v>1.1286520926021855</v>
      </c>
      <c r="O54" s="29">
        <v>47494.640523490001</v>
      </c>
      <c r="P54" s="30">
        <v>0.37826304013576939</v>
      </c>
      <c r="Q54" s="32">
        <v>1.1286520926021855</v>
      </c>
    </row>
    <row r="55" spans="1:17" s="8" customFormat="1" ht="25.5" customHeight="1">
      <c r="A55" s="28" t="s">
        <v>9</v>
      </c>
      <c r="B55" s="29">
        <v>614717.6294509999</v>
      </c>
      <c r="C55" s="29">
        <v>512000</v>
      </c>
      <c r="D55" s="29">
        <v>236875.35217100001</v>
      </c>
      <c r="E55" s="29">
        <v>889842.27728000004</v>
      </c>
      <c r="F55" s="29">
        <v>124670.463604</v>
      </c>
      <c r="G55" s="29">
        <v>765171.81367599999</v>
      </c>
      <c r="H55" s="29">
        <v>201150.62074402999</v>
      </c>
      <c r="I55" s="30">
        <v>0.22605199357226699</v>
      </c>
      <c r="J55" s="31">
        <v>0.37675332262044497</v>
      </c>
      <c r="K55" s="29">
        <v>688691.65653597005</v>
      </c>
      <c r="L55" s="29">
        <v>148385.19038074001</v>
      </c>
      <c r="M55" s="30">
        <v>0.16675448466475676</v>
      </c>
      <c r="N55" s="32">
        <v>0.49755799033424891</v>
      </c>
      <c r="O55" s="29">
        <v>148385.19038074001</v>
      </c>
      <c r="P55" s="30">
        <v>0.16675448466475676</v>
      </c>
      <c r="Q55" s="32">
        <v>0.49755799033424891</v>
      </c>
    </row>
    <row r="56" spans="1:17" s="8" customFormat="1" ht="25.5" customHeight="1">
      <c r="A56" s="28" t="s">
        <v>71</v>
      </c>
      <c r="B56" s="29">
        <v>128505.13242999998</v>
      </c>
      <c r="C56" s="29">
        <v>0</v>
      </c>
      <c r="D56" s="29">
        <v>0</v>
      </c>
      <c r="E56" s="140">
        <v>128505.13242999998</v>
      </c>
      <c r="F56" s="29">
        <v>0</v>
      </c>
      <c r="G56" s="29">
        <v>128505.13242999998</v>
      </c>
      <c r="H56" s="140">
        <v>91923.356417419986</v>
      </c>
      <c r="I56" s="30">
        <v>0.71532828828835282</v>
      </c>
      <c r="J56" s="31">
        <v>1.1922138138139213</v>
      </c>
      <c r="K56" s="29">
        <v>36581.776012579998</v>
      </c>
      <c r="L56" s="29">
        <v>87165.546120960003</v>
      </c>
      <c r="M56" s="30">
        <v>0.67830400601657914</v>
      </c>
      <c r="N56" s="32">
        <v>2.0239070556200067</v>
      </c>
      <c r="O56" s="29">
        <v>86824.410052959996</v>
      </c>
      <c r="P56" s="30">
        <v>0.67564935665317072</v>
      </c>
      <c r="Q56" s="32">
        <v>2.0239070556200067</v>
      </c>
    </row>
    <row r="57" spans="1:17" s="8" customFormat="1" ht="25.5" customHeight="1">
      <c r="A57" s="28" t="s">
        <v>72</v>
      </c>
      <c r="B57" s="29">
        <v>1900.5941029999999</v>
      </c>
      <c r="C57" s="29">
        <v>51169.442995999998</v>
      </c>
      <c r="D57" s="29">
        <v>0</v>
      </c>
      <c r="E57" s="29">
        <v>53070.037099000001</v>
      </c>
      <c r="F57" s="29">
        <v>0</v>
      </c>
      <c r="G57" s="29">
        <v>53070.037099000001</v>
      </c>
      <c r="H57" s="29">
        <v>24162.077419879999</v>
      </c>
      <c r="I57" s="30">
        <v>0.4552866125721115</v>
      </c>
      <c r="J57" s="31">
        <v>0.75881102095351916</v>
      </c>
      <c r="K57" s="29">
        <v>28907.959679120002</v>
      </c>
      <c r="L57" s="29">
        <v>7717.6139484599989</v>
      </c>
      <c r="M57" s="30">
        <v>0.14542318736395649</v>
      </c>
      <c r="N57" s="32">
        <v>0.43391018237546403</v>
      </c>
      <c r="O57" s="29">
        <v>3247.4338542199998</v>
      </c>
      <c r="P57" s="30">
        <v>6.1191475109807138E-2</v>
      </c>
      <c r="Q57" s="32">
        <v>0.43391018237546403</v>
      </c>
    </row>
    <row r="58" spans="1:17" s="8" customFormat="1" ht="25.5" customHeight="1">
      <c r="A58" s="28" t="s">
        <v>73</v>
      </c>
      <c r="B58" s="33">
        <v>0</v>
      </c>
      <c r="C58" s="33">
        <v>27742.153107999999</v>
      </c>
      <c r="D58" s="33">
        <v>0</v>
      </c>
      <c r="E58" s="33">
        <v>27742.153107999999</v>
      </c>
      <c r="F58" s="33">
        <v>0</v>
      </c>
      <c r="G58" s="33">
        <v>27742.153107999999</v>
      </c>
      <c r="H58" s="33">
        <v>2392.425765</v>
      </c>
      <c r="I58" s="30">
        <v>8.6237926655739511E-2</v>
      </c>
      <c r="J58" s="31">
        <v>0.14372987775956586</v>
      </c>
      <c r="K58" s="29">
        <v>25349.727342999999</v>
      </c>
      <c r="L58" s="33">
        <v>0</v>
      </c>
      <c r="M58" s="30">
        <v>0</v>
      </c>
      <c r="N58" s="32">
        <v>0</v>
      </c>
      <c r="O58" s="29">
        <v>0</v>
      </c>
      <c r="P58" s="34">
        <v>0</v>
      </c>
      <c r="Q58" s="32">
        <v>0</v>
      </c>
    </row>
    <row r="59" spans="1:17" ht="18.75">
      <c r="A59" s="122" t="s">
        <v>68</v>
      </c>
      <c r="B59" s="123">
        <v>1407601.5870279998</v>
      </c>
      <c r="C59" s="123">
        <v>909447.02356499992</v>
      </c>
      <c r="D59" s="123">
        <v>288932.02356499998</v>
      </c>
      <c r="E59" s="123">
        <v>2028116.587028</v>
      </c>
      <c r="F59" s="123">
        <v>131148.30536600002</v>
      </c>
      <c r="G59" s="123">
        <v>1896968.2816619999</v>
      </c>
      <c r="H59" s="123">
        <v>919049.83384347009</v>
      </c>
      <c r="I59" s="124">
        <v>0.45315434020005957</v>
      </c>
      <c r="J59" s="125">
        <v>0.755257233666766</v>
      </c>
      <c r="K59" s="123">
        <v>1109066.75318453</v>
      </c>
      <c r="L59" s="123">
        <v>637835.88379216997</v>
      </c>
      <c r="M59" s="124">
        <v>0.31449665560245432</v>
      </c>
      <c r="N59" s="126">
        <v>0.93838749970045865</v>
      </c>
      <c r="O59" s="123">
        <v>630622.90755292994</v>
      </c>
      <c r="P59" s="124">
        <v>0.31094016566229266</v>
      </c>
      <c r="Q59" s="126">
        <v>0.93838749970045865</v>
      </c>
    </row>
    <row r="60" spans="1:17" ht="20.100000000000001" customHeight="1">
      <c r="A60" s="43"/>
      <c r="B60" s="39"/>
      <c r="C60" s="39"/>
      <c r="D60" s="45"/>
      <c r="E60" s="45"/>
      <c r="F60" s="45"/>
      <c r="G60" s="39"/>
      <c r="H60" s="45"/>
      <c r="I60" s="39"/>
      <c r="J60" s="44"/>
      <c r="K60" s="44"/>
      <c r="L60" s="45"/>
      <c r="M60" s="39"/>
      <c r="N60" s="40"/>
      <c r="O60" s="39"/>
      <c r="P60" s="39"/>
      <c r="Q60" s="40"/>
    </row>
    <row r="61" spans="1:17" ht="26.25" customHeight="1">
      <c r="A61" s="171" t="s">
        <v>65</v>
      </c>
      <c r="B61" s="172"/>
      <c r="C61" s="172"/>
      <c r="D61" s="172"/>
      <c r="E61" s="172"/>
      <c r="F61" s="172"/>
      <c r="G61" s="172"/>
      <c r="H61" s="153" t="s">
        <v>2</v>
      </c>
      <c r="I61" s="153"/>
      <c r="J61" s="154"/>
      <c r="K61" s="169" t="s">
        <v>102</v>
      </c>
      <c r="L61" s="153" t="s">
        <v>3</v>
      </c>
      <c r="M61" s="153"/>
      <c r="N61" s="167"/>
      <c r="O61" s="153" t="s">
        <v>55</v>
      </c>
      <c r="P61" s="153"/>
      <c r="Q61" s="154"/>
    </row>
    <row r="62" spans="1:17" ht="33" customHeight="1">
      <c r="A62" s="120" t="s">
        <v>0</v>
      </c>
      <c r="B62" s="119" t="s">
        <v>98</v>
      </c>
      <c r="C62" s="121" t="s">
        <v>95</v>
      </c>
      <c r="D62" s="121" t="s">
        <v>96</v>
      </c>
      <c r="E62" s="119" t="s">
        <v>1</v>
      </c>
      <c r="F62" s="119" t="s">
        <v>99</v>
      </c>
      <c r="G62" s="119" t="s">
        <v>97</v>
      </c>
      <c r="H62" s="119" t="s">
        <v>5</v>
      </c>
      <c r="I62" s="151" t="s">
        <v>4</v>
      </c>
      <c r="J62" s="166"/>
      <c r="K62" s="170"/>
      <c r="L62" s="119" t="s">
        <v>5</v>
      </c>
      <c r="M62" s="151" t="s">
        <v>4</v>
      </c>
      <c r="N62" s="165"/>
      <c r="O62" s="119" t="s">
        <v>5</v>
      </c>
      <c r="P62" s="151" t="s">
        <v>4</v>
      </c>
      <c r="Q62" s="152"/>
    </row>
    <row r="63" spans="1:17" s="8" customFormat="1" ht="25.5" customHeight="1">
      <c r="A63" s="28" t="s">
        <v>6</v>
      </c>
      <c r="B63" s="29">
        <v>64613.082964000001</v>
      </c>
      <c r="C63" s="29">
        <v>32.228397999999999</v>
      </c>
      <c r="D63" s="29">
        <v>32.228397999999999</v>
      </c>
      <c r="E63" s="29">
        <v>64613.082964000001</v>
      </c>
      <c r="F63" s="33">
        <v>0</v>
      </c>
      <c r="G63" s="33">
        <v>64613.082964000001</v>
      </c>
      <c r="H63" s="33">
        <v>43917.509462630005</v>
      </c>
      <c r="I63" s="139">
        <v>0.67969995313641363</v>
      </c>
      <c r="J63" s="31">
        <v>1.1328332552273561</v>
      </c>
      <c r="K63" s="33">
        <v>20695.573501369996</v>
      </c>
      <c r="L63" s="33">
        <v>40659.211902720002</v>
      </c>
      <c r="M63" s="139">
        <v>0.62927212319173498</v>
      </c>
      <c r="N63" s="32">
        <v>1.8776069118506802</v>
      </c>
      <c r="O63" s="33">
        <v>40659.211902720002</v>
      </c>
      <c r="P63" s="34">
        <v>0.62927212319173498</v>
      </c>
      <c r="Q63" s="32">
        <v>1.8776069118506802</v>
      </c>
    </row>
    <row r="64" spans="1:17" s="8" customFormat="1" ht="25.5" customHeight="1">
      <c r="A64" s="28" t="s">
        <v>10</v>
      </c>
      <c r="B64" s="29">
        <v>11064.778861000001</v>
      </c>
      <c r="C64" s="29">
        <v>0</v>
      </c>
      <c r="D64" s="29">
        <v>11064.778861000001</v>
      </c>
      <c r="E64" s="29">
        <v>0</v>
      </c>
      <c r="F64" s="33">
        <v>0</v>
      </c>
      <c r="G64" s="33">
        <v>0</v>
      </c>
      <c r="H64" s="33">
        <v>0</v>
      </c>
      <c r="I64" s="34" t="s">
        <v>46</v>
      </c>
      <c r="J64" s="31" t="e">
        <v>#VALUE!</v>
      </c>
      <c r="K64" s="33">
        <v>0</v>
      </c>
      <c r="L64" s="33">
        <v>0</v>
      </c>
      <c r="M64" s="34" t="s">
        <v>46</v>
      </c>
      <c r="N64" s="32" t="e">
        <v>#VALUE!</v>
      </c>
      <c r="O64" s="33">
        <v>0</v>
      </c>
      <c r="P64" s="34" t="s">
        <v>46</v>
      </c>
      <c r="Q64" s="32" t="e">
        <v>#VALUE!</v>
      </c>
    </row>
    <row r="65" spans="1:17" s="8" customFormat="1" ht="25.5" customHeight="1">
      <c r="A65" s="28" t="s">
        <v>70</v>
      </c>
      <c r="B65" s="29">
        <v>36287.817921000002</v>
      </c>
      <c r="C65" s="29">
        <v>23000</v>
      </c>
      <c r="D65" s="29">
        <v>0</v>
      </c>
      <c r="E65" s="29">
        <v>59287.817921000002</v>
      </c>
      <c r="F65" s="33">
        <v>0</v>
      </c>
      <c r="G65" s="33">
        <v>59287.817921000002</v>
      </c>
      <c r="H65" s="33">
        <v>59287.817921000002</v>
      </c>
      <c r="I65" s="34">
        <v>1</v>
      </c>
      <c r="J65" s="31">
        <v>1.6666666666666667</v>
      </c>
      <c r="K65" s="33">
        <v>0</v>
      </c>
      <c r="L65" s="33">
        <v>49042.263442839998</v>
      </c>
      <c r="M65" s="34">
        <v>0.8271895502746951</v>
      </c>
      <c r="N65" s="32">
        <v>2.4681481345919924</v>
      </c>
      <c r="O65" s="33">
        <v>49042.263442839998</v>
      </c>
      <c r="P65" s="34">
        <v>0.8271895502746951</v>
      </c>
      <c r="Q65" s="32">
        <v>2.4681481345919924</v>
      </c>
    </row>
    <row r="66" spans="1:17" s="8" customFormat="1" ht="25.5" customHeight="1">
      <c r="A66" s="28" t="s">
        <v>67</v>
      </c>
      <c r="B66" s="29">
        <v>56889</v>
      </c>
      <c r="C66" s="29">
        <v>0</v>
      </c>
      <c r="D66" s="29">
        <v>0</v>
      </c>
      <c r="E66" s="29">
        <v>56889</v>
      </c>
      <c r="F66" s="33">
        <v>0</v>
      </c>
      <c r="G66" s="33">
        <v>56889</v>
      </c>
      <c r="H66" s="33">
        <v>38585.279268730003</v>
      </c>
      <c r="I66" s="34">
        <v>0.67825553742779798</v>
      </c>
      <c r="J66" s="31">
        <v>1.1304258957129967</v>
      </c>
      <c r="K66" s="33">
        <v>18303.720731269997</v>
      </c>
      <c r="L66" s="33">
        <v>36008.523880250003</v>
      </c>
      <c r="M66" s="34">
        <v>0.63296109758037589</v>
      </c>
      <c r="N66" s="32">
        <v>1.8886139842355503</v>
      </c>
      <c r="O66" s="33">
        <v>36007.874624249998</v>
      </c>
      <c r="P66" s="34">
        <v>0.63294968489954118</v>
      </c>
      <c r="Q66" s="32">
        <v>1.8886139842355503</v>
      </c>
    </row>
    <row r="67" spans="1:17" s="8" customFormat="1" ht="25.5" customHeight="1">
      <c r="A67" s="28" t="s">
        <v>7</v>
      </c>
      <c r="B67" s="29">
        <v>80619.565000000002</v>
      </c>
      <c r="C67" s="29">
        <v>3465</v>
      </c>
      <c r="D67" s="29">
        <v>0</v>
      </c>
      <c r="E67" s="29">
        <v>84084.565000000002</v>
      </c>
      <c r="F67" s="33">
        <v>2989.1</v>
      </c>
      <c r="G67" s="33">
        <v>81095.464999999997</v>
      </c>
      <c r="H67" s="33">
        <v>57989.352192800005</v>
      </c>
      <c r="I67" s="34">
        <v>0.68965513697787462</v>
      </c>
      <c r="J67" s="31">
        <v>1.1494252282964577</v>
      </c>
      <c r="K67" s="33">
        <v>26095.212807199998</v>
      </c>
      <c r="L67" s="33">
        <v>52302.319387879994</v>
      </c>
      <c r="M67" s="34">
        <v>0.62202045509636628</v>
      </c>
      <c r="N67" s="32">
        <v>1.8559695603194371</v>
      </c>
      <c r="O67" s="33">
        <v>52236.000528879995</v>
      </c>
      <c r="P67" s="34">
        <v>0.62123173889143612</v>
      </c>
      <c r="Q67" s="32">
        <v>1.8559695603194371</v>
      </c>
    </row>
    <row r="68" spans="1:17" s="8" customFormat="1" ht="25.5" customHeight="1">
      <c r="A68" s="28" t="s">
        <v>8</v>
      </c>
      <c r="B68" s="29">
        <v>54952</v>
      </c>
      <c r="C68" s="29">
        <v>25</v>
      </c>
      <c r="D68" s="29">
        <v>25</v>
      </c>
      <c r="E68" s="29">
        <v>54952</v>
      </c>
      <c r="F68" s="33">
        <v>0</v>
      </c>
      <c r="G68" s="33">
        <v>54952</v>
      </c>
      <c r="H68" s="33">
        <v>42648.023398179997</v>
      </c>
      <c r="I68" s="34">
        <v>0.77609592732166255</v>
      </c>
      <c r="J68" s="31">
        <v>1.2934932122027709</v>
      </c>
      <c r="K68" s="33">
        <v>12303.976601820003</v>
      </c>
      <c r="L68" s="33">
        <v>37165.35526199</v>
      </c>
      <c r="M68" s="34">
        <v>0.67632397841734604</v>
      </c>
      <c r="N68" s="32">
        <v>2.0179990972519821</v>
      </c>
      <c r="O68" s="33">
        <v>37165.35526199</v>
      </c>
      <c r="P68" s="34">
        <v>0.67632397841734604</v>
      </c>
      <c r="Q68" s="32">
        <v>2.0179990972519821</v>
      </c>
    </row>
    <row r="69" spans="1:17" s="8" customFormat="1" ht="25.5" customHeight="1">
      <c r="A69" s="28" t="s">
        <v>9</v>
      </c>
      <c r="B69" s="29">
        <v>82511.565000000002</v>
      </c>
      <c r="C69" s="29">
        <v>3465</v>
      </c>
      <c r="D69" s="29">
        <v>0</v>
      </c>
      <c r="E69" s="29">
        <v>85976.565000000002</v>
      </c>
      <c r="F69" s="33">
        <v>0</v>
      </c>
      <c r="G69" s="33">
        <v>85976.565000000002</v>
      </c>
      <c r="H69" s="33">
        <v>81100.574084000007</v>
      </c>
      <c r="I69" s="34">
        <v>0.94328697691051044</v>
      </c>
      <c r="J69" s="31">
        <v>1.5721449615175174</v>
      </c>
      <c r="K69" s="33">
        <v>4875.9909159999952</v>
      </c>
      <c r="L69" s="33">
        <v>81100.574084000007</v>
      </c>
      <c r="M69" s="34">
        <v>0.94328697691051044</v>
      </c>
      <c r="N69" s="32">
        <v>2.8145568227662587</v>
      </c>
      <c r="O69" s="33">
        <v>81100.574084000007</v>
      </c>
      <c r="P69" s="34">
        <v>0.94328697691051044</v>
      </c>
      <c r="Q69" s="32">
        <v>2.8145568227662587</v>
      </c>
    </row>
    <row r="70" spans="1:17" s="8" customFormat="1" ht="25.5" customHeight="1">
      <c r="A70" s="28" t="s">
        <v>71</v>
      </c>
      <c r="B70" s="29">
        <v>90596.826019999993</v>
      </c>
      <c r="C70" s="29">
        <v>0</v>
      </c>
      <c r="D70" s="29">
        <v>0</v>
      </c>
      <c r="E70" s="29">
        <v>90596.826019999993</v>
      </c>
      <c r="F70" s="33">
        <v>0</v>
      </c>
      <c r="G70" s="33">
        <v>90596.826019999993</v>
      </c>
      <c r="H70" s="33">
        <v>75614.754835419997</v>
      </c>
      <c r="I70" s="34">
        <v>0.83462918246967521</v>
      </c>
      <c r="J70" s="31">
        <v>1.3910486374494588</v>
      </c>
      <c r="K70" s="33">
        <v>14982.071184579996</v>
      </c>
      <c r="L70" s="33">
        <v>74529.821019080002</v>
      </c>
      <c r="M70" s="34">
        <v>0.82265377600123579</v>
      </c>
      <c r="N70" s="32">
        <v>2.4546144012315421</v>
      </c>
      <c r="O70" s="33">
        <v>74188.684951079995</v>
      </c>
      <c r="P70" s="34">
        <v>0.81888834532351318</v>
      </c>
      <c r="Q70" s="32">
        <v>2.4546144012315421</v>
      </c>
    </row>
    <row r="71" spans="1:17" s="8" customFormat="1" ht="25.5" customHeight="1">
      <c r="A71" s="28" t="s">
        <v>72</v>
      </c>
      <c r="B71" s="29">
        <v>0</v>
      </c>
      <c r="C71" s="29">
        <v>11064.778861000001</v>
      </c>
      <c r="D71" s="29">
        <v>0</v>
      </c>
      <c r="E71" s="29">
        <v>11064.778861000001</v>
      </c>
      <c r="F71" s="33">
        <v>0</v>
      </c>
      <c r="G71" s="33">
        <v>11064.778861000001</v>
      </c>
      <c r="H71" s="33">
        <v>6165.9382872400001</v>
      </c>
      <c r="I71" s="34">
        <v>0.55725815804354373</v>
      </c>
      <c r="J71" s="31">
        <v>0.92876359673923958</v>
      </c>
      <c r="K71" s="33">
        <v>4898.8405737600006</v>
      </c>
      <c r="L71" s="33">
        <v>4413.4935224799992</v>
      </c>
      <c r="M71" s="34">
        <v>0.39887769813784796</v>
      </c>
      <c r="N71" s="32">
        <v>1.1901616095879666</v>
      </c>
      <c r="O71" s="33">
        <v>3097.2554072399998</v>
      </c>
      <c r="P71" s="34">
        <v>0.27992022670754751</v>
      </c>
      <c r="Q71" s="32">
        <v>1.1901616095879666</v>
      </c>
    </row>
    <row r="72" spans="1:17" s="8" customFormat="1" ht="25.5" hidden="1" customHeight="1">
      <c r="A72" s="28" t="s">
        <v>73</v>
      </c>
      <c r="B72" s="33">
        <v>0</v>
      </c>
      <c r="C72" s="33">
        <v>0</v>
      </c>
      <c r="D72" s="33">
        <v>0</v>
      </c>
      <c r="E72" s="33">
        <v>0</v>
      </c>
      <c r="F72" s="33">
        <v>0</v>
      </c>
      <c r="G72" s="33">
        <v>0</v>
      </c>
      <c r="H72" s="33">
        <v>0</v>
      </c>
      <c r="I72" s="34" t="s">
        <v>46</v>
      </c>
      <c r="J72" s="31" t="e">
        <v>#VALUE!</v>
      </c>
      <c r="K72" s="31"/>
      <c r="L72" s="33">
        <v>0</v>
      </c>
      <c r="M72" s="34" t="s">
        <v>46</v>
      </c>
      <c r="N72" s="32" t="e">
        <v>#VALUE!</v>
      </c>
      <c r="O72" s="33">
        <v>0</v>
      </c>
      <c r="P72" s="34" t="s">
        <v>46</v>
      </c>
      <c r="Q72" s="32" t="e">
        <v>#VALUE!</v>
      </c>
    </row>
    <row r="73" spans="1:17" ht="18.75">
      <c r="A73" s="122" t="s">
        <v>68</v>
      </c>
      <c r="B73" s="123">
        <v>477534.63576600002</v>
      </c>
      <c r="C73" s="123">
        <v>41052.007258999998</v>
      </c>
      <c r="D73" s="123">
        <v>11122.007259</v>
      </c>
      <c r="E73" s="123">
        <v>507464.63576600002</v>
      </c>
      <c r="F73" s="123">
        <v>2989.1</v>
      </c>
      <c r="G73" s="123">
        <v>504475.53576599999</v>
      </c>
      <c r="H73" s="123">
        <v>405309.24945</v>
      </c>
      <c r="I73" s="124">
        <v>0.79869457078166628</v>
      </c>
      <c r="J73" s="125">
        <v>1.3311576179694438</v>
      </c>
      <c r="K73" s="123">
        <v>102155.38631599997</v>
      </c>
      <c r="L73" s="123">
        <v>375221.56250124</v>
      </c>
      <c r="M73" s="124">
        <v>0.73940435659098935</v>
      </c>
      <c r="N73" s="126">
        <v>2.2062168010019056</v>
      </c>
      <c r="O73" s="123">
        <v>373497.220203</v>
      </c>
      <c r="P73" s="124">
        <v>0.73600640099623704</v>
      </c>
      <c r="Q73" s="126">
        <v>2.2062168010019056</v>
      </c>
    </row>
    <row r="74" spans="1:17" ht="10.5" customHeight="1">
      <c r="A74" s="43"/>
      <c r="B74" s="39"/>
      <c r="C74" s="39"/>
      <c r="D74" s="39"/>
      <c r="E74" s="39"/>
      <c r="F74" s="39"/>
      <c r="G74" s="39"/>
      <c r="H74" s="39"/>
      <c r="I74" s="39"/>
      <c r="J74" s="44"/>
      <c r="K74" s="44"/>
      <c r="L74" s="39"/>
      <c r="M74" s="39"/>
      <c r="N74" s="40"/>
      <c r="O74" s="39"/>
      <c r="P74" s="39"/>
      <c r="Q74" s="40"/>
    </row>
    <row r="75" spans="1:17" ht="26.25" customHeight="1">
      <c r="A75" s="171" t="s">
        <v>66</v>
      </c>
      <c r="B75" s="172"/>
      <c r="C75" s="172"/>
      <c r="D75" s="172"/>
      <c r="E75" s="172"/>
      <c r="F75" s="172"/>
      <c r="G75" s="172"/>
      <c r="H75" s="153" t="s">
        <v>2</v>
      </c>
      <c r="I75" s="153"/>
      <c r="J75" s="154"/>
      <c r="K75" s="169" t="s">
        <v>102</v>
      </c>
      <c r="L75" s="153" t="s">
        <v>3</v>
      </c>
      <c r="M75" s="153"/>
      <c r="N75" s="167"/>
      <c r="O75" s="153" t="s">
        <v>55</v>
      </c>
      <c r="P75" s="153"/>
      <c r="Q75" s="154"/>
    </row>
    <row r="76" spans="1:17" ht="33" customHeight="1">
      <c r="A76" s="120" t="s">
        <v>0</v>
      </c>
      <c r="B76" s="119" t="s">
        <v>98</v>
      </c>
      <c r="C76" s="121" t="s">
        <v>95</v>
      </c>
      <c r="D76" s="121" t="s">
        <v>96</v>
      </c>
      <c r="E76" s="119" t="s">
        <v>1</v>
      </c>
      <c r="F76" s="119" t="s">
        <v>99</v>
      </c>
      <c r="G76" s="119" t="s">
        <v>97</v>
      </c>
      <c r="H76" s="119" t="s">
        <v>5</v>
      </c>
      <c r="I76" s="151" t="s">
        <v>4</v>
      </c>
      <c r="J76" s="166" t="s">
        <v>106</v>
      </c>
      <c r="K76" s="170"/>
      <c r="L76" s="119" t="s">
        <v>5</v>
      </c>
      <c r="M76" s="151" t="s">
        <v>4</v>
      </c>
      <c r="N76" s="165"/>
      <c r="O76" s="119" t="s">
        <v>5</v>
      </c>
      <c r="P76" s="151" t="s">
        <v>4</v>
      </c>
      <c r="Q76" s="152"/>
    </row>
    <row r="77" spans="1:17" s="8" customFormat="1" ht="33.75">
      <c r="A77" s="35" t="s">
        <v>103</v>
      </c>
      <c r="B77" s="29">
        <v>139640.50398400001</v>
      </c>
      <c r="C77" s="144">
        <v>89646.973192000005</v>
      </c>
      <c r="D77" s="29">
        <v>830</v>
      </c>
      <c r="E77" s="29">
        <v>228457.47717599999</v>
      </c>
      <c r="F77" s="33">
        <v>0</v>
      </c>
      <c r="G77" s="33">
        <v>228457.47717599999</v>
      </c>
      <c r="H77" s="33">
        <v>164252.52102750001</v>
      </c>
      <c r="I77" s="34">
        <v>0.71896320951212511</v>
      </c>
      <c r="J77" s="31">
        <v>1.1982720158535418</v>
      </c>
      <c r="K77" s="33">
        <v>64204.956148499972</v>
      </c>
      <c r="L77" s="33">
        <v>81205.915166749997</v>
      </c>
      <c r="M77" s="34">
        <v>0.35545308549560084</v>
      </c>
      <c r="N77" s="32">
        <v>1.0605923027069137</v>
      </c>
      <c r="O77" s="33">
        <v>81083.495313749998</v>
      </c>
      <c r="P77" s="34">
        <v>0.35491723149548993</v>
      </c>
      <c r="Q77" s="32">
        <v>1.0605923027069137</v>
      </c>
    </row>
    <row r="78" spans="1:17" s="8" customFormat="1" ht="25.5" customHeight="1">
      <c r="A78" s="28" t="s">
        <v>10</v>
      </c>
      <c r="B78" s="29">
        <v>43593.405896999997</v>
      </c>
      <c r="C78" s="29">
        <v>0</v>
      </c>
      <c r="D78" s="29">
        <v>40104.664134999999</v>
      </c>
      <c r="E78" s="29">
        <v>3488.7417620000001</v>
      </c>
      <c r="F78" s="33">
        <v>3488.7417620000001</v>
      </c>
      <c r="G78" s="33">
        <v>0</v>
      </c>
      <c r="H78" s="33">
        <v>0</v>
      </c>
      <c r="I78" s="34">
        <v>0</v>
      </c>
      <c r="J78" s="31">
        <v>0</v>
      </c>
      <c r="K78" s="33">
        <v>3488.7417620000001</v>
      </c>
      <c r="L78" s="33">
        <v>0</v>
      </c>
      <c r="M78" s="34">
        <v>0</v>
      </c>
      <c r="N78" s="32">
        <v>0</v>
      </c>
      <c r="O78" s="33">
        <v>0</v>
      </c>
      <c r="P78" s="34">
        <v>0</v>
      </c>
      <c r="Q78" s="32">
        <v>0</v>
      </c>
    </row>
    <row r="79" spans="1:17" s="8" customFormat="1" ht="25.5" customHeight="1">
      <c r="A79" s="28" t="s">
        <v>70</v>
      </c>
      <c r="B79" s="29">
        <v>40000</v>
      </c>
      <c r="C79" s="144">
        <v>38449.881351000004</v>
      </c>
      <c r="D79" s="29">
        <v>0</v>
      </c>
      <c r="E79" s="29">
        <v>78449.881351000004</v>
      </c>
      <c r="F79" s="33">
        <v>0</v>
      </c>
      <c r="G79" s="33">
        <v>78449.881351000004</v>
      </c>
      <c r="H79" s="33">
        <v>78449.881351000004</v>
      </c>
      <c r="I79" s="34">
        <v>1</v>
      </c>
      <c r="J79" s="31">
        <v>1.6666666666666667</v>
      </c>
      <c r="K79" s="33">
        <v>0</v>
      </c>
      <c r="L79" s="33">
        <v>51154.364817649999</v>
      </c>
      <c r="M79" s="34">
        <v>0.65206427258666511</v>
      </c>
      <c r="N79" s="32">
        <v>1.945613574886689</v>
      </c>
      <c r="O79" s="33">
        <v>48942.092708650001</v>
      </c>
      <c r="P79" s="34">
        <v>0.62386445799291368</v>
      </c>
      <c r="Q79" s="32">
        <v>1.945613574886689</v>
      </c>
    </row>
    <row r="80" spans="1:17" s="8" customFormat="1" ht="25.5" customHeight="1">
      <c r="A80" s="28" t="s">
        <v>67</v>
      </c>
      <c r="B80" s="29">
        <v>90010.744263999994</v>
      </c>
      <c r="C80" s="144">
        <v>98916.344519999999</v>
      </c>
      <c r="D80" s="29">
        <v>0</v>
      </c>
      <c r="E80" s="29">
        <v>188927.08878399999</v>
      </c>
      <c r="F80" s="33">
        <v>0</v>
      </c>
      <c r="G80" s="33">
        <v>188927.08878399999</v>
      </c>
      <c r="H80" s="33">
        <v>67966.040706390006</v>
      </c>
      <c r="I80" s="34">
        <v>0.35974746207038344</v>
      </c>
      <c r="J80" s="31">
        <v>0.59957910345063914</v>
      </c>
      <c r="K80" s="33">
        <v>120961.04807760999</v>
      </c>
      <c r="L80" s="33">
        <v>33103.295207429997</v>
      </c>
      <c r="M80" s="34">
        <v>0.1752173043076789</v>
      </c>
      <c r="N80" s="32">
        <v>0.522809146502905</v>
      </c>
      <c r="O80" s="33">
        <v>33103.295207429997</v>
      </c>
      <c r="P80" s="34">
        <v>0.1752173043076789</v>
      </c>
      <c r="Q80" s="32">
        <v>0.522809146502905</v>
      </c>
    </row>
    <row r="81" spans="1:17" s="8" customFormat="1" ht="25.5" customHeight="1">
      <c r="A81" s="28" t="s">
        <v>7</v>
      </c>
      <c r="B81" s="29">
        <v>3653.134329</v>
      </c>
      <c r="C81" s="29">
        <v>30000</v>
      </c>
      <c r="D81" s="29">
        <v>0</v>
      </c>
      <c r="E81" s="29">
        <v>33653.134329</v>
      </c>
      <c r="F81" s="33">
        <v>0</v>
      </c>
      <c r="G81" s="33">
        <v>33653.134329</v>
      </c>
      <c r="H81" s="33">
        <v>12488.971244</v>
      </c>
      <c r="I81" s="34">
        <v>0.37110870927816814</v>
      </c>
      <c r="J81" s="31">
        <v>0.61851451546361358</v>
      </c>
      <c r="K81" s="33">
        <v>21164.163085</v>
      </c>
      <c r="L81" s="33">
        <v>3596.9990130000001</v>
      </c>
      <c r="M81" s="34">
        <v>0.10688451713991909</v>
      </c>
      <c r="N81" s="32">
        <v>0.31891943207944484</v>
      </c>
      <c r="O81" s="33">
        <v>3596.9990130000001</v>
      </c>
      <c r="P81" s="34">
        <v>0.10688451713991909</v>
      </c>
      <c r="Q81" s="32">
        <v>0.31891943207944484</v>
      </c>
    </row>
    <row r="82" spans="1:17" s="8" customFormat="1" ht="25.5" customHeight="1">
      <c r="A82" s="28" t="s">
        <v>8</v>
      </c>
      <c r="B82" s="29">
        <v>35476.074634999997</v>
      </c>
      <c r="C82" s="29">
        <v>35000</v>
      </c>
      <c r="D82" s="29">
        <v>0</v>
      </c>
      <c r="E82" s="29">
        <v>70476.074634999997</v>
      </c>
      <c r="F82" s="33">
        <v>0</v>
      </c>
      <c r="G82" s="33">
        <v>70476.074634999997</v>
      </c>
      <c r="H82" s="33">
        <v>33726.84262191</v>
      </c>
      <c r="I82" s="34">
        <v>0.47855733731742905</v>
      </c>
      <c r="J82" s="31">
        <v>0.79759556219571515</v>
      </c>
      <c r="K82" s="33">
        <v>36749.232013089997</v>
      </c>
      <c r="L82" s="33">
        <v>10329.285261499999</v>
      </c>
      <c r="M82" s="34">
        <v>0.14656442367138087</v>
      </c>
      <c r="N82" s="32">
        <v>0.43731537561365563</v>
      </c>
      <c r="O82" s="33">
        <v>10329.285261499999</v>
      </c>
      <c r="P82" s="34">
        <v>0.14656442367138087</v>
      </c>
      <c r="Q82" s="32">
        <v>0.43731537561365563</v>
      </c>
    </row>
    <row r="83" spans="1:17" s="8" customFormat="1" ht="25.5" customHeight="1">
      <c r="A83" s="28" t="s">
        <v>9</v>
      </c>
      <c r="B83" s="29">
        <v>532206.06445099995</v>
      </c>
      <c r="C83" s="29">
        <v>508535</v>
      </c>
      <c r="D83" s="144">
        <v>236875.35217100001</v>
      </c>
      <c r="E83" s="29">
        <v>803865.71227999998</v>
      </c>
      <c r="F83" s="33">
        <v>124670.463604</v>
      </c>
      <c r="G83" s="33">
        <v>679195.24867599993</v>
      </c>
      <c r="H83" s="33">
        <v>120050.04666003</v>
      </c>
      <c r="I83" s="34">
        <v>0.14934092202979116</v>
      </c>
      <c r="J83" s="31">
        <v>0.24890153671631859</v>
      </c>
      <c r="K83" s="33">
        <v>683815.66561996995</v>
      </c>
      <c r="L83" s="33">
        <v>67284.616296740001</v>
      </c>
      <c r="M83" s="34">
        <v>8.3701313874802549E-2</v>
      </c>
      <c r="N83" s="32">
        <v>0.24974595198209262</v>
      </c>
      <c r="O83" s="33">
        <v>67284.616296740001</v>
      </c>
      <c r="P83" s="34">
        <v>8.3701313874802549E-2</v>
      </c>
      <c r="Q83" s="32">
        <v>0.24974595198209262</v>
      </c>
    </row>
    <row r="84" spans="1:17" s="8" customFormat="1" ht="25.5" customHeight="1">
      <c r="A84" s="28" t="s">
        <v>71</v>
      </c>
      <c r="B84" s="29">
        <v>15727.900967</v>
      </c>
      <c r="C84" s="29">
        <v>0</v>
      </c>
      <c r="D84" s="29">
        <v>0</v>
      </c>
      <c r="E84" s="29">
        <v>15727.900967</v>
      </c>
      <c r="F84" s="33">
        <v>0</v>
      </c>
      <c r="G84" s="33">
        <v>15727.900967</v>
      </c>
      <c r="H84" s="33">
        <v>15662.896876999999</v>
      </c>
      <c r="I84" s="34">
        <v>0.99586695706334938</v>
      </c>
      <c r="J84" s="31">
        <v>1.659778261772249</v>
      </c>
      <c r="K84" s="33">
        <v>65.00409000000036</v>
      </c>
      <c r="L84" s="33">
        <v>12635.725101880002</v>
      </c>
      <c r="M84" s="34">
        <v>0.80339551529425657</v>
      </c>
      <c r="N84" s="32">
        <v>2.3971520696249198</v>
      </c>
      <c r="O84" s="33">
        <v>12635.725101880002</v>
      </c>
      <c r="P84" s="34">
        <v>0.80339551529425657</v>
      </c>
      <c r="Q84" s="32">
        <v>2.3971520696249198</v>
      </c>
    </row>
    <row r="85" spans="1:17" s="8" customFormat="1" ht="25.5" customHeight="1">
      <c r="A85" s="28" t="s">
        <v>72</v>
      </c>
      <c r="B85" s="29">
        <v>1900.5941029999999</v>
      </c>
      <c r="C85" s="29">
        <v>40104.664134999999</v>
      </c>
      <c r="D85" s="29">
        <v>0</v>
      </c>
      <c r="E85" s="29">
        <v>42005.258238000002</v>
      </c>
      <c r="F85" s="33">
        <v>0</v>
      </c>
      <c r="G85" s="33">
        <v>42005.258238000002</v>
      </c>
      <c r="H85" s="33">
        <v>17996.139132640001</v>
      </c>
      <c r="I85" s="34">
        <v>0.42842586589218529</v>
      </c>
      <c r="J85" s="31">
        <v>0.71404310982030883</v>
      </c>
      <c r="K85" s="33">
        <v>24009.119105360001</v>
      </c>
      <c r="L85" s="33">
        <v>3304.1204259800002</v>
      </c>
      <c r="M85" s="34">
        <v>7.8659686062611367E-2</v>
      </c>
      <c r="N85" s="32">
        <v>0.23470286509126509</v>
      </c>
      <c r="O85" s="33">
        <v>150.17844697999999</v>
      </c>
      <c r="P85" s="34">
        <v>3.5752297040788396E-3</v>
      </c>
      <c r="Q85" s="32">
        <v>0.23470286509126509</v>
      </c>
    </row>
    <row r="86" spans="1:17" s="8" customFormat="1" ht="25.5" customHeight="1">
      <c r="A86" s="28" t="s">
        <v>73</v>
      </c>
      <c r="B86" s="33">
        <v>0</v>
      </c>
      <c r="C86" s="144">
        <v>27742.153107999999</v>
      </c>
      <c r="D86" s="33">
        <v>0</v>
      </c>
      <c r="E86" s="33">
        <v>27742.153107999999</v>
      </c>
      <c r="F86" s="33">
        <v>0</v>
      </c>
      <c r="G86" s="33">
        <v>27742.153107999999</v>
      </c>
      <c r="H86" s="33">
        <v>2392.425765</v>
      </c>
      <c r="I86" s="34">
        <v>8.6237926655739511E-2</v>
      </c>
      <c r="J86" s="31">
        <v>0.14372987775956586</v>
      </c>
      <c r="K86" s="33">
        <v>25349.727342999999</v>
      </c>
      <c r="L86" s="33">
        <v>0</v>
      </c>
      <c r="M86" s="34">
        <v>0</v>
      </c>
      <c r="N86" s="32">
        <v>0</v>
      </c>
      <c r="O86" s="33">
        <v>0</v>
      </c>
      <c r="P86" s="34">
        <v>0</v>
      </c>
      <c r="Q86" s="32">
        <v>0</v>
      </c>
    </row>
    <row r="87" spans="1:17" ht="18.75">
      <c r="A87" s="122" t="s">
        <v>68</v>
      </c>
      <c r="B87" s="123">
        <v>902208.42263000004</v>
      </c>
      <c r="C87" s="123">
        <v>868395.01630600006</v>
      </c>
      <c r="D87" s="123">
        <v>277810.016306</v>
      </c>
      <c r="E87" s="123">
        <v>1492793.4226300002</v>
      </c>
      <c r="F87" s="123">
        <v>128159.20536600001</v>
      </c>
      <c r="G87" s="123">
        <v>1364634.2172640001</v>
      </c>
      <c r="H87" s="123">
        <v>512985.76538546995</v>
      </c>
      <c r="I87" s="124">
        <v>0.34364149627728985</v>
      </c>
      <c r="J87" s="125">
        <v>0.57273582712881643</v>
      </c>
      <c r="K87" s="123">
        <v>979807.65724452981</v>
      </c>
      <c r="L87" s="123">
        <v>262614.32129092998</v>
      </c>
      <c r="M87" s="124">
        <v>0.17592140835418249</v>
      </c>
      <c r="N87" s="126">
        <v>0.52491003509411049</v>
      </c>
      <c r="O87" s="123">
        <v>257125.68734993</v>
      </c>
      <c r="P87" s="124">
        <v>0.17224465451952925</v>
      </c>
      <c r="Q87" s="126">
        <v>0.52491003509411049</v>
      </c>
    </row>
    <row r="88" spans="1:17" ht="32.25" customHeight="1" thickBot="1">
      <c r="A88" s="183" t="s">
        <v>88</v>
      </c>
      <c r="B88" s="184"/>
      <c r="C88" s="184"/>
      <c r="D88" s="184"/>
      <c r="E88" s="184"/>
      <c r="F88" s="184"/>
      <c r="G88" s="184"/>
      <c r="H88" s="184"/>
      <c r="I88" s="184"/>
      <c r="J88" s="184"/>
      <c r="K88" s="184"/>
      <c r="L88" s="184"/>
      <c r="M88" s="184"/>
      <c r="N88" s="185"/>
      <c r="Q88"/>
    </row>
    <row r="89" spans="1:17" ht="16.5" thickTop="1" thickBot="1">
      <c r="A89" s="4"/>
      <c r="B89" s="4"/>
      <c r="C89" s="4"/>
      <c r="D89" s="4"/>
      <c r="K89" s="142"/>
      <c r="L89" s="4"/>
    </row>
    <row r="90" spans="1:17" ht="65.25" customHeight="1" thickTop="1">
      <c r="A90" s="177" t="s">
        <v>195</v>
      </c>
      <c r="B90" s="178"/>
      <c r="C90" s="178"/>
      <c r="D90" s="178"/>
      <c r="E90" s="178"/>
      <c r="F90" s="178"/>
      <c r="G90" s="178"/>
      <c r="H90" s="178"/>
      <c r="I90" s="178"/>
      <c r="J90" s="178"/>
      <c r="K90" s="178"/>
      <c r="L90" s="178"/>
      <c r="M90" s="178"/>
      <c r="N90" s="179"/>
      <c r="Q90"/>
    </row>
    <row r="91" spans="1:17" ht="18" customHeight="1">
      <c r="A91" s="3"/>
      <c r="B91" s="1"/>
      <c r="C91" s="1"/>
      <c r="D91" s="1"/>
      <c r="E91" s="1"/>
      <c r="F91" s="1"/>
      <c r="G91" s="1"/>
      <c r="H91" s="1"/>
      <c r="I91" s="1"/>
      <c r="J91" s="11"/>
      <c r="K91" s="11"/>
      <c r="N91" s="46"/>
      <c r="Q91" s="46"/>
    </row>
    <row r="92" spans="1:17" ht="26.25" customHeight="1">
      <c r="A92" s="171" t="s">
        <v>66</v>
      </c>
      <c r="B92" s="172"/>
      <c r="C92" s="172"/>
      <c r="D92" s="172"/>
      <c r="E92" s="172"/>
      <c r="F92" s="172"/>
      <c r="G92" s="172"/>
      <c r="H92" s="153" t="s">
        <v>2</v>
      </c>
      <c r="I92" s="153"/>
      <c r="J92" s="154"/>
      <c r="K92" s="169" t="s">
        <v>102</v>
      </c>
      <c r="L92" s="153" t="s">
        <v>3</v>
      </c>
      <c r="M92" s="153"/>
      <c r="N92" s="167"/>
      <c r="O92" s="153" t="s">
        <v>55</v>
      </c>
      <c r="P92" s="153"/>
      <c r="Q92" s="154"/>
    </row>
    <row r="93" spans="1:17" ht="33" customHeight="1">
      <c r="A93" s="120" t="s">
        <v>0</v>
      </c>
      <c r="B93" s="119" t="s">
        <v>98</v>
      </c>
      <c r="C93" s="121" t="s">
        <v>95</v>
      </c>
      <c r="D93" s="121" t="s">
        <v>96</v>
      </c>
      <c r="E93" s="119" t="s">
        <v>1</v>
      </c>
      <c r="F93" s="119" t="s">
        <v>99</v>
      </c>
      <c r="G93" s="119" t="s">
        <v>97</v>
      </c>
      <c r="H93" s="119" t="s">
        <v>5</v>
      </c>
      <c r="I93" s="151" t="s">
        <v>4</v>
      </c>
      <c r="J93" s="166" t="s">
        <v>106</v>
      </c>
      <c r="K93" s="170"/>
      <c r="L93" s="119" t="s">
        <v>5</v>
      </c>
      <c r="M93" s="151" t="s">
        <v>4</v>
      </c>
      <c r="N93" s="165"/>
      <c r="O93" s="119" t="s">
        <v>5</v>
      </c>
      <c r="P93" s="151" t="s">
        <v>4</v>
      </c>
      <c r="Q93" s="152"/>
    </row>
    <row r="94" spans="1:17" s="8" customFormat="1" ht="24" customHeight="1">
      <c r="A94" s="7" t="s">
        <v>11</v>
      </c>
      <c r="B94" s="23">
        <v>7800</v>
      </c>
      <c r="C94" s="5">
        <v>1000</v>
      </c>
      <c r="D94" s="5">
        <v>0</v>
      </c>
      <c r="E94" s="5">
        <v>8800</v>
      </c>
      <c r="F94" s="5">
        <v>0</v>
      </c>
      <c r="G94" s="5">
        <v>8800</v>
      </c>
      <c r="H94" s="5">
        <v>6713.0361700000003</v>
      </c>
      <c r="I94" s="6">
        <v>0.76284501931818183</v>
      </c>
      <c r="J94" s="13">
        <v>1.271408365530303</v>
      </c>
      <c r="K94" s="5">
        <v>2086.9638299999997</v>
      </c>
      <c r="L94" s="5">
        <v>4024.11981023</v>
      </c>
      <c r="M94" s="6">
        <v>0.45728634207159091</v>
      </c>
      <c r="N94" s="41">
        <v>1.3644399059243291</v>
      </c>
      <c r="O94" s="5">
        <v>4019.1281522300001</v>
      </c>
      <c r="P94" s="6">
        <v>0.45671910820795453</v>
      </c>
      <c r="Q94" s="41">
        <v>1.3644399059243291</v>
      </c>
    </row>
    <row r="95" spans="1:17" s="8" customFormat="1" ht="24" customHeight="1">
      <c r="A95" s="7" t="s">
        <v>12</v>
      </c>
      <c r="B95" s="23">
        <v>7000</v>
      </c>
      <c r="C95" s="5">
        <v>2500</v>
      </c>
      <c r="D95" s="5">
        <v>0</v>
      </c>
      <c r="E95" s="5">
        <v>9500</v>
      </c>
      <c r="F95" s="5" t="e">
        <v>#N/A</v>
      </c>
      <c r="G95" s="5" t="e">
        <v>#N/A</v>
      </c>
      <c r="H95" s="5">
        <v>5938.6482459999997</v>
      </c>
      <c r="I95" s="6">
        <v>0.625120868</v>
      </c>
      <c r="J95" s="13">
        <v>1.0418681133333334</v>
      </c>
      <c r="K95" s="5">
        <v>3561.3517540000003</v>
      </c>
      <c r="L95" s="5">
        <v>1852.475222</v>
      </c>
      <c r="M95" s="6">
        <v>0.1949973917894737</v>
      </c>
      <c r="N95" s="41">
        <v>0.58182849219464639</v>
      </c>
      <c r="O95" s="5">
        <v>1843.475222</v>
      </c>
      <c r="P95" s="6">
        <v>0.19405002336842106</v>
      </c>
      <c r="Q95" s="41">
        <v>0.58182849219464639</v>
      </c>
    </row>
    <row r="96" spans="1:17" s="8" customFormat="1" ht="24" customHeight="1">
      <c r="A96" s="7" t="s">
        <v>74</v>
      </c>
      <c r="B96" s="23">
        <v>38400</v>
      </c>
      <c r="C96" s="5">
        <v>400</v>
      </c>
      <c r="D96" s="5">
        <v>0</v>
      </c>
      <c r="E96" s="5">
        <v>38800</v>
      </c>
      <c r="F96" s="5" t="e">
        <v>#N/A</v>
      </c>
      <c r="G96" s="5" t="e">
        <v>#N/A</v>
      </c>
      <c r="H96" s="5">
        <v>27991.399578</v>
      </c>
      <c r="I96" s="6">
        <v>0.72142782417525775</v>
      </c>
      <c r="J96" s="13">
        <v>1.202379706958763</v>
      </c>
      <c r="K96" s="5">
        <v>10808.600422</v>
      </c>
      <c r="L96" s="5">
        <v>11243.465603000001</v>
      </c>
      <c r="M96" s="6">
        <v>0.28978004131443302</v>
      </c>
      <c r="N96" s="41">
        <v>0.86463866495254493</v>
      </c>
      <c r="O96" s="5">
        <v>11243.465603000001</v>
      </c>
      <c r="P96" s="6">
        <v>0.28978004131443302</v>
      </c>
      <c r="Q96" s="41">
        <v>0.86463866495254493</v>
      </c>
    </row>
    <row r="97" spans="1:17" s="8" customFormat="1" ht="24" customHeight="1">
      <c r="A97" s="7" t="s">
        <v>75</v>
      </c>
      <c r="B97" s="23">
        <v>11000</v>
      </c>
      <c r="C97" s="5">
        <v>0</v>
      </c>
      <c r="D97" s="5">
        <v>0</v>
      </c>
      <c r="E97" s="5">
        <v>11000</v>
      </c>
      <c r="F97" s="5" t="e">
        <v>#N/A</v>
      </c>
      <c r="G97" s="5" t="e">
        <v>#N/A</v>
      </c>
      <c r="H97" s="5">
        <v>6540.4677680000004</v>
      </c>
      <c r="I97" s="6">
        <v>0.59458797890909099</v>
      </c>
      <c r="J97" s="13">
        <v>0.99097996484848505</v>
      </c>
      <c r="K97" s="5">
        <v>4459.5322319999996</v>
      </c>
      <c r="L97" s="5">
        <v>3494.4157226500001</v>
      </c>
      <c r="M97" s="6">
        <v>0.31767415660454545</v>
      </c>
      <c r="N97" s="41">
        <v>0.94786845018922039</v>
      </c>
      <c r="O97" s="5">
        <v>3453.7323886500003</v>
      </c>
      <c r="P97" s="6">
        <v>0.31397567169545459</v>
      </c>
      <c r="Q97" s="41">
        <v>0.94786845018922039</v>
      </c>
    </row>
    <row r="98" spans="1:17" s="8" customFormat="1" ht="24" customHeight="1">
      <c r="A98" s="7" t="s">
        <v>201</v>
      </c>
      <c r="B98" s="23">
        <v>0</v>
      </c>
      <c r="C98" s="143">
        <v>9990.7355540000008</v>
      </c>
      <c r="D98" s="5">
        <v>0</v>
      </c>
      <c r="E98" s="5">
        <v>9990.7355540000008</v>
      </c>
      <c r="F98" s="5" t="e">
        <v>#N/A</v>
      </c>
      <c r="G98" s="5" t="e">
        <v>#N/A</v>
      </c>
      <c r="H98" s="5">
        <v>0</v>
      </c>
      <c r="I98" s="6">
        <v>0</v>
      </c>
      <c r="J98" s="13">
        <v>0</v>
      </c>
      <c r="K98" s="5">
        <v>9990.7355540000008</v>
      </c>
      <c r="L98" s="5">
        <v>0</v>
      </c>
      <c r="M98" s="6">
        <v>0</v>
      </c>
      <c r="N98" s="41">
        <v>0</v>
      </c>
      <c r="O98" s="5">
        <v>0</v>
      </c>
      <c r="P98" s="6">
        <v>0</v>
      </c>
      <c r="Q98" s="41">
        <v>0</v>
      </c>
    </row>
    <row r="99" spans="1:17" s="8" customFormat="1" ht="24" customHeight="1">
      <c r="A99" s="7" t="s">
        <v>76</v>
      </c>
      <c r="B99" s="23">
        <v>7600</v>
      </c>
      <c r="C99" s="5">
        <v>0</v>
      </c>
      <c r="D99" s="5">
        <v>0</v>
      </c>
      <c r="E99" s="5">
        <v>7600</v>
      </c>
      <c r="F99" s="5">
        <v>0</v>
      </c>
      <c r="G99" s="5">
        <v>7600</v>
      </c>
      <c r="H99" s="5">
        <v>5233.5880939999997</v>
      </c>
      <c r="I99" s="6">
        <v>0.68863001236842103</v>
      </c>
      <c r="J99" s="13">
        <v>1.1477166872807019</v>
      </c>
      <c r="K99" s="5">
        <v>2366.4119060000003</v>
      </c>
      <c r="L99" s="5">
        <v>2670.9096279999999</v>
      </c>
      <c r="M99" s="6">
        <v>0.35143547736842101</v>
      </c>
      <c r="N99" s="41">
        <v>1.0486046609368653</v>
      </c>
      <c r="O99" s="5">
        <v>2652.915168</v>
      </c>
      <c r="P99" s="6">
        <v>0.3490677852631579</v>
      </c>
      <c r="Q99" s="41">
        <v>1.0486046609368653</v>
      </c>
    </row>
    <row r="100" spans="1:17" s="8" customFormat="1" ht="24" customHeight="1">
      <c r="A100" s="7" t="s">
        <v>199</v>
      </c>
      <c r="B100" s="23">
        <v>0</v>
      </c>
      <c r="C100" s="143">
        <v>5604.9811200000004</v>
      </c>
      <c r="D100" s="5">
        <v>0</v>
      </c>
      <c r="E100" s="5">
        <v>5604.9811200000004</v>
      </c>
      <c r="F100" s="5">
        <v>0</v>
      </c>
      <c r="G100" s="5">
        <v>5604.9811200000004</v>
      </c>
      <c r="H100" s="5">
        <v>0</v>
      </c>
      <c r="I100" s="6">
        <v>0</v>
      </c>
      <c r="J100" s="13">
        <v>0</v>
      </c>
      <c r="K100" s="5">
        <v>5604.9811200000004</v>
      </c>
      <c r="L100" s="5">
        <v>0</v>
      </c>
      <c r="M100" s="6">
        <v>0</v>
      </c>
      <c r="N100" s="41">
        <v>0</v>
      </c>
      <c r="O100" s="5">
        <v>0</v>
      </c>
      <c r="P100" s="6">
        <v>0</v>
      </c>
      <c r="Q100" s="41">
        <v>0</v>
      </c>
    </row>
    <row r="101" spans="1:17" s="8" customFormat="1" ht="24" customHeight="1">
      <c r="A101" s="7" t="s">
        <v>77</v>
      </c>
      <c r="B101" s="23">
        <v>7000</v>
      </c>
      <c r="C101" s="5">
        <v>0</v>
      </c>
      <c r="D101" s="5">
        <v>0</v>
      </c>
      <c r="E101" s="5">
        <v>7000</v>
      </c>
      <c r="F101" s="5">
        <v>0</v>
      </c>
      <c r="G101" s="5">
        <v>7000</v>
      </c>
      <c r="H101" s="5">
        <v>5975.2333019999996</v>
      </c>
      <c r="I101" s="6">
        <v>0.85360475742857134</v>
      </c>
      <c r="J101" s="13">
        <v>1.4226745957142857</v>
      </c>
      <c r="K101" s="5">
        <v>1024.7666980000004</v>
      </c>
      <c r="L101" s="5">
        <v>3416.9701949999999</v>
      </c>
      <c r="M101" s="6">
        <v>0.48813859928571429</v>
      </c>
      <c r="N101" s="41">
        <v>1.4564961233483809</v>
      </c>
      <c r="O101" s="5">
        <v>3409.5035280000002</v>
      </c>
      <c r="P101" s="6">
        <v>0.48707193257142861</v>
      </c>
      <c r="Q101" s="41">
        <v>1.4564961233483809</v>
      </c>
    </row>
    <row r="102" spans="1:17" s="8" customFormat="1" ht="24" customHeight="1">
      <c r="A102" s="7" t="s">
        <v>200</v>
      </c>
      <c r="B102" s="23">
        <v>0</v>
      </c>
      <c r="C102" s="143">
        <v>56171.256518000002</v>
      </c>
      <c r="D102" s="5">
        <v>0</v>
      </c>
      <c r="E102" s="5">
        <v>56171.256518000002</v>
      </c>
      <c r="F102" s="5">
        <v>0</v>
      </c>
      <c r="G102" s="5">
        <v>56171.256518000002</v>
      </c>
      <c r="H102" s="5">
        <v>56171.256518000002</v>
      </c>
      <c r="I102" s="6">
        <v>1</v>
      </c>
      <c r="J102" s="13">
        <v>1.6666666666666667</v>
      </c>
      <c r="K102" s="5">
        <v>0</v>
      </c>
      <c r="L102" s="5">
        <v>28085.628259000001</v>
      </c>
      <c r="M102" s="6">
        <v>0.5</v>
      </c>
      <c r="N102" s="41">
        <v>1.4918878833589979</v>
      </c>
      <c r="O102" s="5">
        <v>28085.628259000001</v>
      </c>
      <c r="P102" s="6">
        <v>0.5</v>
      </c>
      <c r="Q102" s="41">
        <v>1.4918878833589979</v>
      </c>
    </row>
    <row r="103" spans="1:17" s="8" customFormat="1" ht="24" customHeight="1">
      <c r="A103" s="7" t="s">
        <v>78</v>
      </c>
      <c r="B103" s="23">
        <v>3000</v>
      </c>
      <c r="C103" s="5">
        <v>2200</v>
      </c>
      <c r="D103" s="5">
        <v>0</v>
      </c>
      <c r="E103" s="5">
        <v>5200</v>
      </c>
      <c r="F103" s="5">
        <v>0</v>
      </c>
      <c r="G103" s="5">
        <v>5200</v>
      </c>
      <c r="H103" s="5">
        <v>4724.6872210000001</v>
      </c>
      <c r="I103" s="6">
        <v>0.90859369634615383</v>
      </c>
      <c r="J103" s="13">
        <v>1.5143228272435898</v>
      </c>
      <c r="K103" s="5">
        <v>475.31277899999986</v>
      </c>
      <c r="L103" s="5">
        <v>3960.7863906999996</v>
      </c>
      <c r="M103" s="6">
        <v>0.76168969051923074</v>
      </c>
      <c r="N103" s="41">
        <v>2.272711240330211</v>
      </c>
      <c r="O103" s="5">
        <v>3960.7863906999996</v>
      </c>
      <c r="P103" s="6">
        <v>0.76168969051923074</v>
      </c>
      <c r="Q103" s="41">
        <v>2.272711240330211</v>
      </c>
    </row>
    <row r="104" spans="1:17" s="8" customFormat="1" ht="24" customHeight="1">
      <c r="A104" s="7" t="s">
        <v>79</v>
      </c>
      <c r="B104" s="23">
        <v>2000</v>
      </c>
      <c r="C104" s="5">
        <v>3000</v>
      </c>
      <c r="D104" s="5">
        <v>0</v>
      </c>
      <c r="E104" s="5">
        <v>5000</v>
      </c>
      <c r="F104" s="5">
        <v>0</v>
      </c>
      <c r="G104" s="5">
        <v>5000</v>
      </c>
      <c r="H104" s="5">
        <v>4879.9571120000001</v>
      </c>
      <c r="I104" s="6">
        <v>0.97599142240000003</v>
      </c>
      <c r="J104" s="13">
        <v>1.6266523706666667</v>
      </c>
      <c r="K104" s="5">
        <v>120.04288799999995</v>
      </c>
      <c r="L104" s="5">
        <v>1354.6805750000001</v>
      </c>
      <c r="M104" s="6">
        <v>0.27093611500000003</v>
      </c>
      <c r="N104" s="41">
        <v>0.8084126142657202</v>
      </c>
      <c r="O104" s="5">
        <v>1354.6805750000001</v>
      </c>
      <c r="P104" s="6">
        <v>0.27093611500000003</v>
      </c>
      <c r="Q104" s="41">
        <v>0.8084126142657202</v>
      </c>
    </row>
    <row r="105" spans="1:17" s="8" customFormat="1" ht="24" customHeight="1">
      <c r="A105" s="7" t="s">
        <v>80</v>
      </c>
      <c r="B105" s="23">
        <v>6500</v>
      </c>
      <c r="C105" s="5">
        <v>0</v>
      </c>
      <c r="D105" s="5">
        <v>0</v>
      </c>
      <c r="E105" s="5">
        <v>6500</v>
      </c>
      <c r="F105" s="5">
        <v>0</v>
      </c>
      <c r="G105" s="5">
        <v>6500</v>
      </c>
      <c r="H105" s="5">
        <v>4934.0310449999997</v>
      </c>
      <c r="I105" s="6">
        <v>0.75908169923076918</v>
      </c>
      <c r="J105" s="13">
        <v>1.2651361653846154</v>
      </c>
      <c r="K105" s="5">
        <v>1565.9689550000003</v>
      </c>
      <c r="L105" s="5">
        <v>2401.3694489999998</v>
      </c>
      <c r="M105" s="6">
        <v>0.36944145369230769</v>
      </c>
      <c r="N105" s="41">
        <v>1.1023304567481764</v>
      </c>
      <c r="O105" s="5">
        <v>2401.3694489999998</v>
      </c>
      <c r="P105" s="6">
        <v>0.36944145369230769</v>
      </c>
      <c r="Q105" s="41">
        <v>1.1023304567481764</v>
      </c>
    </row>
    <row r="106" spans="1:17" s="8" customFormat="1" ht="24" customHeight="1">
      <c r="A106" s="7" t="s">
        <v>81</v>
      </c>
      <c r="B106" s="23">
        <v>9000</v>
      </c>
      <c r="C106" s="5">
        <v>400</v>
      </c>
      <c r="D106" s="5">
        <v>0</v>
      </c>
      <c r="E106" s="5">
        <v>9400</v>
      </c>
      <c r="F106" s="5">
        <v>0</v>
      </c>
      <c r="G106" s="5">
        <v>9400</v>
      </c>
      <c r="H106" s="5">
        <v>6134.5718508299997</v>
      </c>
      <c r="I106" s="6">
        <v>0.65261402668404256</v>
      </c>
      <c r="J106" s="13">
        <v>1.0876900444734043</v>
      </c>
      <c r="K106" s="5">
        <v>3265.4281491700003</v>
      </c>
      <c r="L106" s="5">
        <v>2991.4639861700002</v>
      </c>
      <c r="M106" s="6">
        <v>0.31824084959255322</v>
      </c>
      <c r="N106" s="41">
        <v>0.94955933499400691</v>
      </c>
      <c r="O106" s="5">
        <v>2970.7139861700002</v>
      </c>
      <c r="P106" s="6">
        <v>0.31603340278404257</v>
      </c>
      <c r="Q106" s="41">
        <v>0.94955933499400691</v>
      </c>
    </row>
    <row r="107" spans="1:17" s="8" customFormat="1" ht="24" customHeight="1">
      <c r="A107" s="7" t="s">
        <v>82</v>
      </c>
      <c r="B107" s="23">
        <v>9340.5039840000009</v>
      </c>
      <c r="C107" s="5">
        <v>2500</v>
      </c>
      <c r="D107" s="5">
        <v>0</v>
      </c>
      <c r="E107" s="5">
        <v>11840.503984000001</v>
      </c>
      <c r="F107" s="5">
        <v>0</v>
      </c>
      <c r="G107" s="5">
        <v>11840.503984000001</v>
      </c>
      <c r="H107" s="5">
        <v>6182.3009089999996</v>
      </c>
      <c r="I107" s="6">
        <v>0.52213156782465542</v>
      </c>
      <c r="J107" s="13">
        <v>0.87021927970775903</v>
      </c>
      <c r="K107" s="5">
        <v>5658.2030750000013</v>
      </c>
      <c r="L107" s="5">
        <v>3284.098606</v>
      </c>
      <c r="M107" s="6">
        <v>0.27736138684956163</v>
      </c>
      <c r="N107" s="41">
        <v>0.82758418470501749</v>
      </c>
      <c r="O107" s="5">
        <v>3284.098606</v>
      </c>
      <c r="P107" s="6">
        <v>0.27736138684956163</v>
      </c>
      <c r="Q107" s="41">
        <v>0.82758418470501749</v>
      </c>
    </row>
    <row r="108" spans="1:17" s="8" customFormat="1" ht="24" customHeight="1">
      <c r="A108" s="7" t="s">
        <v>83</v>
      </c>
      <c r="B108" s="23">
        <v>12000</v>
      </c>
      <c r="C108" s="5">
        <v>4380</v>
      </c>
      <c r="D108" s="5">
        <v>830</v>
      </c>
      <c r="E108" s="5">
        <v>15550</v>
      </c>
      <c r="F108" s="5">
        <v>0</v>
      </c>
      <c r="G108" s="5">
        <v>15550</v>
      </c>
      <c r="H108" s="5">
        <v>11664.79922567</v>
      </c>
      <c r="I108" s="6">
        <v>0.75014786017170421</v>
      </c>
      <c r="J108" s="13">
        <v>1.2502464336195072</v>
      </c>
      <c r="K108" s="5">
        <v>3885.2007743300001</v>
      </c>
      <c r="L108" s="5">
        <v>6586.5642319999997</v>
      </c>
      <c r="M108" s="6">
        <v>0.42357326250803856</v>
      </c>
      <c r="N108" s="41">
        <v>1.2638476361011657</v>
      </c>
      <c r="O108" s="5">
        <v>6577.4642320000003</v>
      </c>
      <c r="P108" s="6">
        <v>0.42298805350482316</v>
      </c>
      <c r="Q108" s="41">
        <v>1.2638476361011657</v>
      </c>
    </row>
    <row r="109" spans="1:17" s="8" customFormat="1" ht="24" customHeight="1">
      <c r="A109" s="7" t="s">
        <v>84</v>
      </c>
      <c r="B109" s="23">
        <v>19000</v>
      </c>
      <c r="C109" s="5">
        <v>1500</v>
      </c>
      <c r="D109" s="5">
        <v>0</v>
      </c>
      <c r="E109" s="5">
        <v>20500</v>
      </c>
      <c r="F109" s="5">
        <v>0</v>
      </c>
      <c r="G109" s="5">
        <v>20500</v>
      </c>
      <c r="H109" s="5">
        <v>11168.543987999999</v>
      </c>
      <c r="I109" s="6">
        <v>0.544807023804878</v>
      </c>
      <c r="J109" s="13">
        <v>0.90801170634146333</v>
      </c>
      <c r="K109" s="5">
        <v>9331.4560120000006</v>
      </c>
      <c r="L109" s="5">
        <v>5838.9674880000002</v>
      </c>
      <c r="M109" s="6">
        <v>0.28482768234146344</v>
      </c>
      <c r="N109" s="41">
        <v>0.84986193626090989</v>
      </c>
      <c r="O109" s="5">
        <v>5826.533754</v>
      </c>
      <c r="P109" s="6">
        <v>0.28422115873170734</v>
      </c>
      <c r="Q109" s="41">
        <v>0.84986193626090989</v>
      </c>
    </row>
    <row r="110" spans="1:17" ht="18.75">
      <c r="A110" s="122" t="s">
        <v>68</v>
      </c>
      <c r="B110" s="123">
        <v>139640.50398400001</v>
      </c>
      <c r="C110" s="123">
        <v>89646.973192000005</v>
      </c>
      <c r="D110" s="123">
        <v>830</v>
      </c>
      <c r="E110" s="123">
        <v>228457.47717600001</v>
      </c>
      <c r="F110" s="123" t="e">
        <v>#N/A</v>
      </c>
      <c r="G110" s="123" t="e">
        <v>#N/A</v>
      </c>
      <c r="H110" s="123">
        <v>164252.52102750001</v>
      </c>
      <c r="I110" s="124">
        <v>0.718963209512125</v>
      </c>
      <c r="J110" s="125">
        <v>1.1982720158535418</v>
      </c>
      <c r="K110" s="123">
        <v>64204.956148500016</v>
      </c>
      <c r="L110" s="123">
        <v>81205.915166749997</v>
      </c>
      <c r="M110" s="124">
        <v>0.35545308549560078</v>
      </c>
      <c r="N110" s="126">
        <v>1.0605923027069135</v>
      </c>
      <c r="O110" s="123">
        <v>81083.495313749998</v>
      </c>
      <c r="P110" s="124">
        <v>0.35491723149548993</v>
      </c>
      <c r="Q110" s="126">
        <v>1.0605923027069135</v>
      </c>
    </row>
    <row r="111" spans="1:17" ht="32.25" customHeight="1" thickBot="1">
      <c r="A111" s="173" t="s">
        <v>88</v>
      </c>
      <c r="B111" s="174"/>
      <c r="C111" s="174"/>
      <c r="D111" s="174"/>
      <c r="E111" s="174"/>
      <c r="F111" s="174"/>
      <c r="G111" s="174"/>
      <c r="H111" s="174"/>
      <c r="I111" s="174"/>
      <c r="J111" s="174"/>
      <c r="K111" s="174"/>
      <c r="L111" s="174"/>
      <c r="M111" s="174"/>
      <c r="N111" s="175"/>
      <c r="Q111"/>
    </row>
    <row r="112" spans="1:17" ht="16.5" thickTop="1" thickBot="1"/>
    <row r="113" spans="1:17" ht="61.5" customHeight="1" thickTop="1">
      <c r="A113" s="177" t="s">
        <v>196</v>
      </c>
      <c r="B113" s="178"/>
      <c r="C113" s="178"/>
      <c r="D113" s="178"/>
      <c r="E113" s="178"/>
      <c r="F113" s="178"/>
      <c r="G113" s="178"/>
      <c r="H113" s="178"/>
      <c r="I113" s="178"/>
      <c r="J113" s="178"/>
      <c r="K113" s="178"/>
      <c r="L113" s="178"/>
      <c r="M113" s="178"/>
      <c r="N113" s="179"/>
      <c r="Q113"/>
    </row>
    <row r="114" spans="1:17" ht="18" customHeight="1">
      <c r="A114" s="3"/>
      <c r="B114" s="1"/>
      <c r="C114" s="1"/>
      <c r="D114" s="1"/>
      <c r="E114" s="1"/>
      <c r="F114" s="1"/>
      <c r="G114" s="1"/>
      <c r="H114" s="1"/>
      <c r="I114" s="1"/>
      <c r="N114" s="46"/>
      <c r="O114" s="155"/>
      <c r="P114" s="155"/>
      <c r="Q114" s="156"/>
    </row>
    <row r="115" spans="1:17" ht="26.25" customHeight="1">
      <c r="A115" s="171" t="s">
        <v>66</v>
      </c>
      <c r="B115" s="172"/>
      <c r="C115" s="172"/>
      <c r="D115" s="172"/>
      <c r="E115" s="172"/>
      <c r="F115" s="172"/>
      <c r="G115" s="172"/>
      <c r="H115" s="153" t="s">
        <v>2</v>
      </c>
      <c r="I115" s="153"/>
      <c r="J115" s="154"/>
      <c r="K115" s="169" t="s">
        <v>102</v>
      </c>
      <c r="L115" s="153" t="s">
        <v>3</v>
      </c>
      <c r="M115" s="153"/>
      <c r="N115" s="167"/>
      <c r="O115" s="153" t="s">
        <v>55</v>
      </c>
      <c r="P115" s="153"/>
      <c r="Q115" s="154"/>
    </row>
    <row r="116" spans="1:17" ht="33" customHeight="1">
      <c r="A116" s="120" t="s">
        <v>0</v>
      </c>
      <c r="B116" s="119" t="s">
        <v>98</v>
      </c>
      <c r="C116" s="121" t="s">
        <v>95</v>
      </c>
      <c r="D116" s="121" t="s">
        <v>96</v>
      </c>
      <c r="E116" s="119" t="s">
        <v>1</v>
      </c>
      <c r="F116" s="119" t="s">
        <v>99</v>
      </c>
      <c r="G116" s="119" t="s">
        <v>97</v>
      </c>
      <c r="H116" s="119" t="s">
        <v>5</v>
      </c>
      <c r="I116" s="151" t="s">
        <v>4</v>
      </c>
      <c r="J116" s="166"/>
      <c r="K116" s="170"/>
      <c r="L116" s="119" t="s">
        <v>5</v>
      </c>
      <c r="M116" s="151" t="s">
        <v>4</v>
      </c>
      <c r="N116" s="165"/>
      <c r="O116" s="119" t="s">
        <v>5</v>
      </c>
      <c r="P116" s="151" t="s">
        <v>4</v>
      </c>
      <c r="Q116" s="152"/>
    </row>
    <row r="117" spans="1:17" s="8" customFormat="1" ht="24" customHeight="1">
      <c r="A117" s="7" t="s">
        <v>13</v>
      </c>
      <c r="B117" s="5">
        <v>9400</v>
      </c>
      <c r="C117" s="5">
        <v>26407.542874999999</v>
      </c>
      <c r="D117" s="5">
        <v>0</v>
      </c>
      <c r="E117" s="5">
        <v>35807.542874999999</v>
      </c>
      <c r="F117" s="5">
        <v>0</v>
      </c>
      <c r="G117" s="5">
        <v>35807.542874999999</v>
      </c>
      <c r="H117" s="5">
        <v>35807.542874999999</v>
      </c>
      <c r="I117" s="6">
        <v>1</v>
      </c>
      <c r="J117" s="13">
        <v>1.6666666666666667</v>
      </c>
      <c r="K117" s="5">
        <v>0</v>
      </c>
      <c r="L117" s="5">
        <v>15345.35967498</v>
      </c>
      <c r="M117" s="6">
        <v>0.42855103821417961</v>
      </c>
      <c r="N117" s="41">
        <v>1.2787002026253069</v>
      </c>
      <c r="O117" s="5">
        <v>13133.08756598</v>
      </c>
      <c r="P117" s="6">
        <v>0.36676874511680663</v>
      </c>
      <c r="Q117" s="41">
        <v>1.2787002026253069</v>
      </c>
    </row>
    <row r="118" spans="1:17" s="8" customFormat="1" ht="24" customHeight="1">
      <c r="A118" s="7" t="s">
        <v>14</v>
      </c>
      <c r="B118" s="5">
        <v>11100</v>
      </c>
      <c r="C118" s="5">
        <v>0</v>
      </c>
      <c r="D118" s="5">
        <v>0</v>
      </c>
      <c r="E118" s="5">
        <v>11100</v>
      </c>
      <c r="F118" s="5">
        <v>0</v>
      </c>
      <c r="G118" s="5">
        <v>11100</v>
      </c>
      <c r="H118" s="5">
        <v>11100</v>
      </c>
      <c r="I118" s="6">
        <v>1</v>
      </c>
      <c r="J118" s="13">
        <v>1.6666666666666667</v>
      </c>
      <c r="K118" s="5">
        <v>0</v>
      </c>
      <c r="L118" s="5">
        <v>8325</v>
      </c>
      <c r="M118" s="6">
        <v>0.75</v>
      </c>
      <c r="N118" s="41">
        <v>2.237831825038497</v>
      </c>
      <c r="O118" s="5">
        <v>8325</v>
      </c>
      <c r="P118" s="6">
        <v>0.75</v>
      </c>
      <c r="Q118" s="41">
        <v>2.237831825038497</v>
      </c>
    </row>
    <row r="119" spans="1:17" s="8" customFormat="1" ht="24" customHeight="1">
      <c r="A119" s="7" t="s">
        <v>15</v>
      </c>
      <c r="B119" s="5">
        <v>6500</v>
      </c>
      <c r="C119" s="5">
        <v>0</v>
      </c>
      <c r="D119" s="5">
        <v>0</v>
      </c>
      <c r="E119" s="5">
        <v>6500</v>
      </c>
      <c r="F119" s="5">
        <v>0</v>
      </c>
      <c r="G119" s="5">
        <v>6500</v>
      </c>
      <c r="H119" s="5">
        <v>6500</v>
      </c>
      <c r="I119" s="6">
        <v>1</v>
      </c>
      <c r="J119" s="13">
        <v>1.6666666666666667</v>
      </c>
      <c r="K119" s="5">
        <v>0</v>
      </c>
      <c r="L119" s="5">
        <v>5075.0000000099999</v>
      </c>
      <c r="M119" s="6">
        <v>0.78076923077076921</v>
      </c>
      <c r="N119" s="41">
        <v>2.3296403101728718</v>
      </c>
      <c r="O119" s="5">
        <v>5075.0000000099999</v>
      </c>
      <c r="P119" s="6">
        <v>0.78076923077076921</v>
      </c>
      <c r="Q119" s="41">
        <v>2.3296403101728718</v>
      </c>
    </row>
    <row r="120" spans="1:17" s="8" customFormat="1" ht="24" customHeight="1">
      <c r="A120" s="7" t="s">
        <v>16</v>
      </c>
      <c r="B120" s="5">
        <v>13000</v>
      </c>
      <c r="C120" s="5">
        <v>12042.338476000001</v>
      </c>
      <c r="D120" s="5">
        <v>0</v>
      </c>
      <c r="E120" s="5">
        <v>25042.338476000001</v>
      </c>
      <c r="F120" s="5">
        <v>0</v>
      </c>
      <c r="G120" s="5">
        <v>25042.338476000001</v>
      </c>
      <c r="H120" s="5">
        <v>25042.338476000001</v>
      </c>
      <c r="I120" s="6">
        <v>1</v>
      </c>
      <c r="J120" s="13">
        <v>1.6666666666666667</v>
      </c>
      <c r="K120" s="5">
        <v>0</v>
      </c>
      <c r="L120" s="5">
        <v>22409.00514266</v>
      </c>
      <c r="M120" s="6">
        <v>0.8948447511855282</v>
      </c>
      <c r="N120" s="41">
        <v>2.6700160835621736</v>
      </c>
      <c r="O120" s="5">
        <v>22409.00514266</v>
      </c>
      <c r="P120" s="6">
        <v>0.8948447511855282</v>
      </c>
      <c r="Q120" s="41">
        <v>2.6700160835621736</v>
      </c>
    </row>
    <row r="121" spans="1:17" ht="18.75">
      <c r="A121" s="122" t="s">
        <v>68</v>
      </c>
      <c r="B121" s="123">
        <v>40000</v>
      </c>
      <c r="C121" s="123">
        <v>38449.881351000004</v>
      </c>
      <c r="D121" s="123">
        <v>0</v>
      </c>
      <c r="E121" s="123">
        <v>78449.881351000004</v>
      </c>
      <c r="F121" s="123">
        <v>0</v>
      </c>
      <c r="G121" s="123">
        <v>78449.881351000004</v>
      </c>
      <c r="H121" s="123">
        <v>78449.881351000004</v>
      </c>
      <c r="I121" s="124">
        <v>1</v>
      </c>
      <c r="J121" s="125">
        <v>1.6666666666666667</v>
      </c>
      <c r="K121" s="123">
        <v>0</v>
      </c>
      <c r="L121" s="123">
        <v>51154.364817649999</v>
      </c>
      <c r="M121" s="124">
        <v>0.65206427258666511</v>
      </c>
      <c r="N121" s="126">
        <v>1.945613574886689</v>
      </c>
      <c r="O121" s="123">
        <v>48942.092708650001</v>
      </c>
      <c r="P121" s="124">
        <v>0.62386445799291368</v>
      </c>
      <c r="Q121" s="126">
        <v>1.945613574886689</v>
      </c>
    </row>
    <row r="122" spans="1:17" ht="32.25" customHeight="1" thickBot="1">
      <c r="A122" s="173" t="s">
        <v>88</v>
      </c>
      <c r="B122" s="174"/>
      <c r="C122" s="174"/>
      <c r="D122" s="174"/>
      <c r="E122" s="174"/>
      <c r="F122" s="174"/>
      <c r="G122" s="174"/>
      <c r="H122" s="174"/>
      <c r="I122" s="174"/>
      <c r="J122" s="174"/>
      <c r="K122" s="174"/>
      <c r="L122" s="174"/>
      <c r="M122" s="174"/>
      <c r="N122" s="175"/>
      <c r="Q122"/>
    </row>
    <row r="123" spans="1:17" ht="16.5" thickTop="1" thickBot="1"/>
    <row r="124" spans="1:17" ht="64.5" customHeight="1" thickTop="1">
      <c r="A124" s="177" t="s">
        <v>197</v>
      </c>
      <c r="B124" s="178"/>
      <c r="C124" s="178"/>
      <c r="D124" s="178"/>
      <c r="E124" s="178"/>
      <c r="F124" s="178"/>
      <c r="G124" s="178"/>
      <c r="H124" s="178"/>
      <c r="I124" s="178"/>
      <c r="J124" s="178"/>
      <c r="K124" s="178"/>
      <c r="L124" s="178"/>
      <c r="M124" s="178"/>
      <c r="N124" s="179"/>
      <c r="Q124"/>
    </row>
    <row r="125" spans="1:17" ht="18" customHeight="1">
      <c r="A125" s="3"/>
      <c r="B125" s="1"/>
      <c r="C125" s="1"/>
      <c r="D125" s="1"/>
      <c r="E125" s="1"/>
      <c r="F125" s="1"/>
      <c r="G125" s="1"/>
      <c r="H125" s="1"/>
      <c r="I125" s="1"/>
      <c r="N125" s="46"/>
      <c r="O125" s="155"/>
      <c r="P125" s="155"/>
      <c r="Q125" s="156"/>
    </row>
    <row r="126" spans="1:17" ht="26.25" customHeight="1">
      <c r="A126" s="171" t="s">
        <v>86</v>
      </c>
      <c r="B126" s="172"/>
      <c r="C126" s="172"/>
      <c r="D126" s="172"/>
      <c r="E126" s="172"/>
      <c r="F126" s="172"/>
      <c r="G126" s="172"/>
      <c r="H126" s="153" t="s">
        <v>2</v>
      </c>
      <c r="I126" s="153"/>
      <c r="J126" s="154"/>
      <c r="K126" s="169" t="s">
        <v>102</v>
      </c>
      <c r="L126" s="153" t="s">
        <v>3</v>
      </c>
      <c r="M126" s="153"/>
      <c r="N126" s="167"/>
      <c r="O126" s="153" t="s">
        <v>55</v>
      </c>
      <c r="P126" s="153"/>
      <c r="Q126" s="154"/>
    </row>
    <row r="127" spans="1:17" ht="33" customHeight="1">
      <c r="A127" s="120" t="s">
        <v>0</v>
      </c>
      <c r="B127" s="119" t="s">
        <v>98</v>
      </c>
      <c r="C127" s="121" t="s">
        <v>95</v>
      </c>
      <c r="D127" s="121" t="s">
        <v>96</v>
      </c>
      <c r="E127" s="119" t="s">
        <v>1</v>
      </c>
      <c r="F127" s="119" t="s">
        <v>99</v>
      </c>
      <c r="G127" s="119" t="s">
        <v>97</v>
      </c>
      <c r="H127" s="119" t="s">
        <v>5</v>
      </c>
      <c r="I127" s="151" t="s">
        <v>4</v>
      </c>
      <c r="J127" s="166"/>
      <c r="K127" s="170"/>
      <c r="L127" s="119" t="s">
        <v>5</v>
      </c>
      <c r="M127" s="151" t="s">
        <v>4</v>
      </c>
      <c r="N127" s="165"/>
      <c r="O127" s="119" t="s">
        <v>5</v>
      </c>
      <c r="P127" s="151" t="s">
        <v>4</v>
      </c>
      <c r="Q127" s="152"/>
    </row>
    <row r="128" spans="1:17" s="8" customFormat="1" ht="26.25" customHeight="1">
      <c r="A128" s="7" t="s">
        <v>6</v>
      </c>
      <c r="B128" s="5">
        <v>1892</v>
      </c>
      <c r="C128" s="5">
        <v>0</v>
      </c>
      <c r="D128" s="5">
        <v>0</v>
      </c>
      <c r="E128" s="5">
        <v>1892</v>
      </c>
      <c r="F128" s="5">
        <v>0</v>
      </c>
      <c r="G128" s="5">
        <v>1892</v>
      </c>
      <c r="H128" s="5">
        <v>481.00908399999997</v>
      </c>
      <c r="I128" s="6">
        <v>0.25423313107822409</v>
      </c>
      <c r="J128" s="13">
        <v>0.42372188513037351</v>
      </c>
      <c r="K128" s="5">
        <v>1410.990916</v>
      </c>
      <c r="L128" s="5">
        <v>481.00908399999997</v>
      </c>
      <c r="M128" s="6">
        <v>0.25423313107822409</v>
      </c>
      <c r="N128" s="41">
        <v>0.42372188513037351</v>
      </c>
      <c r="O128" s="5">
        <v>481.00908399999997</v>
      </c>
      <c r="P128" s="6">
        <v>0.25423313107822409</v>
      </c>
      <c r="Q128" s="41">
        <v>0.42372188513037351</v>
      </c>
    </row>
    <row r="129" spans="1:17" s="8" customFormat="1" ht="26.25" customHeight="1">
      <c r="A129" s="7" t="s">
        <v>7</v>
      </c>
      <c r="B129" s="5">
        <v>180716.666513</v>
      </c>
      <c r="C129" s="5">
        <v>3465</v>
      </c>
      <c r="D129" s="5">
        <v>0</v>
      </c>
      <c r="E129" s="5">
        <v>184181.666513</v>
      </c>
      <c r="F129" s="5">
        <v>0</v>
      </c>
      <c r="G129" s="5">
        <v>184181.666513</v>
      </c>
      <c r="H129" s="5">
        <v>170019.23411566002</v>
      </c>
      <c r="I129" s="6">
        <v>0.92310617736570233</v>
      </c>
      <c r="J129" s="13">
        <v>1.538510295609504</v>
      </c>
      <c r="K129" s="5">
        <v>14162.432397339988</v>
      </c>
      <c r="L129" s="5">
        <v>140570.77478826998</v>
      </c>
      <c r="M129" s="6">
        <v>0.76321806317431784</v>
      </c>
      <c r="N129" s="41">
        <v>2.277271561620974</v>
      </c>
      <c r="O129" s="5">
        <v>140570.77478826998</v>
      </c>
      <c r="P129" s="6">
        <v>0.76321806317431784</v>
      </c>
      <c r="Q129" s="41">
        <v>2.277271561620974</v>
      </c>
    </row>
    <row r="130" spans="1:17" s="8" customFormat="1" ht="18.75">
      <c r="A130" s="7" t="s">
        <v>85</v>
      </c>
      <c r="B130" s="5">
        <v>60909.8</v>
      </c>
      <c r="C130" s="5">
        <v>0</v>
      </c>
      <c r="D130" s="5">
        <v>0</v>
      </c>
      <c r="E130" s="5">
        <v>60909.8</v>
      </c>
      <c r="F130" s="5">
        <v>0</v>
      </c>
      <c r="G130" s="5">
        <v>60909.8</v>
      </c>
      <c r="H130" s="5">
        <v>29765.584144369997</v>
      </c>
      <c r="I130" s="6">
        <v>0.48868300576212687</v>
      </c>
      <c r="J130" s="13">
        <v>0.81447167627021144</v>
      </c>
      <c r="K130" s="5">
        <v>31144.215855630006</v>
      </c>
      <c r="L130" s="5">
        <v>7324.60650747</v>
      </c>
      <c r="M130" s="6">
        <v>0.12025333374054749</v>
      </c>
      <c r="N130" s="41">
        <v>0.35880898308209713</v>
      </c>
      <c r="O130" s="5">
        <v>7324.60650747</v>
      </c>
      <c r="P130" s="6">
        <v>0.12025333374054749</v>
      </c>
      <c r="Q130" s="41">
        <v>0.35880898308209713</v>
      </c>
    </row>
    <row r="131" spans="1:17" s="8" customFormat="1" ht="33.75">
      <c r="A131" s="47" t="s">
        <v>108</v>
      </c>
      <c r="B131" s="5">
        <v>1519.3</v>
      </c>
      <c r="C131" s="5">
        <v>0</v>
      </c>
      <c r="D131" s="5">
        <v>0</v>
      </c>
      <c r="E131" s="5">
        <v>1519.3</v>
      </c>
      <c r="F131" s="5">
        <v>0</v>
      </c>
      <c r="G131" s="5">
        <v>1519.3</v>
      </c>
      <c r="H131" s="5">
        <v>884.79340000000002</v>
      </c>
      <c r="I131" s="6">
        <v>0.5823691173566774</v>
      </c>
      <c r="J131" s="13">
        <v>0.97061519559446241</v>
      </c>
      <c r="K131" s="5">
        <v>634.50659999999993</v>
      </c>
      <c r="L131" s="5">
        <v>8.800001</v>
      </c>
      <c r="M131" s="6">
        <v>5.7921417758178108E-3</v>
      </c>
      <c r="N131" s="41">
        <v>1.7282452268080124E-2</v>
      </c>
      <c r="O131" s="5">
        <v>8.800001</v>
      </c>
      <c r="P131" s="6">
        <v>5.7921417758178108E-3</v>
      </c>
      <c r="Q131" s="41">
        <v>1.7282452268080124E-2</v>
      </c>
    </row>
    <row r="132" spans="1:17" s="8" customFormat="1" ht="33.75">
      <c r="A132" s="47" t="s">
        <v>105</v>
      </c>
      <c r="B132" s="5">
        <v>369679.86293800001</v>
      </c>
      <c r="C132" s="5">
        <v>508535</v>
      </c>
      <c r="D132" s="5">
        <v>236875.35217100001</v>
      </c>
      <c r="E132" s="5">
        <v>641339.51076700003</v>
      </c>
      <c r="F132" s="5">
        <v>124670.463604</v>
      </c>
      <c r="G132" s="5">
        <v>516669.04716300004</v>
      </c>
      <c r="H132" s="5">
        <v>0</v>
      </c>
      <c r="I132" s="6">
        <v>0</v>
      </c>
      <c r="J132" s="13">
        <v>0</v>
      </c>
      <c r="K132" s="5">
        <v>641339.51076700003</v>
      </c>
      <c r="L132" s="5">
        <v>0</v>
      </c>
      <c r="M132" s="6">
        <v>0</v>
      </c>
      <c r="N132" s="41">
        <v>0</v>
      </c>
      <c r="O132" s="5">
        <v>0</v>
      </c>
      <c r="P132" s="6">
        <v>0</v>
      </c>
      <c r="Q132" s="41">
        <v>0</v>
      </c>
    </row>
    <row r="133" spans="1:17" ht="18.75">
      <c r="A133" s="122" t="s">
        <v>68</v>
      </c>
      <c r="B133" s="123">
        <v>614717.62945100002</v>
      </c>
      <c r="C133" s="123">
        <v>512000</v>
      </c>
      <c r="D133" s="123">
        <v>236875.35217100001</v>
      </c>
      <c r="E133" s="123">
        <v>889842.27728000004</v>
      </c>
      <c r="F133" s="123">
        <v>124670.463604</v>
      </c>
      <c r="G133" s="123">
        <v>765171.81367600011</v>
      </c>
      <c r="H133" s="123">
        <v>201150.62074402999</v>
      </c>
      <c r="I133" s="124">
        <v>0.22605199357226699</v>
      </c>
      <c r="J133" s="125">
        <v>0.37675332262044497</v>
      </c>
      <c r="K133" s="123">
        <v>688691.65653597005</v>
      </c>
      <c r="L133" s="123">
        <v>148385.19038073995</v>
      </c>
      <c r="M133" s="124">
        <v>0.1667544846647567</v>
      </c>
      <c r="N133" s="126">
        <v>0.49755799033424875</v>
      </c>
      <c r="O133" s="123">
        <v>148385.19038073995</v>
      </c>
      <c r="P133" s="124">
        <v>0.19392401514095933</v>
      </c>
      <c r="Q133" s="126">
        <v>0.49755799033424875</v>
      </c>
    </row>
    <row r="134" spans="1:17" ht="24.6" customHeight="1">
      <c r="A134" s="48"/>
      <c r="N134" s="46"/>
      <c r="Q134" s="46"/>
    </row>
    <row r="135" spans="1:17" ht="26.25" customHeight="1">
      <c r="A135" s="171" t="s">
        <v>65</v>
      </c>
      <c r="B135" s="172"/>
      <c r="C135" s="172"/>
      <c r="D135" s="172"/>
      <c r="E135" s="172"/>
      <c r="F135" s="172"/>
      <c r="G135" s="172"/>
      <c r="H135" s="153" t="s">
        <v>2</v>
      </c>
      <c r="I135" s="153"/>
      <c r="J135" s="154"/>
      <c r="K135" s="169" t="s">
        <v>102</v>
      </c>
      <c r="L135" s="153" t="s">
        <v>3</v>
      </c>
      <c r="M135" s="153"/>
      <c r="N135" s="167"/>
      <c r="O135" s="153" t="s">
        <v>55</v>
      </c>
      <c r="P135" s="153"/>
      <c r="Q135" s="154"/>
    </row>
    <row r="136" spans="1:17" ht="33" customHeight="1">
      <c r="A136" s="120" t="s">
        <v>0</v>
      </c>
      <c r="B136" s="119" t="s">
        <v>98</v>
      </c>
      <c r="C136" s="121" t="s">
        <v>95</v>
      </c>
      <c r="D136" s="121" t="s">
        <v>96</v>
      </c>
      <c r="E136" s="119" t="s">
        <v>1</v>
      </c>
      <c r="F136" s="119" t="s">
        <v>99</v>
      </c>
      <c r="G136" s="119" t="s">
        <v>97</v>
      </c>
      <c r="H136" s="119" t="s">
        <v>5</v>
      </c>
      <c r="I136" s="151" t="s">
        <v>4</v>
      </c>
      <c r="J136" s="166" t="s">
        <v>106</v>
      </c>
      <c r="K136" s="170"/>
      <c r="L136" s="119" t="s">
        <v>5</v>
      </c>
      <c r="M136" s="151" t="s">
        <v>4</v>
      </c>
      <c r="N136" s="165"/>
      <c r="O136" s="119" t="s">
        <v>5</v>
      </c>
      <c r="P136" s="151" t="s">
        <v>4</v>
      </c>
      <c r="Q136" s="152"/>
    </row>
    <row r="137" spans="1:17" s="8" customFormat="1" ht="26.25" customHeight="1">
      <c r="A137" s="7" t="s">
        <v>6</v>
      </c>
      <c r="B137" s="5">
        <v>1892</v>
      </c>
      <c r="C137" s="5">
        <v>0</v>
      </c>
      <c r="D137" s="5">
        <v>0</v>
      </c>
      <c r="E137" s="5">
        <v>1892</v>
      </c>
      <c r="F137" s="5">
        <v>0</v>
      </c>
      <c r="G137" s="5">
        <v>1892</v>
      </c>
      <c r="H137" s="5">
        <v>481.00908399999997</v>
      </c>
      <c r="I137" s="6">
        <v>0.25423313107822409</v>
      </c>
      <c r="J137" s="13">
        <v>0.42372188513037351</v>
      </c>
      <c r="K137" s="5">
        <v>1410.990916</v>
      </c>
      <c r="L137" s="5">
        <v>481.00908399999997</v>
      </c>
      <c r="M137" s="6">
        <v>0.25423313107822409</v>
      </c>
      <c r="N137" s="41">
        <v>0.75857465560804482</v>
      </c>
      <c r="O137" s="5">
        <v>481.00908399999997</v>
      </c>
      <c r="P137" s="6">
        <v>0.25423313107822409</v>
      </c>
      <c r="Q137" s="41">
        <v>0.75857465560804482</v>
      </c>
    </row>
    <row r="138" spans="1:17" s="8" customFormat="1" ht="26.25" customHeight="1">
      <c r="A138" s="7" t="s">
        <v>7</v>
      </c>
      <c r="B138" s="5">
        <v>80619.565000000002</v>
      </c>
      <c r="C138" s="5">
        <v>3465</v>
      </c>
      <c r="D138" s="5">
        <v>0</v>
      </c>
      <c r="E138" s="5">
        <v>84084.565000000002</v>
      </c>
      <c r="F138" s="5">
        <v>0</v>
      </c>
      <c r="G138" s="5">
        <v>84084.565000000002</v>
      </c>
      <c r="H138" s="5">
        <v>80619.565000000002</v>
      </c>
      <c r="I138" s="6">
        <v>0.95879148569062589</v>
      </c>
      <c r="J138" s="13">
        <v>1.5979858094843766</v>
      </c>
      <c r="K138" s="5">
        <v>3465</v>
      </c>
      <c r="L138" s="5">
        <v>80619.565000000002</v>
      </c>
      <c r="M138" s="6">
        <v>0.95879148569062589</v>
      </c>
      <c r="N138" s="41">
        <v>2.8608188003392336</v>
      </c>
      <c r="O138" s="5">
        <v>80619.565000000002</v>
      </c>
      <c r="P138" s="6">
        <v>0.95879148569062589</v>
      </c>
      <c r="Q138" s="41">
        <v>2.8608188003392336</v>
      </c>
    </row>
    <row r="139" spans="1:17" ht="18.75">
      <c r="A139" s="122" t="s">
        <v>68</v>
      </c>
      <c r="B139" s="123">
        <v>82511.565000000002</v>
      </c>
      <c r="C139" s="123">
        <v>3465</v>
      </c>
      <c r="D139" s="123">
        <v>0</v>
      </c>
      <c r="E139" s="123">
        <v>85976.565000000002</v>
      </c>
      <c r="F139" s="123">
        <v>0</v>
      </c>
      <c r="G139" s="123">
        <v>85976.565000000002</v>
      </c>
      <c r="H139" s="123">
        <v>81100.574084000007</v>
      </c>
      <c r="I139" s="124">
        <v>0.94328697691051044</v>
      </c>
      <c r="J139" s="125">
        <v>1.5721449615175174</v>
      </c>
      <c r="K139" s="123">
        <v>4875.9909159999997</v>
      </c>
      <c r="L139" s="123">
        <v>81100.574084000007</v>
      </c>
      <c r="M139" s="124">
        <v>0.94328697691051044</v>
      </c>
      <c r="N139" s="126">
        <v>2.8145568227662587</v>
      </c>
      <c r="O139" s="123">
        <v>81100.574084000007</v>
      </c>
      <c r="P139" s="124">
        <v>0.94328697691051044</v>
      </c>
      <c r="Q139" s="126">
        <v>2.8145568227662587</v>
      </c>
    </row>
    <row r="140" spans="1:17" ht="8.4499999999999993" customHeight="1">
      <c r="A140" s="48"/>
      <c r="N140" s="46"/>
      <c r="Q140" s="46"/>
    </row>
    <row r="141" spans="1:17" ht="26.25" customHeight="1">
      <c r="A141" s="171" t="s">
        <v>66</v>
      </c>
      <c r="B141" s="172"/>
      <c r="C141" s="172"/>
      <c r="D141" s="172"/>
      <c r="E141" s="172"/>
      <c r="F141" s="172"/>
      <c r="G141" s="172"/>
      <c r="H141" s="153" t="s">
        <v>2</v>
      </c>
      <c r="I141" s="153"/>
      <c r="J141" s="154"/>
      <c r="K141" s="169" t="s">
        <v>102</v>
      </c>
      <c r="L141" s="153" t="s">
        <v>3</v>
      </c>
      <c r="M141" s="153"/>
      <c r="N141" s="167"/>
      <c r="O141" s="153" t="s">
        <v>55</v>
      </c>
      <c r="P141" s="153"/>
      <c r="Q141" s="154"/>
    </row>
    <row r="142" spans="1:17" ht="33" customHeight="1">
      <c r="A142" s="120" t="s">
        <v>0</v>
      </c>
      <c r="B142" s="119" t="s">
        <v>98</v>
      </c>
      <c r="C142" s="121" t="s">
        <v>95</v>
      </c>
      <c r="D142" s="121" t="s">
        <v>96</v>
      </c>
      <c r="E142" s="119" t="s">
        <v>1</v>
      </c>
      <c r="F142" s="119" t="s">
        <v>99</v>
      </c>
      <c r="G142" s="119" t="s">
        <v>97</v>
      </c>
      <c r="H142" s="119" t="s">
        <v>5</v>
      </c>
      <c r="I142" s="151" t="s">
        <v>4</v>
      </c>
      <c r="J142" s="166"/>
      <c r="K142" s="170"/>
      <c r="L142" s="119" t="s">
        <v>5</v>
      </c>
      <c r="M142" s="151" t="s">
        <v>4</v>
      </c>
      <c r="N142" s="165"/>
      <c r="O142" s="119" t="s">
        <v>5</v>
      </c>
      <c r="P142" s="151" t="s">
        <v>4</v>
      </c>
      <c r="Q142" s="152"/>
    </row>
    <row r="143" spans="1:17" s="8" customFormat="1" ht="26.25" customHeight="1">
      <c r="A143" s="7" t="s">
        <v>7</v>
      </c>
      <c r="B143" s="5">
        <v>100097.101513</v>
      </c>
      <c r="C143" s="5">
        <v>0</v>
      </c>
      <c r="D143" s="5">
        <v>0</v>
      </c>
      <c r="E143" s="5">
        <v>100097.101513</v>
      </c>
      <c r="F143" s="5">
        <v>0</v>
      </c>
      <c r="G143" s="5">
        <v>100097.101513</v>
      </c>
      <c r="H143" s="5">
        <v>89399.669115659999</v>
      </c>
      <c r="I143" s="6">
        <v>0.89312944894862234</v>
      </c>
      <c r="J143" s="13">
        <v>1.4885490815810374</v>
      </c>
      <c r="K143" s="141">
        <v>10697.432397340002</v>
      </c>
      <c r="L143" s="5">
        <v>59951.209788269996</v>
      </c>
      <c r="M143" s="6">
        <v>0.59893052727889329</v>
      </c>
      <c r="N143" s="41">
        <v>1.7870743932423934</v>
      </c>
      <c r="O143" s="5">
        <v>59951.209788269996</v>
      </c>
      <c r="P143" s="6">
        <v>0.59893052727889329</v>
      </c>
      <c r="Q143" s="41">
        <v>1.7870743932423934</v>
      </c>
    </row>
    <row r="144" spans="1:17" s="8" customFormat="1" ht="26.25" customHeight="1">
      <c r="A144" s="7" t="s">
        <v>85</v>
      </c>
      <c r="B144" s="5">
        <v>60909.8</v>
      </c>
      <c r="C144" s="5">
        <v>0</v>
      </c>
      <c r="D144" s="5">
        <v>0</v>
      </c>
      <c r="E144" s="5">
        <v>60909.8</v>
      </c>
      <c r="F144" s="5">
        <v>0</v>
      </c>
      <c r="G144" s="5">
        <v>60909.8</v>
      </c>
      <c r="H144" s="5">
        <v>29765.584144369997</v>
      </c>
      <c r="I144" s="6">
        <v>0.48868300576212687</v>
      </c>
      <c r="J144" s="13">
        <v>0.81447167627021144</v>
      </c>
      <c r="K144" s="141">
        <v>31144.215855630006</v>
      </c>
      <c r="L144" s="5">
        <v>7324.60650747</v>
      </c>
      <c r="M144" s="6">
        <v>0.12025333374054749</v>
      </c>
      <c r="N144" s="41">
        <v>0.35880898308209713</v>
      </c>
      <c r="O144" s="5">
        <v>7324.60650747</v>
      </c>
      <c r="P144" s="6">
        <v>0.12025333374054749</v>
      </c>
      <c r="Q144" s="41">
        <v>0.35880898308209713</v>
      </c>
    </row>
    <row r="145" spans="1:17" s="8" customFormat="1" ht="33.75">
      <c r="A145" s="47" t="s">
        <v>104</v>
      </c>
      <c r="B145" s="5">
        <v>1519.3</v>
      </c>
      <c r="C145" s="5">
        <v>0</v>
      </c>
      <c r="D145" s="5">
        <v>0</v>
      </c>
      <c r="E145" s="5">
        <v>1519.3</v>
      </c>
      <c r="F145" s="5">
        <v>0</v>
      </c>
      <c r="G145" s="5">
        <v>1519.3</v>
      </c>
      <c r="H145" s="5">
        <v>884.79340000000002</v>
      </c>
      <c r="I145" s="6">
        <v>0.5823691173566774</v>
      </c>
      <c r="J145" s="13">
        <v>0.97061519559446241</v>
      </c>
      <c r="K145" s="145">
        <v>634.50659999999993</v>
      </c>
      <c r="L145" s="5">
        <v>8.800001</v>
      </c>
      <c r="M145" s="6">
        <v>5.7921417758178108E-3</v>
      </c>
      <c r="N145" s="41">
        <v>1.7282452268080124E-2</v>
      </c>
      <c r="O145" s="5">
        <v>8.800001</v>
      </c>
      <c r="P145" s="6">
        <v>5.7921417758178108E-3</v>
      </c>
      <c r="Q145" s="41">
        <v>1.7282452268080124E-2</v>
      </c>
    </row>
    <row r="146" spans="1:17" s="8" customFormat="1" ht="33.75">
      <c r="A146" s="47" t="s">
        <v>105</v>
      </c>
      <c r="B146" s="5">
        <v>369679.86293800001</v>
      </c>
      <c r="C146" s="5">
        <v>508535</v>
      </c>
      <c r="D146" s="5">
        <v>236875.35217100001</v>
      </c>
      <c r="E146" s="5">
        <v>641339.51076700003</v>
      </c>
      <c r="F146" s="5">
        <v>124670.463604</v>
      </c>
      <c r="G146" s="5">
        <v>516669.04716300004</v>
      </c>
      <c r="H146" s="5">
        <v>0</v>
      </c>
      <c r="I146" s="6">
        <v>0</v>
      </c>
      <c r="J146" s="13">
        <v>0</v>
      </c>
      <c r="K146" s="143">
        <v>641339.51076700003</v>
      </c>
      <c r="L146" s="5">
        <v>0</v>
      </c>
      <c r="M146" s="6">
        <v>0</v>
      </c>
      <c r="N146" s="41">
        <v>0</v>
      </c>
      <c r="O146" s="5">
        <v>0</v>
      </c>
      <c r="P146" s="6">
        <v>0</v>
      </c>
      <c r="Q146" s="41">
        <v>0</v>
      </c>
    </row>
    <row r="147" spans="1:17" ht="18.75">
      <c r="A147" s="122" t="s">
        <v>68</v>
      </c>
      <c r="B147" s="123">
        <v>532206.06445099995</v>
      </c>
      <c r="C147" s="123">
        <v>508535</v>
      </c>
      <c r="D147" s="123">
        <v>236875.35217100001</v>
      </c>
      <c r="E147" s="123">
        <v>803865.71228000009</v>
      </c>
      <c r="F147" s="123">
        <v>124670.463604</v>
      </c>
      <c r="G147" s="123">
        <v>679195.24867600005</v>
      </c>
      <c r="H147" s="123">
        <v>120050.04666003</v>
      </c>
      <c r="I147" s="124">
        <v>0.14934092202979113</v>
      </c>
      <c r="J147" s="125">
        <v>0.24890153671631857</v>
      </c>
      <c r="K147" s="123">
        <v>683815.66561997007</v>
      </c>
      <c r="L147" s="123">
        <v>67284.616296739987</v>
      </c>
      <c r="M147" s="124">
        <v>8.3701313874802521E-2</v>
      </c>
      <c r="N147" s="126">
        <v>0.24974595198209254</v>
      </c>
      <c r="O147" s="123">
        <v>67284.616296739987</v>
      </c>
      <c r="P147" s="124">
        <v>9.9065204634311441E-2</v>
      </c>
      <c r="Q147" s="126">
        <v>0.24974595198209254</v>
      </c>
    </row>
    <row r="148" spans="1:17" ht="32.25" customHeight="1" thickBot="1">
      <c r="A148" s="186" t="s">
        <v>88</v>
      </c>
      <c r="B148" s="187"/>
      <c r="C148" s="187"/>
      <c r="D148" s="187"/>
      <c r="E148" s="187"/>
      <c r="F148" s="187"/>
      <c r="G148" s="187"/>
      <c r="H148" s="187"/>
      <c r="I148" s="187"/>
      <c r="J148" s="187"/>
      <c r="K148" s="187"/>
      <c r="L148" s="187"/>
      <c r="M148" s="187"/>
      <c r="N148" s="188"/>
      <c r="Q148"/>
    </row>
    <row r="149" spans="1:17" ht="16.5" thickTop="1" thickBot="1">
      <c r="D149" s="4">
        <v>132804.51076700003</v>
      </c>
      <c r="E149" s="4">
        <v>295330.71228000009</v>
      </c>
      <c r="F149" s="4"/>
      <c r="G149" s="4"/>
      <c r="H149" s="4">
        <v>120050.04666003</v>
      </c>
      <c r="K149" s="4">
        <v>42476.154852970009</v>
      </c>
    </row>
    <row r="150" spans="1:17" ht="62.25" customHeight="1" thickTop="1">
      <c r="A150" s="177" t="s">
        <v>198</v>
      </c>
      <c r="B150" s="178"/>
      <c r="C150" s="178"/>
      <c r="D150" s="178"/>
      <c r="E150" s="178"/>
      <c r="F150" s="178"/>
      <c r="G150" s="178"/>
      <c r="H150" s="178"/>
      <c r="I150" s="178"/>
      <c r="J150" s="178"/>
      <c r="K150" s="178"/>
      <c r="L150" s="178"/>
      <c r="M150" s="178"/>
      <c r="N150" s="179"/>
      <c r="Q150"/>
    </row>
    <row r="151" spans="1:17" ht="18" customHeight="1">
      <c r="A151" s="3"/>
      <c r="B151" s="1"/>
      <c r="C151" s="1"/>
      <c r="D151" s="1"/>
      <c r="E151" s="1"/>
      <c r="F151" s="1"/>
      <c r="G151" s="1"/>
      <c r="H151" s="1"/>
      <c r="I151" s="1"/>
      <c r="N151" s="46"/>
      <c r="O151" s="155"/>
      <c r="P151" s="155"/>
      <c r="Q151" s="156"/>
    </row>
    <row r="152" spans="1:17" ht="26.25" customHeight="1">
      <c r="A152" s="171" t="s">
        <v>113</v>
      </c>
      <c r="B152" s="172"/>
      <c r="C152" s="172"/>
      <c r="D152" s="172"/>
      <c r="E152" s="172"/>
      <c r="F152" s="172"/>
      <c r="G152" s="172"/>
      <c r="H152" s="153" t="s">
        <v>2</v>
      </c>
      <c r="I152" s="153"/>
      <c r="J152" s="154"/>
      <c r="K152" s="169" t="s">
        <v>102</v>
      </c>
      <c r="L152" s="153" t="s">
        <v>3</v>
      </c>
      <c r="M152" s="153"/>
      <c r="N152" s="167"/>
      <c r="O152" s="153" t="s">
        <v>55</v>
      </c>
      <c r="P152" s="153"/>
      <c r="Q152" s="154"/>
    </row>
    <row r="153" spans="1:17" ht="33" customHeight="1">
      <c r="A153" s="120" t="s">
        <v>0</v>
      </c>
      <c r="B153" s="119" t="s">
        <v>98</v>
      </c>
      <c r="C153" s="121" t="s">
        <v>95</v>
      </c>
      <c r="D153" s="121" t="s">
        <v>96</v>
      </c>
      <c r="E153" s="119" t="s">
        <v>1</v>
      </c>
      <c r="F153" s="119" t="s">
        <v>99</v>
      </c>
      <c r="G153" s="119" t="s">
        <v>97</v>
      </c>
      <c r="H153" s="119" t="s">
        <v>5</v>
      </c>
      <c r="I153" s="151" t="s">
        <v>4</v>
      </c>
      <c r="J153" s="166"/>
      <c r="K153" s="170"/>
      <c r="L153" s="119" t="s">
        <v>5</v>
      </c>
      <c r="M153" s="151" t="s">
        <v>4</v>
      </c>
      <c r="N153" s="165"/>
      <c r="O153" s="119" t="s">
        <v>5</v>
      </c>
      <c r="P153" s="151" t="s">
        <v>4</v>
      </c>
      <c r="Q153" s="152"/>
    </row>
    <row r="154" spans="1:17" s="8" customFormat="1" ht="20.25" customHeight="1">
      <c r="A154" s="7" t="s">
        <v>17</v>
      </c>
      <c r="B154" s="5">
        <v>2845.8970709999999</v>
      </c>
      <c r="C154" s="5">
        <v>0</v>
      </c>
      <c r="D154" s="5">
        <v>0</v>
      </c>
      <c r="E154" s="5">
        <v>2845.8970709999999</v>
      </c>
      <c r="F154" s="5">
        <v>0</v>
      </c>
      <c r="G154" s="5">
        <v>2845.8970709999999</v>
      </c>
      <c r="H154" s="5">
        <v>2236.4559509999999</v>
      </c>
      <c r="I154" s="6">
        <v>0.78585271891584862</v>
      </c>
      <c r="J154" s="13">
        <v>1.3097545315264145</v>
      </c>
      <c r="K154" s="5">
        <v>609.44111999999996</v>
      </c>
      <c r="L154" s="5">
        <v>2236.4559509999999</v>
      </c>
      <c r="M154" s="6">
        <v>0.78585271891584862</v>
      </c>
      <c r="N154" s="41">
        <v>2.3448082989105581</v>
      </c>
      <c r="O154" s="5">
        <v>2236.4559509999999</v>
      </c>
      <c r="P154" s="6">
        <v>0.78585271891584862</v>
      </c>
      <c r="Q154" s="41">
        <v>2.3448082989105581</v>
      </c>
    </row>
    <row r="155" spans="1:17" s="8" customFormat="1" ht="21" customHeight="1">
      <c r="A155" s="7" t="s">
        <v>109</v>
      </c>
      <c r="B155" s="5">
        <v>0</v>
      </c>
      <c r="C155" s="5">
        <v>0</v>
      </c>
      <c r="D155" s="5">
        <v>0</v>
      </c>
      <c r="E155" s="5">
        <v>0</v>
      </c>
      <c r="F155" s="5">
        <v>0</v>
      </c>
      <c r="G155" s="5">
        <v>0</v>
      </c>
      <c r="H155" s="5">
        <v>0</v>
      </c>
      <c r="I155" s="6" t="s">
        <v>46</v>
      </c>
      <c r="J155" s="13" t="e">
        <v>#VALUE!</v>
      </c>
      <c r="K155" s="5">
        <v>0</v>
      </c>
      <c r="L155" s="5">
        <v>0</v>
      </c>
      <c r="M155" s="6" t="s">
        <v>46</v>
      </c>
      <c r="N155" s="41" t="e">
        <v>#VALUE!</v>
      </c>
      <c r="O155" s="5">
        <v>0</v>
      </c>
      <c r="P155" s="6" t="s">
        <v>46</v>
      </c>
      <c r="Q155" s="41" t="e">
        <v>#VALUE!</v>
      </c>
    </row>
    <row r="156" spans="1:17" s="8" customFormat="1" ht="20.25" customHeight="1">
      <c r="A156" s="7" t="s">
        <v>20</v>
      </c>
      <c r="B156" s="5">
        <v>3838.5667859999999</v>
      </c>
      <c r="C156" s="5">
        <v>0</v>
      </c>
      <c r="D156" s="5">
        <v>0</v>
      </c>
      <c r="E156" s="5">
        <v>3838.5667859999999</v>
      </c>
      <c r="F156" s="5">
        <v>0</v>
      </c>
      <c r="G156" s="5">
        <v>3838.5667859999999</v>
      </c>
      <c r="H156" s="5">
        <v>1675.2</v>
      </c>
      <c r="I156" s="6">
        <v>0.43641288360796027</v>
      </c>
      <c r="J156" s="13">
        <v>0.72735480601326719</v>
      </c>
      <c r="K156" s="5">
        <v>2163.3667859999996</v>
      </c>
      <c r="L156" s="5">
        <v>1675.2</v>
      </c>
      <c r="M156" s="6">
        <v>0.43641288360796027</v>
      </c>
      <c r="N156" s="41">
        <v>1.3021581863929532</v>
      </c>
      <c r="O156" s="5">
        <v>1675.2</v>
      </c>
      <c r="P156" s="6">
        <v>0.43641288360796027</v>
      </c>
      <c r="Q156" s="41">
        <v>1.3021581863929532</v>
      </c>
    </row>
    <row r="157" spans="1:17" s="8" customFormat="1" ht="20.25" customHeight="1">
      <c r="A157" s="7" t="s">
        <v>21</v>
      </c>
      <c r="B157" s="5">
        <v>14718.09561</v>
      </c>
      <c r="C157" s="5">
        <v>3723.4156039999998</v>
      </c>
      <c r="D157" s="5">
        <v>0</v>
      </c>
      <c r="E157" s="5">
        <v>18441.511213999998</v>
      </c>
      <c r="F157" s="5">
        <v>0</v>
      </c>
      <c r="G157" s="5">
        <v>18441.511213999998</v>
      </c>
      <c r="H157" s="5">
        <v>15068.686587</v>
      </c>
      <c r="I157" s="6">
        <v>0.81710692861008616</v>
      </c>
      <c r="J157" s="13">
        <v>1.3618448810168102</v>
      </c>
      <c r="K157" s="5">
        <v>3372.8246269999981</v>
      </c>
      <c r="L157" s="5">
        <v>12388.11520488</v>
      </c>
      <c r="M157" s="6">
        <v>0.6717516293065765</v>
      </c>
      <c r="N157" s="41">
        <v>2.0043562327782936</v>
      </c>
      <c r="O157" s="5">
        <v>12388.11520488</v>
      </c>
      <c r="P157" s="6">
        <v>0.6717516293065765</v>
      </c>
      <c r="Q157" s="41">
        <v>2.0043562327782936</v>
      </c>
    </row>
    <row r="158" spans="1:17" s="8" customFormat="1" ht="20.25" customHeight="1">
      <c r="A158" s="7" t="s">
        <v>22</v>
      </c>
      <c r="B158" s="5">
        <v>2755.9136619999999</v>
      </c>
      <c r="C158" s="5">
        <v>20455.027491000001</v>
      </c>
      <c r="D158" s="5">
        <v>0</v>
      </c>
      <c r="E158" s="5">
        <v>23210.941153</v>
      </c>
      <c r="F158" s="5">
        <v>0</v>
      </c>
      <c r="G158" s="5">
        <v>23210.941153</v>
      </c>
      <c r="H158" s="5">
        <v>3890.015222</v>
      </c>
      <c r="I158" s="6">
        <v>0.16759403232975834</v>
      </c>
      <c r="J158" s="13">
        <v>0.27932338721626393</v>
      </c>
      <c r="K158" s="5">
        <v>19320.925930999998</v>
      </c>
      <c r="L158" s="5">
        <v>2769.7785769799998</v>
      </c>
      <c r="M158" s="6">
        <v>0.11933073108593047</v>
      </c>
      <c r="N158" s="41">
        <v>0.35605614363894117</v>
      </c>
      <c r="O158" s="5">
        <v>2489.5451399799999</v>
      </c>
      <c r="P158" s="6">
        <v>0.10725739743035917</v>
      </c>
      <c r="Q158" s="41">
        <v>0.35605614363894117</v>
      </c>
    </row>
    <row r="159" spans="1:17" s="8" customFormat="1" ht="20.25" customHeight="1">
      <c r="A159" s="7" t="s">
        <v>23</v>
      </c>
      <c r="B159" s="5">
        <v>5973.005357</v>
      </c>
      <c r="C159" s="5">
        <v>4745.4582700000001</v>
      </c>
      <c r="D159" s="5">
        <v>0</v>
      </c>
      <c r="E159" s="5">
        <v>10718.463626999999</v>
      </c>
      <c r="F159" s="5">
        <v>0</v>
      </c>
      <c r="G159" s="5">
        <v>10718.463626999999</v>
      </c>
      <c r="H159" s="5">
        <v>10407.999135</v>
      </c>
      <c r="I159" s="6">
        <v>0.97103460880177517</v>
      </c>
      <c r="J159" s="13">
        <v>1.6183910146696254</v>
      </c>
      <c r="K159" s="5">
        <v>310.46449199999915</v>
      </c>
      <c r="L159" s="5">
        <v>8006.2997459999997</v>
      </c>
      <c r="M159" s="6">
        <v>0.74696337316777273</v>
      </c>
      <c r="N159" s="41">
        <v>2.2287712114839318</v>
      </c>
      <c r="O159" s="5">
        <v>6149.2841490000001</v>
      </c>
      <c r="P159" s="6">
        <v>0.57370947581609033</v>
      </c>
      <c r="Q159" s="41">
        <v>2.2287712114839318</v>
      </c>
    </row>
    <row r="160" spans="1:17" s="8" customFormat="1" ht="20.25" customHeight="1">
      <c r="A160" s="7" t="s">
        <v>25</v>
      </c>
      <c r="B160" s="5">
        <v>2515</v>
      </c>
      <c r="C160" s="5">
        <v>10963.430195999999</v>
      </c>
      <c r="D160" s="5">
        <v>0</v>
      </c>
      <c r="E160" s="5">
        <v>13478.430195999999</v>
      </c>
      <c r="F160" s="5">
        <v>0</v>
      </c>
      <c r="G160" s="5">
        <v>13478.430195999999</v>
      </c>
      <c r="H160" s="5">
        <v>2957.0499690000001</v>
      </c>
      <c r="I160" s="6">
        <v>0.21939127376106199</v>
      </c>
      <c r="J160" s="13">
        <v>0.36565212293510335</v>
      </c>
      <c r="K160" s="5">
        <v>10521.380227</v>
      </c>
      <c r="L160" s="5">
        <v>2723.452726</v>
      </c>
      <c r="M160" s="6">
        <v>0.20206008313996687</v>
      </c>
      <c r="N160" s="41">
        <v>0.60290197949405666</v>
      </c>
      <c r="O160" s="5">
        <v>2704.663607</v>
      </c>
      <c r="P160" s="6">
        <v>0.20066606924318711</v>
      </c>
      <c r="Q160" s="41">
        <v>0.60290197949405666</v>
      </c>
    </row>
    <row r="161" spans="1:17" s="8" customFormat="1" ht="20.25" customHeight="1">
      <c r="A161" s="7" t="s">
        <v>26</v>
      </c>
      <c r="B161" s="5">
        <v>2729</v>
      </c>
      <c r="C161" s="5">
        <v>2846.1279199999999</v>
      </c>
      <c r="D161" s="5">
        <v>0</v>
      </c>
      <c r="E161" s="5">
        <v>5575.1279199999999</v>
      </c>
      <c r="F161" s="5">
        <v>0</v>
      </c>
      <c r="G161" s="5">
        <v>5575.1279199999999</v>
      </c>
      <c r="H161" s="5">
        <v>5068.9335868400003</v>
      </c>
      <c r="I161" s="6">
        <v>0.909204893515699</v>
      </c>
      <c r="J161" s="13">
        <v>1.5153414891928316</v>
      </c>
      <c r="K161" s="5">
        <v>506.19433315999959</v>
      </c>
      <c r="L161" s="5">
        <v>3199.7351694399999</v>
      </c>
      <c r="M161" s="6">
        <v>0.57393035915129276</v>
      </c>
      <c r="N161" s="41">
        <v>1.7124794974193833</v>
      </c>
      <c r="O161" s="5">
        <v>2921.1385521999996</v>
      </c>
      <c r="P161" s="6">
        <v>0.52395901836096337</v>
      </c>
      <c r="Q161" s="41">
        <v>1.7124794974193833</v>
      </c>
    </row>
    <row r="162" spans="1:17" s="8" customFormat="1" ht="20.25" customHeight="1">
      <c r="A162" s="7" t="s">
        <v>28</v>
      </c>
      <c r="B162" s="5">
        <v>5344.4042730000001</v>
      </c>
      <c r="C162" s="5">
        <v>0</v>
      </c>
      <c r="D162" s="5">
        <v>0</v>
      </c>
      <c r="E162" s="5">
        <v>5344.4042730000001</v>
      </c>
      <c r="F162" s="5">
        <v>0</v>
      </c>
      <c r="G162" s="5">
        <v>5344.4042730000001</v>
      </c>
      <c r="H162" s="5">
        <v>4281.0221929999998</v>
      </c>
      <c r="I162" s="6">
        <v>0.80102888447787901</v>
      </c>
      <c r="J162" s="13">
        <v>1.3350481407964652</v>
      </c>
      <c r="K162" s="5">
        <v>1063.3820800000003</v>
      </c>
      <c r="L162" s="5">
        <v>4271.0233973800005</v>
      </c>
      <c r="M162" s="6">
        <v>0.7991579938960206</v>
      </c>
      <c r="N162" s="41">
        <v>2.3845082559659145</v>
      </c>
      <c r="O162" s="5">
        <v>4271.0233973800005</v>
      </c>
      <c r="P162" s="6">
        <v>0.7991579938960206</v>
      </c>
      <c r="Q162" s="41">
        <v>2.3845082559659145</v>
      </c>
    </row>
    <row r="163" spans="1:17" s="8" customFormat="1" ht="20.25" customHeight="1">
      <c r="A163" s="7" t="s">
        <v>29</v>
      </c>
      <c r="B163" s="5">
        <v>2996.582962</v>
      </c>
      <c r="C163" s="5">
        <v>10638.189925999999</v>
      </c>
      <c r="D163" s="5">
        <v>0</v>
      </c>
      <c r="E163" s="5">
        <v>13634.772888</v>
      </c>
      <c r="F163" s="5">
        <v>0</v>
      </c>
      <c r="G163" s="5">
        <v>13634.772888</v>
      </c>
      <c r="H163" s="5">
        <v>8692.7096282399998</v>
      </c>
      <c r="I163" s="6">
        <v>0.63753974486003184</v>
      </c>
      <c r="J163" s="13">
        <v>1.0625662414333865</v>
      </c>
      <c r="K163" s="5">
        <v>4942.0632597599997</v>
      </c>
      <c r="L163" s="5">
        <v>2978.18807823</v>
      </c>
      <c r="M163" s="6">
        <v>0.21842593952196382</v>
      </c>
      <c r="N163" s="41">
        <v>0.65173402516824619</v>
      </c>
      <c r="O163" s="5">
        <v>2334.8333182299998</v>
      </c>
      <c r="P163" s="6">
        <v>0.17124108611188477</v>
      </c>
      <c r="Q163" s="41">
        <v>0.65173402516824619</v>
      </c>
    </row>
    <row r="164" spans="1:17" s="8" customFormat="1" ht="20.25" customHeight="1">
      <c r="A164" s="7" t="s">
        <v>30</v>
      </c>
      <c r="B164" s="5">
        <v>3211.5655860000002</v>
      </c>
      <c r="C164" s="5">
        <v>0</v>
      </c>
      <c r="D164" s="5">
        <v>0</v>
      </c>
      <c r="E164" s="5">
        <v>3211.5655860000002</v>
      </c>
      <c r="F164" s="5">
        <v>0</v>
      </c>
      <c r="G164" s="5">
        <v>3211.5655860000002</v>
      </c>
      <c r="H164" s="5">
        <v>2253.2748439800002</v>
      </c>
      <c r="I164" s="6">
        <v>0.70161258851526387</v>
      </c>
      <c r="J164" s="13">
        <v>1.1693543141921066</v>
      </c>
      <c r="K164" s="5">
        <v>958.29074201999993</v>
      </c>
      <c r="L164" s="5">
        <v>2252.87547898</v>
      </c>
      <c r="M164" s="6">
        <v>0.70148823639188163</v>
      </c>
      <c r="N164" s="41">
        <v>2.0930836003838413</v>
      </c>
      <c r="O164" s="5">
        <v>2252.87547898</v>
      </c>
      <c r="P164" s="6">
        <v>0.70148823639188163</v>
      </c>
      <c r="Q164" s="41">
        <v>2.0930836003838413</v>
      </c>
    </row>
    <row r="165" spans="1:17" s="8" customFormat="1" ht="20.25" customHeight="1">
      <c r="A165" s="7" t="s">
        <v>31</v>
      </c>
      <c r="B165" s="5">
        <v>3691.19011</v>
      </c>
      <c r="C165" s="5">
        <v>233.88356899999999</v>
      </c>
      <c r="D165" s="5">
        <v>0</v>
      </c>
      <c r="E165" s="5">
        <v>3925.0736790000001</v>
      </c>
      <c r="F165" s="5">
        <v>0</v>
      </c>
      <c r="G165" s="5">
        <v>3925.0736790000001</v>
      </c>
      <c r="H165" s="5">
        <v>2791.2669689999998</v>
      </c>
      <c r="I165" s="6">
        <v>0.7111374708540853</v>
      </c>
      <c r="J165" s="13">
        <v>1.1852291180901422</v>
      </c>
      <c r="K165" s="5">
        <v>1133.8067100000003</v>
      </c>
      <c r="L165" s="5">
        <v>2623.060618</v>
      </c>
      <c r="M165" s="6">
        <v>0.66828315402942529</v>
      </c>
      <c r="N165" s="41">
        <v>1.994007080298869</v>
      </c>
      <c r="O165" s="5">
        <v>2591</v>
      </c>
      <c r="P165" s="6">
        <v>0.66011499704130772</v>
      </c>
      <c r="Q165" s="41">
        <v>1.994007080298869</v>
      </c>
    </row>
    <row r="166" spans="1:17" s="8" customFormat="1" ht="20.25" customHeight="1">
      <c r="A166" s="7" t="s">
        <v>32</v>
      </c>
      <c r="B166" s="5">
        <v>4447.7055760000003</v>
      </c>
      <c r="C166" s="5">
        <v>0</v>
      </c>
      <c r="D166" s="5">
        <v>0</v>
      </c>
      <c r="E166" s="5">
        <v>4447.7055760000003</v>
      </c>
      <c r="F166" s="5">
        <v>0</v>
      </c>
      <c r="G166" s="5">
        <v>4447.7055760000003</v>
      </c>
      <c r="H166" s="5">
        <v>2953.443158</v>
      </c>
      <c r="I166" s="6">
        <v>0.66403747000181379</v>
      </c>
      <c r="J166" s="13">
        <v>1.1067291166696898</v>
      </c>
      <c r="K166" s="5">
        <v>1494.2624180000003</v>
      </c>
      <c r="L166" s="5">
        <v>2943.443158</v>
      </c>
      <c r="M166" s="6">
        <v>0.66178911973916144</v>
      </c>
      <c r="N166" s="41">
        <v>1.9746303381553441</v>
      </c>
      <c r="O166" s="5">
        <v>2943.443158</v>
      </c>
      <c r="P166" s="6">
        <v>0.66178911973916144</v>
      </c>
      <c r="Q166" s="41">
        <v>1.9746303381553441</v>
      </c>
    </row>
    <row r="167" spans="1:17" s="8" customFormat="1" ht="20.25" customHeight="1">
      <c r="A167" s="7" t="s">
        <v>33</v>
      </c>
      <c r="B167" s="5">
        <v>6832.0640880000001</v>
      </c>
      <c r="C167" s="5">
        <v>0</v>
      </c>
      <c r="D167" s="5">
        <v>0</v>
      </c>
      <c r="E167" s="5">
        <v>6832.0640880000001</v>
      </c>
      <c r="F167" s="5">
        <v>0</v>
      </c>
      <c r="G167" s="5">
        <v>6832.0640880000001</v>
      </c>
      <c r="H167" s="5">
        <v>3670.536576</v>
      </c>
      <c r="I167" s="6">
        <v>0.53725148486926777</v>
      </c>
      <c r="J167" s="13">
        <v>0.89541914144877965</v>
      </c>
      <c r="K167" s="5">
        <v>3161.5275120000001</v>
      </c>
      <c r="L167" s="5">
        <v>3670.536576</v>
      </c>
      <c r="M167" s="6">
        <v>0.53725148486926777</v>
      </c>
      <c r="N167" s="41">
        <v>1.6030379611861814</v>
      </c>
      <c r="O167" s="5">
        <v>3670.536576</v>
      </c>
      <c r="P167" s="6">
        <v>0.53725148486926777</v>
      </c>
      <c r="Q167" s="41">
        <v>1.6030379611861814</v>
      </c>
    </row>
    <row r="168" spans="1:17" s="8" customFormat="1" ht="20.25" customHeight="1">
      <c r="A168" s="7" t="s">
        <v>34</v>
      </c>
      <c r="B168" s="5">
        <v>2417</v>
      </c>
      <c r="C168" s="5">
        <v>2915.5114600000002</v>
      </c>
      <c r="D168" s="5">
        <v>0</v>
      </c>
      <c r="E168" s="5">
        <v>5332.5114599999997</v>
      </c>
      <c r="F168" s="5">
        <v>0</v>
      </c>
      <c r="G168" s="5">
        <v>5332.5114599999997</v>
      </c>
      <c r="H168" s="5">
        <v>4304.1670089999998</v>
      </c>
      <c r="I168" s="6">
        <v>0.80715569788948938</v>
      </c>
      <c r="J168" s="13">
        <v>1.3452594964824824</v>
      </c>
      <c r="K168" s="5">
        <v>1028.3444509999999</v>
      </c>
      <c r="L168" s="5">
        <v>2013.3191400000001</v>
      </c>
      <c r="M168" s="6">
        <v>0.37755552052765773</v>
      </c>
      <c r="N168" s="41">
        <v>1.126541012741024</v>
      </c>
      <c r="O168" s="5">
        <v>2013.3191400000001</v>
      </c>
      <c r="P168" s="6">
        <v>0.37755552052765773</v>
      </c>
      <c r="Q168" s="41">
        <v>1.126541012741024</v>
      </c>
    </row>
    <row r="169" spans="1:17" s="8" customFormat="1" ht="20.25" customHeight="1">
      <c r="A169" s="7" t="s">
        <v>35</v>
      </c>
      <c r="B169" s="5">
        <v>5911.8941029999996</v>
      </c>
      <c r="C169" s="5">
        <v>1911.9843450000001</v>
      </c>
      <c r="D169" s="5">
        <v>0</v>
      </c>
      <c r="E169" s="5">
        <v>7823.8784480000004</v>
      </c>
      <c r="F169" s="5">
        <v>0</v>
      </c>
      <c r="G169" s="5">
        <v>7823.8784480000004</v>
      </c>
      <c r="H169" s="5">
        <v>5434.3186274999998</v>
      </c>
      <c r="I169" s="6">
        <v>0.69458116759075694</v>
      </c>
      <c r="J169" s="13">
        <v>1.1576352793179283</v>
      </c>
      <c r="K169" s="5">
        <v>2389.5598205000006</v>
      </c>
      <c r="L169" s="5">
        <v>3448.8083999999999</v>
      </c>
      <c r="M169" s="6">
        <v>0.44080546789190095</v>
      </c>
      <c r="N169" s="41">
        <v>1.3152646729326418</v>
      </c>
      <c r="O169" s="5">
        <v>2948.1425650000001</v>
      </c>
      <c r="P169" s="6">
        <v>0.37681344164461383</v>
      </c>
      <c r="Q169" s="41">
        <v>1.3152646729326418</v>
      </c>
    </row>
    <row r="170" spans="1:17" s="8" customFormat="1" ht="20.25" customHeight="1">
      <c r="A170" s="7" t="s">
        <v>36</v>
      </c>
      <c r="B170" s="5">
        <v>840.57500000000005</v>
      </c>
      <c r="C170" s="5">
        <v>1301.730757</v>
      </c>
      <c r="D170" s="5">
        <v>0</v>
      </c>
      <c r="E170" s="5">
        <v>2142.3057570000001</v>
      </c>
      <c r="F170" s="5">
        <v>0</v>
      </c>
      <c r="G170" s="5">
        <v>2142.3057570000001</v>
      </c>
      <c r="H170" s="5">
        <v>664.93875641</v>
      </c>
      <c r="I170" s="6">
        <v>0.31038461911298498</v>
      </c>
      <c r="J170" s="13">
        <v>0.51730769852164171</v>
      </c>
      <c r="K170" s="5">
        <v>1477.3670005900001</v>
      </c>
      <c r="L170" s="5">
        <v>514.85584319999998</v>
      </c>
      <c r="M170" s="6">
        <v>0.24032789974899926</v>
      </c>
      <c r="N170" s="41">
        <v>0.71708456333729598</v>
      </c>
      <c r="O170" s="5">
        <v>514.85584319999998</v>
      </c>
      <c r="P170" s="6">
        <v>0.24032789974899926</v>
      </c>
      <c r="Q170" s="41">
        <v>0.71708456333729598</v>
      </c>
    </row>
    <row r="171" spans="1:17" s="8" customFormat="1" ht="20.25" customHeight="1">
      <c r="A171" s="7" t="s">
        <v>37</v>
      </c>
      <c r="B171" s="5">
        <v>2507.575906</v>
      </c>
      <c r="C171" s="5">
        <v>5306.8465180000003</v>
      </c>
      <c r="D171" s="5">
        <v>0</v>
      </c>
      <c r="E171" s="5">
        <v>7814.4224240000003</v>
      </c>
      <c r="F171" s="5">
        <v>0</v>
      </c>
      <c r="G171" s="5">
        <v>7814.4224240000003</v>
      </c>
      <c r="H171" s="5">
        <v>3528.634043</v>
      </c>
      <c r="I171" s="6">
        <v>0.45155404347769873</v>
      </c>
      <c r="J171" s="13">
        <v>0.75259007246283127</v>
      </c>
      <c r="K171" s="5">
        <v>4285.7883810000003</v>
      </c>
      <c r="L171" s="5">
        <v>2773.1959999999999</v>
      </c>
      <c r="M171" s="6">
        <v>0.35488176214826034</v>
      </c>
      <c r="N171" s="41">
        <v>1.058887601948159</v>
      </c>
      <c r="O171" s="5">
        <v>2491.4773150000001</v>
      </c>
      <c r="P171" s="6">
        <v>0.31883064157730512</v>
      </c>
      <c r="Q171" s="41">
        <v>1.058887601948159</v>
      </c>
    </row>
    <row r="172" spans="1:17" s="8" customFormat="1" ht="20.25" customHeight="1">
      <c r="A172" s="7" t="s">
        <v>38</v>
      </c>
      <c r="B172" s="5">
        <v>2437.6217430000002</v>
      </c>
      <c r="C172" s="5">
        <v>0</v>
      </c>
      <c r="D172" s="5">
        <v>0</v>
      </c>
      <c r="E172" s="5">
        <v>2437.6217430000002</v>
      </c>
      <c r="F172" s="5">
        <v>0</v>
      </c>
      <c r="G172" s="5">
        <v>2437.6217430000002</v>
      </c>
      <c r="H172" s="5">
        <v>2191.8797420000001</v>
      </c>
      <c r="I172" s="6">
        <v>0.89918780397094611</v>
      </c>
      <c r="J172" s="13">
        <v>1.4986463399515768</v>
      </c>
      <c r="K172" s="5">
        <v>245.74200100000007</v>
      </c>
      <c r="L172" s="5">
        <v>2084.2579989999999</v>
      </c>
      <c r="M172" s="6">
        <v>0.85503749914656046</v>
      </c>
      <c r="N172" s="41">
        <v>2.5512401695886662</v>
      </c>
      <c r="O172" s="5">
        <v>2084.2579989999999</v>
      </c>
      <c r="P172" s="6">
        <v>0.85503749914656046</v>
      </c>
      <c r="Q172" s="41">
        <v>2.5512401695886662</v>
      </c>
    </row>
    <row r="173" spans="1:17" s="8" customFormat="1" ht="20.25" customHeight="1">
      <c r="A173" s="7" t="s">
        <v>39</v>
      </c>
      <c r="B173" s="5">
        <v>5196.0489399999997</v>
      </c>
      <c r="C173" s="5">
        <v>4205.6742489999997</v>
      </c>
      <c r="D173" s="5">
        <v>0</v>
      </c>
      <c r="E173" s="5">
        <v>9401.7231890000003</v>
      </c>
      <c r="F173" s="5">
        <v>0</v>
      </c>
      <c r="G173" s="5">
        <v>9401.7231890000003</v>
      </c>
      <c r="H173" s="5">
        <v>4307.6015520000001</v>
      </c>
      <c r="I173" s="6">
        <v>0.4581714931832801</v>
      </c>
      <c r="J173" s="13">
        <v>0.76361915530546687</v>
      </c>
      <c r="K173" s="5">
        <v>5094.1216370000002</v>
      </c>
      <c r="L173" s="5">
        <v>4212.4765520000001</v>
      </c>
      <c r="M173" s="6">
        <v>0.4480536671116408</v>
      </c>
      <c r="N173" s="41">
        <v>1.3368916741168457</v>
      </c>
      <c r="O173" s="5">
        <v>3868.3320490000001</v>
      </c>
      <c r="P173" s="6">
        <v>0.41144926001713622</v>
      </c>
      <c r="Q173" s="41">
        <v>1.3368916741168457</v>
      </c>
    </row>
    <row r="174" spans="1:17" s="8" customFormat="1" ht="20.25" customHeight="1">
      <c r="A174" s="7" t="s">
        <v>40</v>
      </c>
      <c r="B174" s="5">
        <v>2210.5711999999999</v>
      </c>
      <c r="C174" s="5">
        <v>0</v>
      </c>
      <c r="D174" s="5">
        <v>0</v>
      </c>
      <c r="E174" s="5">
        <v>2210.5711999999999</v>
      </c>
      <c r="F174" s="5">
        <v>0</v>
      </c>
      <c r="G174" s="5">
        <v>2210.5711999999999</v>
      </c>
      <c r="H174" s="5">
        <v>2010.2</v>
      </c>
      <c r="I174" s="6">
        <v>0.90935772618407418</v>
      </c>
      <c r="J174" s="13">
        <v>1.5155962103067904</v>
      </c>
      <c r="K174" s="5">
        <v>200.37119999999982</v>
      </c>
      <c r="L174" s="5">
        <v>2010.2</v>
      </c>
      <c r="M174" s="6">
        <v>0.90935772618407418</v>
      </c>
      <c r="N174" s="41">
        <v>2.7133195466658195</v>
      </c>
      <c r="O174" s="5">
        <v>2010.2</v>
      </c>
      <c r="P174" s="6">
        <v>0.90935772618407418</v>
      </c>
      <c r="Q174" s="41">
        <v>2.7133195466658195</v>
      </c>
    </row>
    <row r="175" spans="1:17" s="8" customFormat="1" ht="20.25" customHeight="1">
      <c r="A175" s="7" t="s">
        <v>41</v>
      </c>
      <c r="B175" s="5">
        <v>6963.2031459999998</v>
      </c>
      <c r="C175" s="5">
        <v>0</v>
      </c>
      <c r="D175" s="5">
        <v>0</v>
      </c>
      <c r="E175" s="5">
        <v>6963.2031459999998</v>
      </c>
      <c r="F175" s="5">
        <v>0</v>
      </c>
      <c r="G175" s="5">
        <v>6963.2031459999998</v>
      </c>
      <c r="H175" s="5">
        <v>1384.9562880000001</v>
      </c>
      <c r="I175" s="6">
        <v>0.19889643587313488</v>
      </c>
      <c r="J175" s="13">
        <v>0.33149405978855817</v>
      </c>
      <c r="K175" s="5">
        <v>5578.2468579999995</v>
      </c>
      <c r="L175" s="5">
        <v>1384.9562880000001</v>
      </c>
      <c r="M175" s="6">
        <v>0.19889643587313488</v>
      </c>
      <c r="N175" s="41">
        <v>0.59346236544483977</v>
      </c>
      <c r="O175" s="5">
        <v>1384.9562880000001</v>
      </c>
      <c r="P175" s="6">
        <v>0.19889643587313488</v>
      </c>
      <c r="Q175" s="41">
        <v>0.59346236544483977</v>
      </c>
    </row>
    <row r="176" spans="1:17" s="8" customFormat="1" ht="20.25" customHeight="1">
      <c r="A176" s="7" t="s">
        <v>42</v>
      </c>
      <c r="B176" s="5">
        <v>6619.7266559999998</v>
      </c>
      <c r="C176" s="5">
        <v>2187.038935</v>
      </c>
      <c r="D176" s="5">
        <v>0</v>
      </c>
      <c r="E176" s="5">
        <v>8806.7655909999994</v>
      </c>
      <c r="F176" s="5">
        <v>0</v>
      </c>
      <c r="G176" s="5">
        <v>8806.7655909999994</v>
      </c>
      <c r="H176" s="5">
        <v>4868.8586670000004</v>
      </c>
      <c r="I176" s="6">
        <v>0.55285435006646366</v>
      </c>
      <c r="J176" s="13">
        <v>0.92142391677743951</v>
      </c>
      <c r="K176" s="5">
        <v>3937.906923999999</v>
      </c>
      <c r="L176" s="5">
        <v>4855.8586670000004</v>
      </c>
      <c r="M176" s="6">
        <v>0.55137821221929706</v>
      </c>
      <c r="N176" s="41">
        <v>1.6451889479162309</v>
      </c>
      <c r="O176" s="5">
        <v>4855.8586670000004</v>
      </c>
      <c r="P176" s="6">
        <v>0.55137821221929706</v>
      </c>
      <c r="Q176" s="41">
        <v>1.6451889479162309</v>
      </c>
    </row>
    <row r="177" spans="1:17" s="8" customFormat="1" ht="20.25" customHeight="1">
      <c r="A177" s="7" t="s">
        <v>43</v>
      </c>
      <c r="B177" s="5">
        <v>5751.6148050000002</v>
      </c>
      <c r="C177" s="5">
        <v>0</v>
      </c>
      <c r="D177" s="5">
        <v>0</v>
      </c>
      <c r="E177" s="5">
        <v>5751.6148050000002</v>
      </c>
      <c r="F177" s="5">
        <v>0</v>
      </c>
      <c r="G177" s="5">
        <v>5751.6148050000002</v>
      </c>
      <c r="H177" s="5">
        <v>4236.2057593299996</v>
      </c>
      <c r="I177" s="6">
        <v>0.73652459404050785</v>
      </c>
      <c r="J177" s="13">
        <v>1.2275409900675132</v>
      </c>
      <c r="K177" s="5">
        <v>1515.4090456700005</v>
      </c>
      <c r="L177" s="5">
        <v>4236.2057593299996</v>
      </c>
      <c r="M177" s="6">
        <v>0.73652459404050785</v>
      </c>
      <c r="N177" s="41">
        <v>2.1976242352898772</v>
      </c>
      <c r="O177" s="5">
        <v>4236.2057593299996</v>
      </c>
      <c r="P177" s="6">
        <v>0.73652459404050785</v>
      </c>
      <c r="Q177" s="41">
        <v>2.1976242352898772</v>
      </c>
    </row>
    <row r="178" spans="1:17" s="8" customFormat="1" ht="20.25" customHeight="1">
      <c r="A178" s="7" t="s">
        <v>44</v>
      </c>
      <c r="B178" s="5">
        <v>2921</v>
      </c>
      <c r="C178" s="5">
        <v>680.34516599999995</v>
      </c>
      <c r="D178" s="5">
        <v>0</v>
      </c>
      <c r="E178" s="5">
        <v>3601.3451660000001</v>
      </c>
      <c r="F178" s="5">
        <v>0</v>
      </c>
      <c r="G178" s="5">
        <v>3601.3451660000001</v>
      </c>
      <c r="H178" s="5">
        <v>2911.8705329999998</v>
      </c>
      <c r="I178" s="6">
        <v>0.80855080498551679</v>
      </c>
      <c r="J178" s="13">
        <v>1.3475846749758613</v>
      </c>
      <c r="K178" s="5">
        <v>689.47463300000027</v>
      </c>
      <c r="L178" s="5">
        <v>2903.5497169999999</v>
      </c>
      <c r="M178" s="6">
        <v>0.80624033053320499</v>
      </c>
      <c r="N178" s="41">
        <v>2.4056403603956844</v>
      </c>
      <c r="O178" s="5">
        <v>2650.7872259999999</v>
      </c>
      <c r="P178" s="6">
        <v>0.73605475282565569</v>
      </c>
      <c r="Q178" s="41">
        <v>2.4056403603956844</v>
      </c>
    </row>
    <row r="179" spans="1:17" s="8" customFormat="1" ht="20.25" customHeight="1">
      <c r="A179" s="7" t="s">
        <v>45</v>
      </c>
      <c r="B179" s="5">
        <v>4718.989654</v>
      </c>
      <c r="C179" s="5">
        <v>3452.67</v>
      </c>
      <c r="D179" s="5">
        <v>0</v>
      </c>
      <c r="E179" s="5">
        <v>8171.659654</v>
      </c>
      <c r="F179" s="5">
        <v>0</v>
      </c>
      <c r="G179" s="5">
        <v>8171.659654</v>
      </c>
      <c r="H179" s="5">
        <v>6213.4595419999996</v>
      </c>
      <c r="I179" s="6">
        <v>0.76036690281863761</v>
      </c>
      <c r="J179" s="13">
        <v>1.2672781713643961</v>
      </c>
      <c r="K179" s="5">
        <v>1958.2001120000004</v>
      </c>
      <c r="L179" s="5">
        <v>2715.0966229999999</v>
      </c>
      <c r="M179" s="6">
        <v>0.33225767322198363</v>
      </c>
      <c r="N179" s="41">
        <v>0.99138239366586156</v>
      </c>
      <c r="O179" s="5">
        <v>2715.0966229999999</v>
      </c>
      <c r="P179" s="6">
        <v>0.33225767322198363</v>
      </c>
      <c r="Q179" s="41">
        <v>0.99138239366586156</v>
      </c>
    </row>
    <row r="180" spans="1:17" s="8" customFormat="1" ht="20.25" customHeight="1">
      <c r="A180" s="7" t="s">
        <v>18</v>
      </c>
      <c r="B180" s="5">
        <v>3337.529943</v>
      </c>
      <c r="C180" s="5">
        <v>0</v>
      </c>
      <c r="D180" s="5">
        <v>0</v>
      </c>
      <c r="E180" s="5">
        <v>3337.529943</v>
      </c>
      <c r="F180" s="5">
        <v>0</v>
      </c>
      <c r="G180" s="5">
        <v>3337.529943</v>
      </c>
      <c r="H180" s="5">
        <v>2152.3666619999999</v>
      </c>
      <c r="I180" s="6">
        <v>0.64489808294133399</v>
      </c>
      <c r="J180" s="13">
        <v>1.0748301382355567</v>
      </c>
      <c r="K180" s="5">
        <v>1185.1632810000001</v>
      </c>
      <c r="L180" s="5">
        <v>2152.3666619999999</v>
      </c>
      <c r="M180" s="6">
        <v>0.64489808294133399</v>
      </c>
      <c r="N180" s="41">
        <v>1.9242312718832446</v>
      </c>
      <c r="O180" s="5">
        <v>2152.3666619999999</v>
      </c>
      <c r="P180" s="6">
        <v>0.64489808294133399</v>
      </c>
      <c r="Q180" s="41">
        <v>1.9242312718832446</v>
      </c>
    </row>
    <row r="181" spans="1:17" s="8" customFormat="1" ht="20.25" customHeight="1">
      <c r="A181" s="7" t="s">
        <v>19</v>
      </c>
      <c r="B181" s="5">
        <v>3190.517789</v>
      </c>
      <c r="C181" s="5">
        <v>0</v>
      </c>
      <c r="D181" s="5">
        <v>0</v>
      </c>
      <c r="E181" s="5">
        <v>3190.517789</v>
      </c>
      <c r="F181" s="5">
        <v>0</v>
      </c>
      <c r="G181" s="5">
        <v>3190.517789</v>
      </c>
      <c r="H181" s="5">
        <v>2335.7216680000001</v>
      </c>
      <c r="I181" s="6">
        <v>0.73208232094893988</v>
      </c>
      <c r="J181" s="13">
        <v>1.2201372015815666</v>
      </c>
      <c r="K181" s="5">
        <v>854.79612099999986</v>
      </c>
      <c r="L181" s="5">
        <v>2300.182468</v>
      </c>
      <c r="M181" s="6">
        <v>0.72094331394433109</v>
      </c>
      <c r="N181" s="41">
        <v>2.1511331893244594</v>
      </c>
      <c r="O181" s="5">
        <v>1978.2079679999999</v>
      </c>
      <c r="P181" s="6">
        <v>0.62002724912561202</v>
      </c>
      <c r="Q181" s="41">
        <v>2.1511331893244594</v>
      </c>
    </row>
    <row r="182" spans="1:17" s="8" customFormat="1" ht="20.25" customHeight="1">
      <c r="A182" s="7" t="s">
        <v>126</v>
      </c>
      <c r="B182" s="5">
        <v>1339.2650000000001</v>
      </c>
      <c r="C182" s="5">
        <v>0</v>
      </c>
      <c r="D182" s="5">
        <v>0</v>
      </c>
      <c r="E182" s="5">
        <v>1339.2650000000001</v>
      </c>
      <c r="F182" s="5">
        <v>0</v>
      </c>
      <c r="G182" s="5">
        <v>1339.2650000000001</v>
      </c>
      <c r="H182" s="5">
        <v>1339.2650000000001</v>
      </c>
      <c r="I182" s="6">
        <v>1</v>
      </c>
      <c r="J182" s="13">
        <v>1.6666666666666667</v>
      </c>
      <c r="K182" s="5">
        <v>0</v>
      </c>
      <c r="L182" s="5">
        <v>892.84333600000002</v>
      </c>
      <c r="M182" s="6">
        <v>0.66666666865780855</v>
      </c>
      <c r="N182" s="41">
        <v>1.989183850419785</v>
      </c>
      <c r="O182" s="5">
        <v>892.84333600000002</v>
      </c>
      <c r="P182" s="6">
        <v>0.66666666865780855</v>
      </c>
      <c r="Q182" s="41">
        <v>1.989183850419785</v>
      </c>
    </row>
    <row r="183" spans="1:17" s="8" customFormat="1" ht="20.25" customHeight="1">
      <c r="A183" s="7" t="s">
        <v>87</v>
      </c>
      <c r="B183" s="5">
        <v>2779.0169999999998</v>
      </c>
      <c r="C183" s="5">
        <v>3344.2616979999998</v>
      </c>
      <c r="D183" s="5">
        <v>0</v>
      </c>
      <c r="E183" s="5">
        <v>6123.2786980000001</v>
      </c>
      <c r="F183" s="5">
        <v>0</v>
      </c>
      <c r="G183" s="5">
        <v>6123.2786980000001</v>
      </c>
      <c r="H183" s="5">
        <v>2616.675084</v>
      </c>
      <c r="I183" s="6">
        <v>0.42733235135200764</v>
      </c>
      <c r="J183" s="13">
        <v>0.71222058558667944</v>
      </c>
      <c r="K183" s="5">
        <v>3506.6036140000001</v>
      </c>
      <c r="L183" s="5">
        <v>2616.675084</v>
      </c>
      <c r="M183" s="6">
        <v>0.42733235135200764</v>
      </c>
      <c r="N183" s="41">
        <v>1.2750639142987406</v>
      </c>
      <c r="O183" s="5">
        <v>2616.675084</v>
      </c>
      <c r="P183" s="6">
        <v>0.42733235135200764</v>
      </c>
      <c r="Q183" s="41">
        <v>1.2750639142987406</v>
      </c>
    </row>
    <row r="184" spans="1:17" s="8" customFormat="1" ht="20.25" customHeight="1">
      <c r="A184" s="7" t="s">
        <v>27</v>
      </c>
      <c r="B184" s="5">
        <v>9364.5845669999999</v>
      </c>
      <c r="C184" s="5">
        <v>0</v>
      </c>
      <c r="D184" s="5">
        <v>0</v>
      </c>
      <c r="E184" s="5">
        <v>9364.5845669999999</v>
      </c>
      <c r="F184" s="5">
        <v>0</v>
      </c>
      <c r="G184" s="5">
        <v>9364.5845669999999</v>
      </c>
      <c r="H184" s="5">
        <v>2030.1468500000001</v>
      </c>
      <c r="I184" s="6">
        <v>0.21678984641284196</v>
      </c>
      <c r="J184" s="13">
        <v>0.36131641068806997</v>
      </c>
      <c r="K184" s="5">
        <v>7334.4377169999998</v>
      </c>
      <c r="L184" s="5">
        <v>2030.1468500000001</v>
      </c>
      <c r="M184" s="6">
        <v>0.21678984641284196</v>
      </c>
      <c r="N184" s="41">
        <v>0.64685229019715418</v>
      </c>
      <c r="O184" s="5">
        <v>2030.1468500000001</v>
      </c>
      <c r="P184" s="6">
        <v>0.21678984641284196</v>
      </c>
      <c r="Q184" s="41">
        <v>0.64685229019715418</v>
      </c>
    </row>
    <row r="185" spans="1:17" ht="18.75">
      <c r="A185" s="122" t="s">
        <v>68</v>
      </c>
      <c r="B185" s="123">
        <v>130405.72653299999</v>
      </c>
      <c r="C185" s="123">
        <v>78911.596103999997</v>
      </c>
      <c r="D185" s="123">
        <v>0</v>
      </c>
      <c r="E185" s="123">
        <v>209317.322637</v>
      </c>
      <c r="F185" s="123">
        <v>0</v>
      </c>
      <c r="G185" s="123">
        <v>209317.322637</v>
      </c>
      <c r="H185" s="123">
        <v>118477.8596023</v>
      </c>
      <c r="I185" s="124">
        <v>0.56602032793896073</v>
      </c>
      <c r="J185" s="125">
        <v>0.94336721323160122</v>
      </c>
      <c r="K185" s="123">
        <v>90839.463034700006</v>
      </c>
      <c r="L185" s="123">
        <v>94883.160069420032</v>
      </c>
      <c r="M185" s="124">
        <v>0.45329817367274122</v>
      </c>
      <c r="N185" s="126">
        <v>1.3525401057022508</v>
      </c>
      <c r="O185" s="123">
        <v>90071.843907180024</v>
      </c>
      <c r="P185" s="124">
        <v>0.43031242121983104</v>
      </c>
      <c r="Q185" s="126">
        <v>1.3525401057022508</v>
      </c>
    </row>
    <row r="186" spans="1:17">
      <c r="A186" s="48"/>
      <c r="E186" s="4"/>
      <c r="F186" s="4"/>
      <c r="G186" s="4"/>
      <c r="N186" s="46"/>
      <c r="Q186" s="46"/>
    </row>
    <row r="187" spans="1:17" ht="26.25" customHeight="1">
      <c r="A187" s="171" t="s">
        <v>65</v>
      </c>
      <c r="B187" s="172"/>
      <c r="C187" s="172"/>
      <c r="D187" s="172"/>
      <c r="E187" s="172"/>
      <c r="F187" s="172"/>
      <c r="G187" s="172"/>
      <c r="H187" s="153" t="s">
        <v>2</v>
      </c>
      <c r="I187" s="153"/>
      <c r="J187" s="154"/>
      <c r="K187" s="169" t="s">
        <v>102</v>
      </c>
      <c r="L187" s="153" t="s">
        <v>3</v>
      </c>
      <c r="M187" s="153"/>
      <c r="N187" s="167"/>
      <c r="O187" s="153" t="s">
        <v>55</v>
      </c>
      <c r="P187" s="153"/>
      <c r="Q187" s="154"/>
    </row>
    <row r="188" spans="1:17" ht="33" customHeight="1">
      <c r="A188" s="120" t="s">
        <v>0</v>
      </c>
      <c r="B188" s="119" t="s">
        <v>98</v>
      </c>
      <c r="C188" s="121" t="s">
        <v>95</v>
      </c>
      <c r="D188" s="121" t="s">
        <v>96</v>
      </c>
      <c r="E188" s="119" t="s">
        <v>1</v>
      </c>
      <c r="F188" s="119" t="s">
        <v>99</v>
      </c>
      <c r="G188" s="119" t="s">
        <v>97</v>
      </c>
      <c r="H188" s="119" t="s">
        <v>5</v>
      </c>
      <c r="I188" s="151" t="s">
        <v>4</v>
      </c>
      <c r="J188" s="166"/>
      <c r="K188" s="170"/>
      <c r="L188" s="119" t="s">
        <v>5</v>
      </c>
      <c r="M188" s="151" t="s">
        <v>4</v>
      </c>
      <c r="N188" s="165"/>
      <c r="O188" s="119" t="s">
        <v>5</v>
      </c>
      <c r="P188" s="151" t="s">
        <v>4</v>
      </c>
      <c r="Q188" s="152"/>
    </row>
    <row r="189" spans="1:17" s="8" customFormat="1" ht="21.75" customHeight="1">
      <c r="A189" s="7" t="s">
        <v>17</v>
      </c>
      <c r="B189" s="5">
        <v>2582.1370000000002</v>
      </c>
      <c r="C189" s="5">
        <v>0</v>
      </c>
      <c r="D189" s="5">
        <v>0</v>
      </c>
      <c r="E189" s="5">
        <v>2582.1370000000002</v>
      </c>
      <c r="F189" s="5">
        <v>0</v>
      </c>
      <c r="G189" s="5">
        <v>2582.1370000000002</v>
      </c>
      <c r="H189" s="5">
        <v>2236.4559509999999</v>
      </c>
      <c r="I189" s="6">
        <v>0.86612598440748878</v>
      </c>
      <c r="J189" s="13">
        <v>1.4435433073458146</v>
      </c>
      <c r="K189" s="5">
        <v>345.68104900000026</v>
      </c>
      <c r="L189" s="5">
        <v>2236.4559509999999</v>
      </c>
      <c r="M189" s="6">
        <v>0.86612598440748878</v>
      </c>
      <c r="N189" s="41">
        <v>2.584325723199834</v>
      </c>
      <c r="O189" s="5">
        <v>2236.4559509999999</v>
      </c>
      <c r="P189" s="6">
        <v>0.86612598440748878</v>
      </c>
      <c r="Q189" s="41">
        <v>2.584325723199834</v>
      </c>
    </row>
    <row r="190" spans="1:17" s="8" customFormat="1" ht="21.75" customHeight="1">
      <c r="A190" s="7" t="s">
        <v>109</v>
      </c>
      <c r="B190" s="5">
        <v>0</v>
      </c>
      <c r="C190" s="5">
        <v>0</v>
      </c>
      <c r="D190" s="5">
        <v>0</v>
      </c>
      <c r="E190" s="5">
        <v>0</v>
      </c>
      <c r="F190" s="5">
        <v>0</v>
      </c>
      <c r="G190" s="5">
        <v>0</v>
      </c>
      <c r="H190" s="5">
        <v>0</v>
      </c>
      <c r="I190" s="6" t="s">
        <v>46</v>
      </c>
      <c r="J190" s="13" t="e">
        <v>#VALUE!</v>
      </c>
      <c r="K190" s="5">
        <v>0</v>
      </c>
      <c r="L190" s="5">
        <v>0</v>
      </c>
      <c r="M190" s="6" t="s">
        <v>46</v>
      </c>
      <c r="N190" s="41" t="e">
        <v>#VALUE!</v>
      </c>
      <c r="O190" s="5">
        <v>0</v>
      </c>
      <c r="P190" s="6" t="s">
        <v>46</v>
      </c>
      <c r="Q190" s="41" t="e">
        <v>#VALUE!</v>
      </c>
    </row>
    <row r="191" spans="1:17" s="8" customFormat="1" ht="21.75" customHeight="1">
      <c r="A191" s="7" t="s">
        <v>20</v>
      </c>
      <c r="B191" s="5">
        <v>2502.9</v>
      </c>
      <c r="C191" s="5">
        <v>0</v>
      </c>
      <c r="D191" s="5">
        <v>0</v>
      </c>
      <c r="E191" s="5">
        <v>2502.9</v>
      </c>
      <c r="F191" s="5">
        <v>0</v>
      </c>
      <c r="G191" s="5">
        <v>2502.9</v>
      </c>
      <c r="H191" s="5">
        <v>1675.2</v>
      </c>
      <c r="I191" s="6">
        <v>0.6693036078149347</v>
      </c>
      <c r="J191" s="13">
        <v>1.1155060130248913</v>
      </c>
      <c r="K191" s="5">
        <v>827.7</v>
      </c>
      <c r="L191" s="5">
        <v>1675.2</v>
      </c>
      <c r="M191" s="6">
        <v>0.6693036078149347</v>
      </c>
      <c r="N191" s="41">
        <v>1.9970518855751276</v>
      </c>
      <c r="O191" s="5">
        <v>1675.2</v>
      </c>
      <c r="P191" s="6">
        <v>0.6693036078149347</v>
      </c>
      <c r="Q191" s="41">
        <v>1.9970518855751276</v>
      </c>
    </row>
    <row r="192" spans="1:17" s="8" customFormat="1" ht="21.75" customHeight="1">
      <c r="A192" s="7" t="s">
        <v>21</v>
      </c>
      <c r="B192" s="5">
        <v>2731</v>
      </c>
      <c r="C192" s="5">
        <v>678.14656600000001</v>
      </c>
      <c r="D192" s="5">
        <v>0</v>
      </c>
      <c r="E192" s="5">
        <v>3409.1465659999999</v>
      </c>
      <c r="F192" s="5">
        <v>0</v>
      </c>
      <c r="G192" s="5">
        <v>3409.1465659999999</v>
      </c>
      <c r="H192" s="5">
        <v>3081.7700599999998</v>
      </c>
      <c r="I192" s="6">
        <v>0.90397112600995755</v>
      </c>
      <c r="J192" s="13">
        <v>1.5066185433499293</v>
      </c>
      <c r="K192" s="5">
        <v>327.37650600000006</v>
      </c>
      <c r="L192" s="5">
        <v>2974.9135670000001</v>
      </c>
      <c r="M192" s="6">
        <v>0.87262706645390975</v>
      </c>
      <c r="N192" s="41">
        <v>2.6037234942673901</v>
      </c>
      <c r="O192" s="5">
        <v>2974.9135670000001</v>
      </c>
      <c r="P192" s="6">
        <v>0.87262706645390975</v>
      </c>
      <c r="Q192" s="41">
        <v>2.6037234942673901</v>
      </c>
    </row>
    <row r="193" spans="1:17" s="8" customFormat="1" ht="21.75" customHeight="1">
      <c r="A193" s="7" t="s">
        <v>22</v>
      </c>
      <c r="B193" s="5">
        <v>2562</v>
      </c>
      <c r="C193" s="5">
        <v>1256.5910140000001</v>
      </c>
      <c r="D193" s="5">
        <v>0</v>
      </c>
      <c r="E193" s="5">
        <v>3818.5910140000001</v>
      </c>
      <c r="F193" s="5">
        <v>0</v>
      </c>
      <c r="G193" s="5">
        <v>3818.5910140000001</v>
      </c>
      <c r="H193" s="5">
        <v>2665.6595459999999</v>
      </c>
      <c r="I193" s="6">
        <v>0.69807411587859558</v>
      </c>
      <c r="J193" s="13">
        <v>1.1634568597976593</v>
      </c>
      <c r="K193" s="5">
        <v>1152.9314680000002</v>
      </c>
      <c r="L193" s="5">
        <v>2522.86024</v>
      </c>
      <c r="M193" s="6">
        <v>0.66067830536197869</v>
      </c>
      <c r="N193" s="41">
        <v>1.9713159171353842</v>
      </c>
      <c r="O193" s="5">
        <v>2354.7719430000002</v>
      </c>
      <c r="P193" s="6">
        <v>0.61665989742466831</v>
      </c>
      <c r="Q193" s="41">
        <v>1.9713159171353842</v>
      </c>
    </row>
    <row r="194" spans="1:17" s="8" customFormat="1" ht="21.75" customHeight="1">
      <c r="A194" s="7" t="s">
        <v>23</v>
      </c>
      <c r="B194" s="5">
        <v>2232.1999999999998</v>
      </c>
      <c r="C194" s="5">
        <v>818.95767899999998</v>
      </c>
      <c r="D194" s="5">
        <v>0</v>
      </c>
      <c r="E194" s="5">
        <v>3051.1576789999999</v>
      </c>
      <c r="F194" s="5">
        <v>0</v>
      </c>
      <c r="G194" s="5">
        <v>3051.1576789999999</v>
      </c>
      <c r="H194" s="5">
        <v>3014.093785</v>
      </c>
      <c r="I194" s="6">
        <v>0.98785251438983401</v>
      </c>
      <c r="J194" s="13">
        <v>1.6464208573163901</v>
      </c>
      <c r="K194" s="5">
        <v>37.063893999999891</v>
      </c>
      <c r="L194" s="5">
        <v>2994.3137820000002</v>
      </c>
      <c r="M194" s="6">
        <v>0.98136972815556689</v>
      </c>
      <c r="N194" s="41">
        <v>2.9281872130612081</v>
      </c>
      <c r="O194" s="5">
        <v>2926.7606850000002</v>
      </c>
      <c r="P194" s="6">
        <v>0.95922957543093279</v>
      </c>
      <c r="Q194" s="41">
        <v>2.9281872130612081</v>
      </c>
    </row>
    <row r="195" spans="1:17" s="8" customFormat="1" ht="21.75" customHeight="1">
      <c r="A195" s="7" t="s">
        <v>25</v>
      </c>
      <c r="B195" s="5">
        <v>2515</v>
      </c>
      <c r="C195" s="5">
        <v>826.04039799999998</v>
      </c>
      <c r="D195" s="5">
        <v>0</v>
      </c>
      <c r="E195" s="5">
        <v>3341.0403980000001</v>
      </c>
      <c r="F195" s="5">
        <v>0</v>
      </c>
      <c r="G195" s="5">
        <v>3341.0403980000001</v>
      </c>
      <c r="H195" s="5">
        <v>2816.3175230000002</v>
      </c>
      <c r="I195" s="6">
        <v>0.84294626448871812</v>
      </c>
      <c r="J195" s="13">
        <v>1.4049104408145303</v>
      </c>
      <c r="K195" s="5">
        <v>524.72287499999993</v>
      </c>
      <c r="L195" s="5">
        <v>2707.6381409999999</v>
      </c>
      <c r="M195" s="6">
        <v>0.81041765990642767</v>
      </c>
      <c r="N195" s="41">
        <v>2.4181045745491052</v>
      </c>
      <c r="O195" s="5">
        <v>2704.663607</v>
      </c>
      <c r="P195" s="6">
        <v>0.80952735819029742</v>
      </c>
      <c r="Q195" s="41">
        <v>2.4181045745491052</v>
      </c>
    </row>
    <row r="196" spans="1:17" s="8" customFormat="1" ht="21.75" customHeight="1">
      <c r="A196" s="7" t="s">
        <v>26</v>
      </c>
      <c r="B196" s="5">
        <v>2729</v>
      </c>
      <c r="C196" s="5">
        <v>1018.26026</v>
      </c>
      <c r="D196" s="5">
        <v>0</v>
      </c>
      <c r="E196" s="5">
        <v>3747.26026</v>
      </c>
      <c r="F196" s="5">
        <v>0</v>
      </c>
      <c r="G196" s="5">
        <v>3747.26026</v>
      </c>
      <c r="H196" s="5">
        <v>3273.7846881999999</v>
      </c>
      <c r="I196" s="6">
        <v>0.87364753474582513</v>
      </c>
      <c r="J196" s="13">
        <v>1.4560792245763752</v>
      </c>
      <c r="K196" s="5">
        <v>473.47557180000013</v>
      </c>
      <c r="L196" s="5">
        <v>3199.7351694399999</v>
      </c>
      <c r="M196" s="6">
        <v>0.8538865590937097</v>
      </c>
      <c r="N196" s="41">
        <v>2.547806022550025</v>
      </c>
      <c r="O196" s="5">
        <v>2921.1385521999996</v>
      </c>
      <c r="P196" s="6">
        <v>0.779539810293294</v>
      </c>
      <c r="Q196" s="41">
        <v>2.547806022550025</v>
      </c>
    </row>
    <row r="197" spans="1:17" s="8" customFormat="1" ht="21.75" customHeight="1">
      <c r="A197" s="7" t="s">
        <v>28</v>
      </c>
      <c r="B197" s="5">
        <v>5245.0263999999997</v>
      </c>
      <c r="C197" s="5">
        <v>0</v>
      </c>
      <c r="D197" s="5">
        <v>0</v>
      </c>
      <c r="E197" s="5">
        <v>5245.0263999999997</v>
      </c>
      <c r="F197" s="5">
        <v>0</v>
      </c>
      <c r="G197" s="5">
        <v>5245.0263999999997</v>
      </c>
      <c r="H197" s="5">
        <v>4281.0221929999998</v>
      </c>
      <c r="I197" s="6">
        <v>0.81620603339575182</v>
      </c>
      <c r="J197" s="13">
        <v>1.3603433889929197</v>
      </c>
      <c r="K197" s="5">
        <v>964.00420699999995</v>
      </c>
      <c r="L197" s="5">
        <v>4271.0233973800005</v>
      </c>
      <c r="M197" s="6">
        <v>0.81429969492241272</v>
      </c>
      <c r="N197" s="41">
        <v>2.4296876965553524</v>
      </c>
      <c r="O197" s="5">
        <v>4271.0233973800005</v>
      </c>
      <c r="P197" s="6">
        <v>0.81429969492241272</v>
      </c>
      <c r="Q197" s="41">
        <v>2.4296876965553524</v>
      </c>
    </row>
    <row r="198" spans="1:17" s="8" customFormat="1" ht="21.75" customHeight="1">
      <c r="A198" s="7" t="s">
        <v>29</v>
      </c>
      <c r="B198" s="5">
        <v>2458.5</v>
      </c>
      <c r="C198" s="5">
        <v>1048.9324670000001</v>
      </c>
      <c r="D198" s="5">
        <v>0</v>
      </c>
      <c r="E198" s="5">
        <v>3507.4324670000001</v>
      </c>
      <c r="F198" s="5">
        <v>0</v>
      </c>
      <c r="G198" s="5">
        <v>3507.4324670000001</v>
      </c>
      <c r="H198" s="5">
        <v>3090.7483892399996</v>
      </c>
      <c r="I198" s="6">
        <v>0.88119968618628841</v>
      </c>
      <c r="J198" s="13">
        <v>1.468666143643814</v>
      </c>
      <c r="K198" s="5">
        <v>416.68407776000049</v>
      </c>
      <c r="L198" s="5">
        <v>2437.2274692300002</v>
      </c>
      <c r="M198" s="6">
        <v>0.69487509514748413</v>
      </c>
      <c r="N198" s="41">
        <v>2.0733514697969251</v>
      </c>
      <c r="O198" s="5">
        <v>2334.8333182299998</v>
      </c>
      <c r="P198" s="6">
        <v>0.66568161759278133</v>
      </c>
      <c r="Q198" s="41">
        <v>2.0733514697969251</v>
      </c>
    </row>
    <row r="199" spans="1:17" s="8" customFormat="1" ht="21.75" customHeight="1">
      <c r="A199" s="7" t="s">
        <v>30</v>
      </c>
      <c r="B199" s="5">
        <v>2479</v>
      </c>
      <c r="C199" s="5">
        <v>0</v>
      </c>
      <c r="D199" s="5">
        <v>0</v>
      </c>
      <c r="E199" s="5">
        <v>2479</v>
      </c>
      <c r="F199" s="5">
        <v>0</v>
      </c>
      <c r="G199" s="5">
        <v>2479</v>
      </c>
      <c r="H199" s="5">
        <v>2253.2748439800002</v>
      </c>
      <c r="I199" s="6">
        <v>0.90894507623235188</v>
      </c>
      <c r="J199" s="13">
        <v>1.5149084603872531</v>
      </c>
      <c r="K199" s="5">
        <v>225.72515601999976</v>
      </c>
      <c r="L199" s="5">
        <v>2252.87547898</v>
      </c>
      <c r="M199" s="6">
        <v>0.90878397699878988</v>
      </c>
      <c r="N199" s="41">
        <v>2.7116076077505937</v>
      </c>
      <c r="O199" s="5">
        <v>2252.87547898</v>
      </c>
      <c r="P199" s="6">
        <v>0.90878397699878988</v>
      </c>
      <c r="Q199" s="41">
        <v>2.7116076077505937</v>
      </c>
    </row>
    <row r="200" spans="1:17" s="8" customFormat="1" ht="21.75" customHeight="1">
      <c r="A200" s="7" t="s">
        <v>31</v>
      </c>
      <c r="B200" s="5">
        <v>3175</v>
      </c>
      <c r="C200" s="5">
        <v>233.88356899999999</v>
      </c>
      <c r="D200" s="5">
        <v>0</v>
      </c>
      <c r="E200" s="5">
        <v>3408.8835690000001</v>
      </c>
      <c r="F200" s="5">
        <v>0</v>
      </c>
      <c r="G200" s="5">
        <v>3408.8835690000001</v>
      </c>
      <c r="H200" s="5">
        <v>2791.2669689999998</v>
      </c>
      <c r="I200" s="6">
        <v>0.81882144476375329</v>
      </c>
      <c r="J200" s="13">
        <v>1.3647024079395889</v>
      </c>
      <c r="K200" s="5">
        <v>617.61660000000029</v>
      </c>
      <c r="L200" s="5">
        <v>2623.060618</v>
      </c>
      <c r="M200" s="6">
        <v>0.76947791407539268</v>
      </c>
      <c r="N200" s="41">
        <v>2.2959495530428691</v>
      </c>
      <c r="O200" s="5">
        <v>2591</v>
      </c>
      <c r="P200" s="6">
        <v>0.76007289411766943</v>
      </c>
      <c r="Q200" s="41">
        <v>2.2959495530428691</v>
      </c>
    </row>
    <row r="201" spans="1:17" s="8" customFormat="1" ht="21.75" customHeight="1">
      <c r="A201" s="7" t="s">
        <v>32</v>
      </c>
      <c r="B201" s="5">
        <v>4164</v>
      </c>
      <c r="C201" s="5">
        <v>0</v>
      </c>
      <c r="D201" s="5">
        <v>0</v>
      </c>
      <c r="E201" s="5">
        <v>4164</v>
      </c>
      <c r="F201" s="5">
        <v>0</v>
      </c>
      <c r="G201" s="5">
        <v>4164</v>
      </c>
      <c r="H201" s="5">
        <v>2953.443158</v>
      </c>
      <c r="I201" s="6">
        <v>0.70928029731027864</v>
      </c>
      <c r="J201" s="13">
        <v>1.1821338288504644</v>
      </c>
      <c r="K201" s="5">
        <v>1210.556842</v>
      </c>
      <c r="L201" s="5">
        <v>2943.443158</v>
      </c>
      <c r="M201" s="6">
        <v>0.70687876032660901</v>
      </c>
      <c r="N201" s="41">
        <v>2.1091677150701944</v>
      </c>
      <c r="O201" s="5">
        <v>2943.443158</v>
      </c>
      <c r="P201" s="6">
        <v>0.70687876032660901</v>
      </c>
      <c r="Q201" s="41">
        <v>2.1091677150701944</v>
      </c>
    </row>
    <row r="202" spans="1:17" s="8" customFormat="1" ht="21.75" customHeight="1">
      <c r="A202" s="7" t="s">
        <v>33</v>
      </c>
      <c r="B202" s="5">
        <v>4183.3</v>
      </c>
      <c r="C202" s="5">
        <v>0</v>
      </c>
      <c r="D202" s="5">
        <v>0</v>
      </c>
      <c r="E202" s="5">
        <v>4183.3</v>
      </c>
      <c r="F202" s="5">
        <v>0</v>
      </c>
      <c r="G202" s="5">
        <v>4183.3</v>
      </c>
      <c r="H202" s="5">
        <v>3670.536576</v>
      </c>
      <c r="I202" s="6">
        <v>0.87742609327564358</v>
      </c>
      <c r="J202" s="13">
        <v>1.4623768221260727</v>
      </c>
      <c r="K202" s="5">
        <v>512.76342400000021</v>
      </c>
      <c r="L202" s="5">
        <v>3670.536576</v>
      </c>
      <c r="M202" s="6">
        <v>0.87742609327564358</v>
      </c>
      <c r="N202" s="41">
        <v>2.6180427142019091</v>
      </c>
      <c r="O202" s="5">
        <v>3670.536576</v>
      </c>
      <c r="P202" s="6">
        <v>0.87742609327564358</v>
      </c>
      <c r="Q202" s="41">
        <v>2.6180427142019091</v>
      </c>
    </row>
    <row r="203" spans="1:17" s="8" customFormat="1" ht="21.75" customHeight="1">
      <c r="A203" s="7" t="s">
        <v>34</v>
      </c>
      <c r="B203" s="5">
        <v>2417</v>
      </c>
      <c r="C203" s="5">
        <v>411.73061799999999</v>
      </c>
      <c r="D203" s="5">
        <v>0</v>
      </c>
      <c r="E203" s="5">
        <v>2828.730618</v>
      </c>
      <c r="F203" s="5">
        <v>0</v>
      </c>
      <c r="G203" s="5">
        <v>2828.730618</v>
      </c>
      <c r="H203" s="5">
        <v>2070.1323040000002</v>
      </c>
      <c r="I203" s="6">
        <v>0.73182376958313822</v>
      </c>
      <c r="J203" s="13">
        <v>1.2197062826385638</v>
      </c>
      <c r="K203" s="5">
        <v>758.59831399999985</v>
      </c>
      <c r="L203" s="5">
        <v>2013.3191400000001</v>
      </c>
      <c r="M203" s="6">
        <v>0.71173943789086536</v>
      </c>
      <c r="N203" s="41">
        <v>2.1236708869962522</v>
      </c>
      <c r="O203" s="5">
        <v>2013.3191400000001</v>
      </c>
      <c r="P203" s="6">
        <v>0.71173943789086536</v>
      </c>
      <c r="Q203" s="41">
        <v>2.1236708869962522</v>
      </c>
    </row>
    <row r="204" spans="1:17" s="8" customFormat="1" ht="21.75" customHeight="1">
      <c r="A204" s="7" t="s">
        <v>35</v>
      </c>
      <c r="B204" s="5">
        <v>4011.3</v>
      </c>
      <c r="C204" s="5">
        <v>698.40844800000002</v>
      </c>
      <c r="D204" s="5">
        <v>0</v>
      </c>
      <c r="E204" s="5">
        <v>4709.7084480000003</v>
      </c>
      <c r="F204" s="5">
        <v>0</v>
      </c>
      <c r="G204" s="5">
        <v>4709.7084480000003</v>
      </c>
      <c r="H204" s="5">
        <v>3534.0883574999998</v>
      </c>
      <c r="I204" s="6">
        <v>0.75038368011947043</v>
      </c>
      <c r="J204" s="13">
        <v>1.2506394668657841</v>
      </c>
      <c r="K204" s="5">
        <v>1175.6200905000005</v>
      </c>
      <c r="L204" s="5">
        <v>2959.9999990000001</v>
      </c>
      <c r="M204" s="6">
        <v>0.62848900981481726</v>
      </c>
      <c r="N204" s="41">
        <v>1.8752702771340404</v>
      </c>
      <c r="O204" s="5">
        <v>2948.1425650000001</v>
      </c>
      <c r="P204" s="6">
        <v>0.6259713520593706</v>
      </c>
      <c r="Q204" s="41">
        <v>1.8752702771340404</v>
      </c>
    </row>
    <row r="205" spans="1:17" s="8" customFormat="1" ht="21.6" customHeight="1">
      <c r="A205" s="7" t="s">
        <v>36</v>
      </c>
      <c r="B205" s="5">
        <v>840.57500000000005</v>
      </c>
      <c r="C205" s="5">
        <v>150.840757</v>
      </c>
      <c r="D205" s="5">
        <v>0</v>
      </c>
      <c r="E205" s="5">
        <v>991.41575699999999</v>
      </c>
      <c r="F205" s="5">
        <v>0</v>
      </c>
      <c r="G205" s="5">
        <v>991.41575699999999</v>
      </c>
      <c r="H205" s="5">
        <v>664.93875641</v>
      </c>
      <c r="I205" s="6">
        <v>0.6706961753584475</v>
      </c>
      <c r="J205" s="13">
        <v>1.1178269589307459</v>
      </c>
      <c r="K205" s="5">
        <v>326.47700058999999</v>
      </c>
      <c r="L205" s="5">
        <v>514.85584319999998</v>
      </c>
      <c r="M205" s="6">
        <v>0.51931375869790619</v>
      </c>
      <c r="N205" s="41">
        <v>1.5495158085260494</v>
      </c>
      <c r="O205" s="5">
        <v>514.85584319999998</v>
      </c>
      <c r="P205" s="6">
        <v>0.51931375869790619</v>
      </c>
      <c r="Q205" s="41">
        <v>1.5495158085260494</v>
      </c>
    </row>
    <row r="206" spans="1:17" s="8" customFormat="1" ht="21.75" customHeight="1">
      <c r="A206" s="7" t="s">
        <v>37</v>
      </c>
      <c r="B206" s="5">
        <v>2469.5409199999999</v>
      </c>
      <c r="C206" s="5">
        <v>838.68651799999998</v>
      </c>
      <c r="D206" s="5">
        <v>0</v>
      </c>
      <c r="E206" s="5">
        <v>3308.2274379999999</v>
      </c>
      <c r="F206" s="5">
        <v>0</v>
      </c>
      <c r="G206" s="5">
        <v>3308.2274379999999</v>
      </c>
      <c r="H206" s="5">
        <v>2664.707183</v>
      </c>
      <c r="I206" s="6">
        <v>0.80547883509815688</v>
      </c>
      <c r="J206" s="13">
        <v>1.3424647251635948</v>
      </c>
      <c r="K206" s="5">
        <v>643.52025499999991</v>
      </c>
      <c r="L206" s="5">
        <v>2551.0400060000002</v>
      </c>
      <c r="M206" s="6">
        <v>0.77111989843788975</v>
      </c>
      <c r="N206" s="41">
        <v>2.3008488661930175</v>
      </c>
      <c r="O206" s="5">
        <v>2476.0720649999998</v>
      </c>
      <c r="P206" s="6">
        <v>0.7484588382765236</v>
      </c>
      <c r="Q206" s="41">
        <v>2.3008488661930175</v>
      </c>
    </row>
    <row r="207" spans="1:17" s="8" customFormat="1" ht="21.75" customHeight="1">
      <c r="A207" s="7" t="s">
        <v>38</v>
      </c>
      <c r="B207" s="5">
        <v>2330</v>
      </c>
      <c r="C207" s="5">
        <v>0</v>
      </c>
      <c r="D207" s="5">
        <v>0</v>
      </c>
      <c r="E207" s="5">
        <v>2330</v>
      </c>
      <c r="F207" s="5">
        <v>0</v>
      </c>
      <c r="G207" s="5">
        <v>2330</v>
      </c>
      <c r="H207" s="5">
        <v>2084.2579989999999</v>
      </c>
      <c r="I207" s="6">
        <v>0.8945313300429184</v>
      </c>
      <c r="J207" s="13">
        <v>1.4908855500715308</v>
      </c>
      <c r="K207" s="5">
        <v>245.74200100000007</v>
      </c>
      <c r="L207" s="5">
        <v>2084.2579989999999</v>
      </c>
      <c r="M207" s="6">
        <v>0.8945313300429184</v>
      </c>
      <c r="N207" s="41">
        <v>2.6690809051520774</v>
      </c>
      <c r="O207" s="5">
        <v>2084.2579989999999</v>
      </c>
      <c r="P207" s="6">
        <v>0.8945313300429184</v>
      </c>
      <c r="Q207" s="41">
        <v>2.6690809051520774</v>
      </c>
    </row>
    <row r="208" spans="1:17" s="8" customFormat="1" ht="21.75" customHeight="1">
      <c r="A208" s="7" t="s">
        <v>39</v>
      </c>
      <c r="B208" s="5">
        <v>3985.1</v>
      </c>
      <c r="C208" s="5">
        <v>1272.9347680000001</v>
      </c>
      <c r="D208" s="5">
        <v>0</v>
      </c>
      <c r="E208" s="5">
        <v>5258.0347680000004</v>
      </c>
      <c r="F208" s="5">
        <v>0</v>
      </c>
      <c r="G208" s="5">
        <v>5258.0347680000004</v>
      </c>
      <c r="H208" s="5">
        <v>4307.6015520000001</v>
      </c>
      <c r="I208" s="6">
        <v>0.81924173993974625</v>
      </c>
      <c r="J208" s="13">
        <v>1.3654028998995771</v>
      </c>
      <c r="K208" s="5">
        <v>950.43321600000036</v>
      </c>
      <c r="L208" s="5">
        <v>4212.4765520000001</v>
      </c>
      <c r="M208" s="6">
        <v>0.80115037991700089</v>
      </c>
      <c r="N208" s="41">
        <v>2.3904530890932629</v>
      </c>
      <c r="O208" s="5">
        <v>3868.3320490000001</v>
      </c>
      <c r="P208" s="6">
        <v>0.73569921457012322</v>
      </c>
      <c r="Q208" s="41">
        <v>2.3904530890932629</v>
      </c>
    </row>
    <row r="209" spans="1:17" s="8" customFormat="1" ht="21.75" customHeight="1">
      <c r="A209" s="7" t="s">
        <v>40</v>
      </c>
      <c r="B209" s="5">
        <v>2210.5711999999999</v>
      </c>
      <c r="C209" s="5">
        <v>0</v>
      </c>
      <c r="D209" s="5">
        <v>0</v>
      </c>
      <c r="E209" s="5">
        <v>2210.5711999999999</v>
      </c>
      <c r="F209" s="5">
        <v>0</v>
      </c>
      <c r="G209" s="5">
        <v>2210.5711999999999</v>
      </c>
      <c r="H209" s="5">
        <v>2010.2</v>
      </c>
      <c r="I209" s="6">
        <v>0.90935772618407418</v>
      </c>
      <c r="J209" s="13">
        <v>1.5155962103067904</v>
      </c>
      <c r="K209" s="5">
        <v>200.37119999999982</v>
      </c>
      <c r="L209" s="5">
        <v>2010.2</v>
      </c>
      <c r="M209" s="6">
        <v>0.90935772618407418</v>
      </c>
      <c r="N209" s="41">
        <v>2.7133195466658195</v>
      </c>
      <c r="O209" s="5">
        <v>2010.2</v>
      </c>
      <c r="P209" s="6">
        <v>0.90935772618407418</v>
      </c>
      <c r="Q209" s="41">
        <v>2.7133195466658195</v>
      </c>
    </row>
    <row r="210" spans="1:17" s="8" customFormat="1" ht="21.75" customHeight="1">
      <c r="A210" s="7" t="s">
        <v>41</v>
      </c>
      <c r="B210" s="5">
        <v>2318.9639999999999</v>
      </c>
      <c r="C210" s="5">
        <v>0</v>
      </c>
      <c r="D210" s="5">
        <v>0</v>
      </c>
      <c r="E210" s="5">
        <v>2318.9639999999999</v>
      </c>
      <c r="F210" s="5">
        <v>0</v>
      </c>
      <c r="G210" s="5">
        <v>2318.9639999999999</v>
      </c>
      <c r="H210" s="5">
        <v>1384.9562880000001</v>
      </c>
      <c r="I210" s="6">
        <v>0.59723061160069757</v>
      </c>
      <c r="J210" s="13">
        <v>0.99538435266782932</v>
      </c>
      <c r="K210" s="5">
        <v>934.00771199999986</v>
      </c>
      <c r="L210" s="5">
        <v>1384.9562880000001</v>
      </c>
      <c r="M210" s="6">
        <v>0.59723061160069757</v>
      </c>
      <c r="N210" s="41">
        <v>1.7820022260363291</v>
      </c>
      <c r="O210" s="5">
        <v>1384.9562880000001</v>
      </c>
      <c r="P210" s="6">
        <v>0.59723061160069757</v>
      </c>
      <c r="Q210" s="41">
        <v>1.7820022260363291</v>
      </c>
    </row>
    <row r="211" spans="1:17" s="8" customFormat="1" ht="21.75" customHeight="1">
      <c r="A211" s="7" t="s">
        <v>42</v>
      </c>
      <c r="B211" s="5">
        <v>6289</v>
      </c>
      <c r="C211" s="5">
        <v>427.03893499999998</v>
      </c>
      <c r="D211" s="5">
        <v>0</v>
      </c>
      <c r="E211" s="5">
        <v>6716.0389349999996</v>
      </c>
      <c r="F211" s="5">
        <v>0</v>
      </c>
      <c r="G211" s="5">
        <v>6716.0389349999996</v>
      </c>
      <c r="H211" s="5">
        <v>4868.8586670000004</v>
      </c>
      <c r="I211" s="6">
        <v>0.72495986311610039</v>
      </c>
      <c r="J211" s="13">
        <v>1.208266438526834</v>
      </c>
      <c r="K211" s="5">
        <v>1847.1802679999992</v>
      </c>
      <c r="L211" s="5">
        <v>4855.8586670000004</v>
      </c>
      <c r="M211" s="6">
        <v>0.72302419834020826</v>
      </c>
      <c r="N211" s="41">
        <v>2.1573420817582192</v>
      </c>
      <c r="O211" s="5">
        <v>4855.8586670000004</v>
      </c>
      <c r="P211" s="6">
        <v>0.72302419834020826</v>
      </c>
      <c r="Q211" s="41">
        <v>2.1573420817582192</v>
      </c>
    </row>
    <row r="212" spans="1:17" s="8" customFormat="1" ht="21.75" customHeight="1">
      <c r="A212" s="7" t="s">
        <v>43</v>
      </c>
      <c r="B212" s="5">
        <v>5534</v>
      </c>
      <c r="C212" s="5">
        <v>0</v>
      </c>
      <c r="D212" s="5">
        <v>0</v>
      </c>
      <c r="E212" s="5">
        <v>5534</v>
      </c>
      <c r="F212" s="5">
        <v>0</v>
      </c>
      <c r="G212" s="5">
        <v>5534</v>
      </c>
      <c r="H212" s="5">
        <v>4236.2057593299996</v>
      </c>
      <c r="I212" s="6">
        <v>0.76548712673111663</v>
      </c>
      <c r="J212" s="13">
        <v>1.2758118778851943</v>
      </c>
      <c r="K212" s="5">
        <v>1297.7942406700004</v>
      </c>
      <c r="L212" s="5">
        <v>4236.2057593299996</v>
      </c>
      <c r="M212" s="6">
        <v>0.76548712673111663</v>
      </c>
      <c r="N212" s="41">
        <v>2.2840419384748931</v>
      </c>
      <c r="O212" s="5">
        <v>4236.2057593299996</v>
      </c>
      <c r="P212" s="6">
        <v>0.76548712673111663</v>
      </c>
      <c r="Q212" s="41">
        <v>2.2840419384748931</v>
      </c>
    </row>
    <row r="213" spans="1:17" s="8" customFormat="1" ht="21.75" customHeight="1">
      <c r="A213" s="7" t="s">
        <v>44</v>
      </c>
      <c r="B213" s="5">
        <v>2921</v>
      </c>
      <c r="C213" s="5">
        <v>680.34516599999995</v>
      </c>
      <c r="D213" s="5">
        <v>0</v>
      </c>
      <c r="E213" s="5">
        <v>3601.3451660000001</v>
      </c>
      <c r="F213" s="5">
        <v>0</v>
      </c>
      <c r="G213" s="5">
        <v>3601.3451660000001</v>
      </c>
      <c r="H213" s="5">
        <v>2911.8705329999998</v>
      </c>
      <c r="I213" s="6">
        <v>0.80855080498551679</v>
      </c>
      <c r="J213" s="13">
        <v>1.3475846749758613</v>
      </c>
      <c r="K213" s="5">
        <v>689.47463300000027</v>
      </c>
      <c r="L213" s="5">
        <v>2903.5497169999999</v>
      </c>
      <c r="M213" s="6">
        <v>0.80624033053320499</v>
      </c>
      <c r="N213" s="41">
        <v>2.4056403603956844</v>
      </c>
      <c r="O213" s="5">
        <v>2650.7872259999999</v>
      </c>
      <c r="P213" s="6">
        <v>0.73605475282565569</v>
      </c>
      <c r="Q213" s="41">
        <v>2.4056403603956844</v>
      </c>
    </row>
    <row r="214" spans="1:17" s="8" customFormat="1" ht="21.75" customHeight="1">
      <c r="A214" s="7" t="s">
        <v>45</v>
      </c>
      <c r="B214" s="5">
        <v>3300.4</v>
      </c>
      <c r="C214" s="5">
        <v>0</v>
      </c>
      <c r="D214" s="5">
        <v>0</v>
      </c>
      <c r="E214" s="5">
        <v>3300.4</v>
      </c>
      <c r="F214" s="5">
        <v>0</v>
      </c>
      <c r="G214" s="5">
        <v>3300.4</v>
      </c>
      <c r="H214" s="5">
        <v>2765.1267769999999</v>
      </c>
      <c r="I214" s="6">
        <v>0.83781565173918304</v>
      </c>
      <c r="J214" s="13">
        <v>1.3963594195653051</v>
      </c>
      <c r="K214" s="5">
        <v>535.27322300000014</v>
      </c>
      <c r="L214" s="5">
        <v>2715.0966229999999</v>
      </c>
      <c r="M214" s="6">
        <v>0.82265683644406729</v>
      </c>
      <c r="N214" s="41">
        <v>2.4546235329066981</v>
      </c>
      <c r="O214" s="5">
        <v>2715.0966229999999</v>
      </c>
      <c r="P214" s="6">
        <v>0.82265683644406729</v>
      </c>
      <c r="Q214" s="41">
        <v>2.4546235329066981</v>
      </c>
    </row>
    <row r="215" spans="1:17" s="8" customFormat="1" ht="21.75" customHeight="1">
      <c r="A215" s="7" t="s">
        <v>18</v>
      </c>
      <c r="B215" s="5">
        <v>2785.6</v>
      </c>
      <c r="C215" s="5">
        <v>0</v>
      </c>
      <c r="D215" s="5">
        <v>0</v>
      </c>
      <c r="E215" s="5">
        <v>2785.6</v>
      </c>
      <c r="F215" s="5">
        <v>0</v>
      </c>
      <c r="G215" s="5">
        <v>2785.6</v>
      </c>
      <c r="H215" s="5">
        <v>2152.3666619999999</v>
      </c>
      <c r="I215" s="6">
        <v>0.77267614230327397</v>
      </c>
      <c r="J215" s="13">
        <v>1.2877935705054566</v>
      </c>
      <c r="K215" s="5">
        <v>633.233338</v>
      </c>
      <c r="L215" s="5">
        <v>2152.3666619999999</v>
      </c>
      <c r="M215" s="6">
        <v>0.77267614230327397</v>
      </c>
      <c r="N215" s="41">
        <v>2.3054923489256547</v>
      </c>
      <c r="O215" s="5">
        <v>2152.3666619999999</v>
      </c>
      <c r="P215" s="6">
        <v>0.77267614230327397</v>
      </c>
      <c r="Q215" s="41">
        <v>2.3054923489256547</v>
      </c>
    </row>
    <row r="216" spans="1:17" s="8" customFormat="1" ht="21.75" customHeight="1">
      <c r="A216" s="7" t="s">
        <v>19</v>
      </c>
      <c r="B216" s="5">
        <v>2684.4295000000002</v>
      </c>
      <c r="C216" s="5">
        <v>0</v>
      </c>
      <c r="D216" s="5">
        <v>0</v>
      </c>
      <c r="E216" s="5">
        <v>2684.4295000000002</v>
      </c>
      <c r="F216" s="5">
        <v>0</v>
      </c>
      <c r="G216" s="5">
        <v>2684.4295000000002</v>
      </c>
      <c r="H216" s="5">
        <v>2335.7216680000001</v>
      </c>
      <c r="I216" s="6">
        <v>0.87009983611042863</v>
      </c>
      <c r="J216" s="13">
        <v>1.4501663935173812</v>
      </c>
      <c r="K216" s="5">
        <v>348.70783200000005</v>
      </c>
      <c r="L216" s="5">
        <v>2300.182468</v>
      </c>
      <c r="M216" s="6">
        <v>0.85686082201078473</v>
      </c>
      <c r="N216" s="41">
        <v>2.5566805561658414</v>
      </c>
      <c r="O216" s="5">
        <v>1978.2079679999999</v>
      </c>
      <c r="P216" s="6">
        <v>0.73691932233645907</v>
      </c>
      <c r="Q216" s="41">
        <v>2.5566805561658414</v>
      </c>
    </row>
    <row r="217" spans="1:17" s="8" customFormat="1" ht="21.75" customHeight="1">
      <c r="A217" s="7" t="s">
        <v>24</v>
      </c>
      <c r="B217" s="5">
        <v>1339.2650000000001</v>
      </c>
      <c r="C217" s="5">
        <v>0</v>
      </c>
      <c r="D217" s="5">
        <v>0</v>
      </c>
      <c r="E217" s="5">
        <v>1339.2650000000001</v>
      </c>
      <c r="F217" s="5">
        <v>0</v>
      </c>
      <c r="G217" s="5">
        <v>1339.2650000000001</v>
      </c>
      <c r="H217" s="5">
        <v>1339.2650000000001</v>
      </c>
      <c r="I217" s="6">
        <v>1</v>
      </c>
      <c r="J217" s="13">
        <v>1.6666666666666667</v>
      </c>
      <c r="K217" s="5">
        <v>0</v>
      </c>
      <c r="L217" s="5">
        <v>892.84333600000002</v>
      </c>
      <c r="M217" s="6">
        <v>0.66666666865780855</v>
      </c>
      <c r="N217" s="41">
        <v>1.989183850419785</v>
      </c>
      <c r="O217" s="5">
        <v>892.84333600000002</v>
      </c>
      <c r="P217" s="6">
        <v>0.66666666865780855</v>
      </c>
      <c r="Q217" s="41">
        <v>1.989183850419785</v>
      </c>
    </row>
    <row r="218" spans="1:17" s="8" customFormat="1" ht="21.75" customHeight="1">
      <c r="A218" s="7" t="s">
        <v>87</v>
      </c>
      <c r="B218" s="5">
        <v>2779.0169999999998</v>
      </c>
      <c r="C218" s="5">
        <v>703.98169800000005</v>
      </c>
      <c r="D218" s="5">
        <v>0</v>
      </c>
      <c r="E218" s="5">
        <v>3482.9986979999999</v>
      </c>
      <c r="F218" s="5">
        <v>0</v>
      </c>
      <c r="G218" s="5">
        <v>3482.9986979999999</v>
      </c>
      <c r="H218" s="5">
        <v>2616.675084</v>
      </c>
      <c r="I218" s="6">
        <v>0.75127076145694272</v>
      </c>
      <c r="J218" s="13">
        <v>1.2521179357615713</v>
      </c>
      <c r="K218" s="5">
        <v>866.32361399999991</v>
      </c>
      <c r="L218" s="5">
        <v>2616.675084</v>
      </c>
      <c r="M218" s="6">
        <v>0.75127076145694272</v>
      </c>
      <c r="N218" s="41">
        <v>2.2416234922790017</v>
      </c>
      <c r="O218" s="5">
        <v>2616.675084</v>
      </c>
      <c r="P218" s="6">
        <v>0.75127076145694272</v>
      </c>
      <c r="Q218" s="41">
        <v>2.2416234922790017</v>
      </c>
    </row>
    <row r="219" spans="1:17" s="8" customFormat="1" ht="21.75" customHeight="1">
      <c r="A219" s="7" t="s">
        <v>27</v>
      </c>
      <c r="B219" s="5">
        <v>2822</v>
      </c>
      <c r="C219" s="5">
        <v>0</v>
      </c>
      <c r="D219" s="5">
        <v>0</v>
      </c>
      <c r="E219" s="5">
        <v>2822</v>
      </c>
      <c r="F219" s="5">
        <v>0</v>
      </c>
      <c r="G219" s="5">
        <v>2822</v>
      </c>
      <c r="H219" s="5">
        <v>2030.1468500000001</v>
      </c>
      <c r="I219" s="6">
        <v>0.71940001771793061</v>
      </c>
      <c r="J219" s="13">
        <v>1.1990000295298844</v>
      </c>
      <c r="K219" s="5">
        <v>791.85314999999991</v>
      </c>
      <c r="L219" s="5">
        <v>2030.1468500000001</v>
      </c>
      <c r="M219" s="6">
        <v>0.71940001771793061</v>
      </c>
      <c r="N219" s="41">
        <v>2.1465283394432584</v>
      </c>
      <c r="O219" s="5">
        <v>2030.1468500000001</v>
      </c>
      <c r="P219" s="6">
        <v>0.71940001771793061</v>
      </c>
      <c r="Q219" s="41">
        <v>2.1465283394432584</v>
      </c>
    </row>
    <row r="220" spans="1:17" ht="18.75">
      <c r="A220" s="122" t="s">
        <v>68</v>
      </c>
      <c r="B220" s="123">
        <v>90596.826020000008</v>
      </c>
      <c r="C220" s="123">
        <v>11064.778860999999</v>
      </c>
      <c r="D220" s="123">
        <v>0</v>
      </c>
      <c r="E220" s="123">
        <v>101661.60488100001</v>
      </c>
      <c r="F220" s="123">
        <v>0</v>
      </c>
      <c r="G220" s="123">
        <v>101661.60488100001</v>
      </c>
      <c r="H220" s="123">
        <v>81780.693122659999</v>
      </c>
      <c r="I220" s="124">
        <v>0.80444031174196384</v>
      </c>
      <c r="J220" s="125">
        <v>1.3407338529032731</v>
      </c>
      <c r="K220" s="123">
        <v>19880.911758340004</v>
      </c>
      <c r="L220" s="123">
        <v>78943.314541560016</v>
      </c>
      <c r="M220" s="124">
        <v>0.77653028037445515</v>
      </c>
      <c r="N220" s="126">
        <v>2.3169922327040302</v>
      </c>
      <c r="O220" s="123">
        <v>77285.940358320018</v>
      </c>
      <c r="P220" s="124">
        <v>0.76022742754048667</v>
      </c>
      <c r="Q220" s="126">
        <v>2.3169922327040302</v>
      </c>
    </row>
    <row r="221" spans="1:17">
      <c r="A221" s="48"/>
      <c r="N221" s="46"/>
      <c r="Q221" s="46"/>
    </row>
    <row r="222" spans="1:17" ht="26.25" customHeight="1">
      <c r="A222" s="171" t="s">
        <v>66</v>
      </c>
      <c r="B222" s="172"/>
      <c r="C222" s="172"/>
      <c r="D222" s="172"/>
      <c r="E222" s="172"/>
      <c r="F222" s="172"/>
      <c r="G222" s="172"/>
      <c r="H222" s="153" t="s">
        <v>2</v>
      </c>
      <c r="I222" s="153"/>
      <c r="J222" s="154"/>
      <c r="K222" s="169" t="s">
        <v>102</v>
      </c>
      <c r="L222" s="153" t="s">
        <v>3</v>
      </c>
      <c r="M222" s="153"/>
      <c r="N222" s="167"/>
      <c r="O222" s="153" t="s">
        <v>55</v>
      </c>
      <c r="P222" s="153"/>
      <c r="Q222" s="154"/>
    </row>
    <row r="223" spans="1:17" ht="33" customHeight="1">
      <c r="A223" s="120" t="s">
        <v>0</v>
      </c>
      <c r="B223" s="119" t="s">
        <v>98</v>
      </c>
      <c r="C223" s="121" t="s">
        <v>95</v>
      </c>
      <c r="D223" s="121" t="s">
        <v>96</v>
      </c>
      <c r="E223" s="119" t="s">
        <v>1</v>
      </c>
      <c r="F223" s="119" t="s">
        <v>99</v>
      </c>
      <c r="G223" s="119" t="s">
        <v>97</v>
      </c>
      <c r="H223" s="119" t="s">
        <v>5</v>
      </c>
      <c r="I223" s="151" t="s">
        <v>4</v>
      </c>
      <c r="J223" s="166"/>
      <c r="K223" s="170"/>
      <c r="L223" s="119" t="s">
        <v>5</v>
      </c>
      <c r="M223" s="151" t="s">
        <v>4</v>
      </c>
      <c r="N223" s="165"/>
      <c r="O223" s="119" t="s">
        <v>5</v>
      </c>
      <c r="P223" s="151" t="s">
        <v>4</v>
      </c>
      <c r="Q223" s="152"/>
    </row>
    <row r="224" spans="1:17" s="8" customFormat="1" ht="18.75">
      <c r="A224" s="7" t="s">
        <v>17</v>
      </c>
      <c r="B224" s="5">
        <v>0</v>
      </c>
      <c r="C224" s="5">
        <v>0</v>
      </c>
      <c r="D224" s="5">
        <v>0</v>
      </c>
      <c r="E224" s="5">
        <v>0</v>
      </c>
      <c r="F224" s="5">
        <v>0</v>
      </c>
      <c r="G224" s="5">
        <v>0</v>
      </c>
      <c r="H224" s="5">
        <v>0</v>
      </c>
      <c r="I224" s="6" t="s">
        <v>46</v>
      </c>
      <c r="J224" s="13" t="e">
        <v>#VALUE!</v>
      </c>
      <c r="K224" s="13"/>
      <c r="L224" s="5">
        <v>0</v>
      </c>
      <c r="M224" s="6" t="s">
        <v>46</v>
      </c>
      <c r="N224" s="41" t="e">
        <v>#VALUE!</v>
      </c>
      <c r="O224" s="5">
        <v>0</v>
      </c>
      <c r="P224" s="6" t="s">
        <v>46</v>
      </c>
      <c r="Q224" s="41" t="e">
        <v>#VALUE!</v>
      </c>
    </row>
    <row r="225" spans="1:17" s="8" customFormat="1" ht="21.95" customHeight="1">
      <c r="A225" s="7" t="s">
        <v>109</v>
      </c>
      <c r="B225" s="5">
        <v>0</v>
      </c>
      <c r="C225" s="5">
        <v>0</v>
      </c>
      <c r="D225" s="5">
        <v>0</v>
      </c>
      <c r="E225" s="5">
        <v>0</v>
      </c>
      <c r="F225" s="5">
        <v>0</v>
      </c>
      <c r="G225" s="5">
        <v>0</v>
      </c>
      <c r="H225" s="5">
        <v>0</v>
      </c>
      <c r="I225" s="6" t="s">
        <v>46</v>
      </c>
      <c r="J225" s="13" t="e">
        <v>#VALUE!</v>
      </c>
      <c r="K225" s="13"/>
      <c r="L225" s="5">
        <v>0</v>
      </c>
      <c r="M225" s="6" t="s">
        <v>46</v>
      </c>
      <c r="N225" s="41" t="e">
        <v>#VALUE!</v>
      </c>
      <c r="O225" s="5">
        <v>0</v>
      </c>
      <c r="P225" s="6" t="s">
        <v>46</v>
      </c>
      <c r="Q225" s="41" t="e">
        <v>#VALUE!</v>
      </c>
    </row>
    <row r="226" spans="1:17" s="8" customFormat="1" ht="21.95" customHeight="1">
      <c r="A226" s="7" t="s">
        <v>20</v>
      </c>
      <c r="B226" s="5">
        <v>0</v>
      </c>
      <c r="C226" s="5">
        <v>0</v>
      </c>
      <c r="D226" s="5">
        <v>0</v>
      </c>
      <c r="E226" s="5">
        <v>0</v>
      </c>
      <c r="F226" s="5">
        <v>0</v>
      </c>
      <c r="G226" s="5">
        <v>0</v>
      </c>
      <c r="H226" s="5">
        <v>0</v>
      </c>
      <c r="I226" s="6" t="s">
        <v>46</v>
      </c>
      <c r="J226" s="13" t="e">
        <v>#VALUE!</v>
      </c>
      <c r="K226" s="13"/>
      <c r="L226" s="5">
        <v>0</v>
      </c>
      <c r="M226" s="6" t="s">
        <v>46</v>
      </c>
      <c r="N226" s="41" t="e">
        <v>#VALUE!</v>
      </c>
      <c r="O226" s="5">
        <v>0</v>
      </c>
      <c r="P226" s="6" t="s">
        <v>46</v>
      </c>
      <c r="Q226" s="41" t="e">
        <v>#VALUE!</v>
      </c>
    </row>
    <row r="227" spans="1:17" s="8" customFormat="1" ht="21.95" customHeight="1">
      <c r="A227" s="7" t="s">
        <v>21</v>
      </c>
      <c r="B227" s="5">
        <v>11987.09561</v>
      </c>
      <c r="C227" s="5">
        <v>3045.2690379999999</v>
      </c>
      <c r="D227" s="5">
        <v>0</v>
      </c>
      <c r="E227" s="5">
        <v>15032.364648000001</v>
      </c>
      <c r="F227" s="5">
        <v>0</v>
      </c>
      <c r="G227" s="5">
        <v>15032.364648000001</v>
      </c>
      <c r="H227" s="5">
        <v>11986.916526999999</v>
      </c>
      <c r="I227" s="6">
        <v>0.79740724814008646</v>
      </c>
      <c r="J227" s="13">
        <v>1.3290120802334775</v>
      </c>
      <c r="K227" s="5">
        <v>3045.4481210000013</v>
      </c>
      <c r="L227" s="5">
        <v>9413.2016378799999</v>
      </c>
      <c r="M227" s="6">
        <v>0.62619566903151136</v>
      </c>
      <c r="N227" s="41">
        <v>1.8684274624799864</v>
      </c>
      <c r="O227" s="5">
        <v>9413.2016378799999</v>
      </c>
      <c r="P227" s="6">
        <v>0.62619566903151136</v>
      </c>
      <c r="Q227" s="41">
        <v>1.8684274624799864</v>
      </c>
    </row>
    <row r="228" spans="1:17" s="8" customFormat="1" ht="21.95" customHeight="1">
      <c r="A228" s="7" t="s">
        <v>22</v>
      </c>
      <c r="B228" s="5">
        <v>0</v>
      </c>
      <c r="C228" s="5">
        <v>19198.436476999999</v>
      </c>
      <c r="D228" s="5">
        <v>0</v>
      </c>
      <c r="E228" s="5">
        <v>19198.436476999999</v>
      </c>
      <c r="F228" s="5">
        <v>0</v>
      </c>
      <c r="G228" s="5">
        <v>19198.436476999999</v>
      </c>
      <c r="H228" s="5">
        <v>1224.3556759999999</v>
      </c>
      <c r="I228" s="6">
        <v>6.3773718108075902E-2</v>
      </c>
      <c r="J228" s="13">
        <v>0.1062895301801265</v>
      </c>
      <c r="K228" s="5">
        <v>17974.080801</v>
      </c>
      <c r="L228" s="5">
        <v>246.91833697999999</v>
      </c>
      <c r="M228" s="6">
        <v>1.2861377397884025E-2</v>
      </c>
      <c r="N228" s="41">
        <v>3.8375466206420912E-2</v>
      </c>
      <c r="O228" s="5">
        <v>134.77319697999999</v>
      </c>
      <c r="P228" s="6">
        <v>7.0200090065386418E-3</v>
      </c>
      <c r="Q228" s="41">
        <v>3.8375466206420912E-2</v>
      </c>
    </row>
    <row r="229" spans="1:17" s="8" customFormat="1" ht="21.95" customHeight="1">
      <c r="A229" s="7" t="s">
        <v>23</v>
      </c>
      <c r="B229" s="5">
        <v>3740.8053570000002</v>
      </c>
      <c r="C229" s="5">
        <v>3926.500591</v>
      </c>
      <c r="D229" s="5">
        <v>0</v>
      </c>
      <c r="E229" s="5">
        <v>7667.3059480000002</v>
      </c>
      <c r="F229" s="5">
        <v>0</v>
      </c>
      <c r="G229" s="5">
        <v>7667.3059480000002</v>
      </c>
      <c r="H229" s="5">
        <v>7393.90535</v>
      </c>
      <c r="I229" s="6">
        <v>0.96434202575791095</v>
      </c>
      <c r="J229" s="13">
        <v>1.6072367095965183</v>
      </c>
      <c r="K229" s="5">
        <v>273.40059800000017</v>
      </c>
      <c r="L229" s="5">
        <v>5011.9859640000004</v>
      </c>
      <c r="M229" s="6">
        <v>0.65368279262514184</v>
      </c>
      <c r="N229" s="41">
        <v>1.9504428757554433</v>
      </c>
      <c r="O229" s="5">
        <v>3222.5234639999999</v>
      </c>
      <c r="P229" s="6">
        <v>0.42029410145562118</v>
      </c>
      <c r="Q229" s="41">
        <v>1.9504428757554433</v>
      </c>
    </row>
    <row r="230" spans="1:17" s="8" customFormat="1" ht="21.95" customHeight="1">
      <c r="A230" s="7" t="s">
        <v>25</v>
      </c>
      <c r="B230" s="5">
        <v>0</v>
      </c>
      <c r="C230" s="5">
        <v>10137.389798</v>
      </c>
      <c r="D230" s="5">
        <v>0</v>
      </c>
      <c r="E230" s="5">
        <v>10137.389798</v>
      </c>
      <c r="F230" s="5">
        <v>0</v>
      </c>
      <c r="G230" s="5">
        <v>10137.389798</v>
      </c>
      <c r="H230" s="5">
        <v>140.73244600000001</v>
      </c>
      <c r="I230" s="6">
        <v>1.3882513033854635E-2</v>
      </c>
      <c r="J230" s="13">
        <v>2.313752172309106E-2</v>
      </c>
      <c r="K230" s="5">
        <v>9996.6573520000002</v>
      </c>
      <c r="L230" s="5">
        <v>15.814584999999999</v>
      </c>
      <c r="M230" s="6">
        <v>1.5600253433206298E-3</v>
      </c>
      <c r="N230" s="41">
        <v>4.6547658148660166E-3</v>
      </c>
      <c r="O230" s="5">
        <v>0</v>
      </c>
      <c r="P230" s="6">
        <v>0</v>
      </c>
      <c r="Q230" s="41">
        <v>4.6547658148660166E-3</v>
      </c>
    </row>
    <row r="231" spans="1:17" s="8" customFormat="1" ht="21.95" customHeight="1">
      <c r="A231" s="7" t="s">
        <v>26</v>
      </c>
      <c r="B231" s="5">
        <v>0</v>
      </c>
      <c r="C231" s="5">
        <v>1827.8676599999999</v>
      </c>
      <c r="D231" s="5">
        <v>0</v>
      </c>
      <c r="E231" s="5">
        <v>1827.8676599999999</v>
      </c>
      <c r="F231" s="5">
        <v>0</v>
      </c>
      <c r="G231" s="5">
        <v>1827.8676599999999</v>
      </c>
      <c r="H231" s="5">
        <v>1795.1488986400002</v>
      </c>
      <c r="I231" s="6">
        <v>0.98210003816140623</v>
      </c>
      <c r="J231" s="13">
        <v>1.6368333969356772</v>
      </c>
      <c r="K231" s="5">
        <v>32.718761359999689</v>
      </c>
      <c r="L231" s="5">
        <v>0</v>
      </c>
      <c r="M231" s="6">
        <v>0</v>
      </c>
      <c r="N231" s="41">
        <v>0</v>
      </c>
      <c r="O231" s="5">
        <v>0</v>
      </c>
      <c r="P231" s="6">
        <v>0</v>
      </c>
      <c r="Q231" s="41">
        <v>0</v>
      </c>
    </row>
    <row r="232" spans="1:17" s="8" customFormat="1" ht="21.95" customHeight="1">
      <c r="A232" s="7" t="s">
        <v>28</v>
      </c>
      <c r="B232" s="5">
        <v>0</v>
      </c>
      <c r="C232" s="5">
        <v>0</v>
      </c>
      <c r="D232" s="5">
        <v>0</v>
      </c>
      <c r="E232" s="5">
        <v>0</v>
      </c>
      <c r="F232" s="5">
        <v>0</v>
      </c>
      <c r="G232" s="5">
        <v>0</v>
      </c>
      <c r="H232" s="5">
        <v>0</v>
      </c>
      <c r="I232" s="6" t="s">
        <v>46</v>
      </c>
      <c r="J232" s="13" t="e">
        <v>#VALUE!</v>
      </c>
      <c r="K232" s="5">
        <v>0</v>
      </c>
      <c r="L232" s="5">
        <v>0</v>
      </c>
      <c r="M232" s="6" t="s">
        <v>46</v>
      </c>
      <c r="N232" s="41" t="e">
        <v>#VALUE!</v>
      </c>
      <c r="O232" s="5">
        <v>0</v>
      </c>
      <c r="P232" s="6" t="s">
        <v>46</v>
      </c>
      <c r="Q232" s="41" t="e">
        <v>#VALUE!</v>
      </c>
    </row>
    <row r="233" spans="1:17" s="8" customFormat="1" ht="21.95" customHeight="1">
      <c r="A233" s="7" t="s">
        <v>29</v>
      </c>
      <c r="B233" s="5">
        <v>0</v>
      </c>
      <c r="C233" s="5">
        <v>9589.2574590000004</v>
      </c>
      <c r="D233" s="5">
        <v>0</v>
      </c>
      <c r="E233" s="5">
        <v>9589.2574590000004</v>
      </c>
      <c r="F233" s="5">
        <v>0</v>
      </c>
      <c r="G233" s="5">
        <v>9589.2574590000004</v>
      </c>
      <c r="H233" s="5">
        <v>5063.8782769999998</v>
      </c>
      <c r="I233" s="6">
        <v>0.52807824783631141</v>
      </c>
      <c r="J233" s="13">
        <v>0.88013041306051909</v>
      </c>
      <c r="K233" s="5">
        <v>4525.3791820000006</v>
      </c>
      <c r="L233" s="5">
        <v>540.96060899999998</v>
      </c>
      <c r="M233" s="6">
        <v>5.6413190626379651E-2</v>
      </c>
      <c r="N233" s="41">
        <v>0.1683243111142344</v>
      </c>
      <c r="O233" s="5">
        <v>0</v>
      </c>
      <c r="P233" s="6">
        <v>0</v>
      </c>
      <c r="Q233" s="41">
        <v>0.1683243111142344</v>
      </c>
    </row>
    <row r="234" spans="1:17" s="8" customFormat="1" ht="21.95" customHeight="1">
      <c r="A234" s="7" t="s">
        <v>30</v>
      </c>
      <c r="B234" s="5">
        <v>0</v>
      </c>
      <c r="C234" s="5">
        <v>0</v>
      </c>
      <c r="D234" s="5">
        <v>0</v>
      </c>
      <c r="E234" s="5">
        <v>0</v>
      </c>
      <c r="F234" s="5">
        <v>0</v>
      </c>
      <c r="G234" s="5">
        <v>0</v>
      </c>
      <c r="H234" s="5">
        <v>0</v>
      </c>
      <c r="I234" s="6" t="s">
        <v>46</v>
      </c>
      <c r="J234" s="13" t="e">
        <v>#VALUE!</v>
      </c>
      <c r="K234" s="5">
        <v>0</v>
      </c>
      <c r="L234" s="5">
        <v>0</v>
      </c>
      <c r="M234" s="6" t="s">
        <v>46</v>
      </c>
      <c r="N234" s="41" t="e">
        <v>#VALUE!</v>
      </c>
      <c r="O234" s="5">
        <v>0</v>
      </c>
      <c r="P234" s="6" t="s">
        <v>46</v>
      </c>
      <c r="Q234" s="41" t="e">
        <v>#VALUE!</v>
      </c>
    </row>
    <row r="235" spans="1:17" s="8" customFormat="1" ht="21.95" customHeight="1">
      <c r="A235" s="7" t="s">
        <v>31</v>
      </c>
      <c r="B235" s="5">
        <v>0</v>
      </c>
      <c r="C235" s="5">
        <v>0</v>
      </c>
      <c r="D235" s="5">
        <v>0</v>
      </c>
      <c r="E235" s="5">
        <v>0</v>
      </c>
      <c r="F235" s="5">
        <v>0</v>
      </c>
      <c r="G235" s="5">
        <v>0</v>
      </c>
      <c r="H235" s="5">
        <v>0</v>
      </c>
      <c r="I235" s="6" t="s">
        <v>46</v>
      </c>
      <c r="J235" s="14" t="e">
        <v>#VALUE!</v>
      </c>
      <c r="K235" s="5">
        <v>0</v>
      </c>
      <c r="L235" s="5">
        <v>0</v>
      </c>
      <c r="M235" s="6" t="s">
        <v>46</v>
      </c>
      <c r="N235" s="49" t="e">
        <v>#VALUE!</v>
      </c>
      <c r="O235" s="5">
        <v>0</v>
      </c>
      <c r="P235" s="6" t="s">
        <v>46</v>
      </c>
      <c r="Q235" s="49" t="e">
        <v>#VALUE!</v>
      </c>
    </row>
    <row r="236" spans="1:17" s="8" customFormat="1" ht="21.95" customHeight="1">
      <c r="A236" s="7" t="s">
        <v>32</v>
      </c>
      <c r="B236" s="5">
        <v>0</v>
      </c>
      <c r="C236" s="5">
        <v>0</v>
      </c>
      <c r="D236" s="5">
        <v>0</v>
      </c>
      <c r="E236" s="5">
        <v>0</v>
      </c>
      <c r="F236" s="5">
        <v>0</v>
      </c>
      <c r="G236" s="5">
        <v>0</v>
      </c>
      <c r="H236" s="5">
        <v>0</v>
      </c>
      <c r="I236" s="6" t="s">
        <v>46</v>
      </c>
      <c r="J236" s="13" t="e">
        <v>#VALUE!</v>
      </c>
      <c r="K236" s="5">
        <v>0</v>
      </c>
      <c r="L236" s="5">
        <v>0</v>
      </c>
      <c r="M236" s="6" t="s">
        <v>46</v>
      </c>
      <c r="N236" s="41" t="e">
        <v>#VALUE!</v>
      </c>
      <c r="O236" s="5">
        <v>0</v>
      </c>
      <c r="P236" s="6" t="s">
        <v>46</v>
      </c>
      <c r="Q236" s="41" t="e">
        <v>#VALUE!</v>
      </c>
    </row>
    <row r="237" spans="1:17" s="8" customFormat="1" ht="21.95" customHeight="1">
      <c r="A237" s="7" t="s">
        <v>33</v>
      </c>
      <c r="B237" s="5">
        <v>0</v>
      </c>
      <c r="C237" s="5">
        <v>0</v>
      </c>
      <c r="D237" s="5">
        <v>0</v>
      </c>
      <c r="E237" s="5">
        <v>0</v>
      </c>
      <c r="F237" s="5">
        <v>0</v>
      </c>
      <c r="G237" s="5">
        <v>0</v>
      </c>
      <c r="H237" s="5">
        <v>0</v>
      </c>
      <c r="I237" s="6" t="s">
        <v>46</v>
      </c>
      <c r="J237" s="14" t="e">
        <v>#VALUE!</v>
      </c>
      <c r="K237" s="5">
        <v>0</v>
      </c>
      <c r="L237" s="5">
        <v>0</v>
      </c>
      <c r="M237" s="6" t="s">
        <v>46</v>
      </c>
      <c r="N237" s="49" t="e">
        <v>#VALUE!</v>
      </c>
      <c r="O237" s="5">
        <v>0</v>
      </c>
      <c r="P237" s="6" t="s">
        <v>46</v>
      </c>
      <c r="Q237" s="49" t="e">
        <v>#VALUE!</v>
      </c>
    </row>
    <row r="238" spans="1:17" s="8" customFormat="1" ht="21.95" customHeight="1">
      <c r="A238" s="7" t="s">
        <v>34</v>
      </c>
      <c r="B238" s="5">
        <v>0</v>
      </c>
      <c r="C238" s="5">
        <v>2503.7808420000001</v>
      </c>
      <c r="D238" s="5">
        <v>0</v>
      </c>
      <c r="E238" s="5">
        <v>2503.7808420000001</v>
      </c>
      <c r="F238" s="5">
        <v>0</v>
      </c>
      <c r="G238" s="5">
        <v>2503.7808420000001</v>
      </c>
      <c r="H238" s="5">
        <v>2234.034705</v>
      </c>
      <c r="I238" s="6">
        <v>0.8922644775952</v>
      </c>
      <c r="J238" s="13">
        <v>1.4871074626586667</v>
      </c>
      <c r="K238" s="5">
        <v>269.74613700000009</v>
      </c>
      <c r="L238" s="5">
        <v>0</v>
      </c>
      <c r="M238" s="6">
        <v>0</v>
      </c>
      <c r="N238" s="41">
        <v>0</v>
      </c>
      <c r="O238" s="5">
        <v>0</v>
      </c>
      <c r="P238" s="6">
        <v>0</v>
      </c>
      <c r="Q238" s="41">
        <v>0</v>
      </c>
    </row>
    <row r="239" spans="1:17" s="8" customFormat="1" ht="21.95" customHeight="1">
      <c r="A239" s="7" t="s">
        <v>35</v>
      </c>
      <c r="B239" s="5">
        <v>1900.5941029999999</v>
      </c>
      <c r="C239" s="5">
        <v>1213.5758969999999</v>
      </c>
      <c r="D239" s="5">
        <v>0</v>
      </c>
      <c r="E239" s="5">
        <v>3114.17</v>
      </c>
      <c r="F239" s="5">
        <v>0</v>
      </c>
      <c r="G239" s="5">
        <v>3114.17</v>
      </c>
      <c r="H239" s="5">
        <v>1900.23027</v>
      </c>
      <c r="I239" s="6">
        <v>0.61018835516365511</v>
      </c>
      <c r="J239" s="13">
        <v>1.0169805919394252</v>
      </c>
      <c r="K239" s="5">
        <v>1213.9397300000001</v>
      </c>
      <c r="L239" s="5">
        <v>488.808401</v>
      </c>
      <c r="M239" s="6">
        <v>0.15696265810793886</v>
      </c>
      <c r="N239" s="41">
        <v>0.46834137554210992</v>
      </c>
      <c r="O239" s="5">
        <v>0</v>
      </c>
      <c r="P239" s="6">
        <v>0</v>
      </c>
      <c r="Q239" s="41">
        <v>0.46834137554210992</v>
      </c>
    </row>
    <row r="240" spans="1:17" s="8" customFormat="1" ht="21.95" customHeight="1">
      <c r="A240" s="7" t="s">
        <v>36</v>
      </c>
      <c r="B240" s="5">
        <v>0</v>
      </c>
      <c r="C240" s="5">
        <v>1150.8900000000001</v>
      </c>
      <c r="D240" s="5">
        <v>0</v>
      </c>
      <c r="E240" s="5">
        <v>1150.8900000000001</v>
      </c>
      <c r="F240" s="5">
        <v>0</v>
      </c>
      <c r="G240" s="5">
        <v>1150.8900000000001</v>
      </c>
      <c r="H240" s="5">
        <v>0</v>
      </c>
      <c r="I240" s="6">
        <v>0</v>
      </c>
      <c r="J240" s="13">
        <v>0</v>
      </c>
      <c r="K240" s="5">
        <v>1150.8900000000001</v>
      </c>
      <c r="L240" s="5">
        <v>0</v>
      </c>
      <c r="M240" s="6">
        <v>0</v>
      </c>
      <c r="N240" s="41">
        <v>0</v>
      </c>
      <c r="O240" s="5">
        <v>0</v>
      </c>
      <c r="P240" s="6">
        <v>0</v>
      </c>
      <c r="Q240" s="41">
        <v>0</v>
      </c>
    </row>
    <row r="241" spans="1:17" s="8" customFormat="1" ht="21.95" customHeight="1">
      <c r="A241" s="7" t="s">
        <v>37</v>
      </c>
      <c r="B241" s="5">
        <v>0</v>
      </c>
      <c r="C241" s="5">
        <v>4468.16</v>
      </c>
      <c r="D241" s="5">
        <v>0</v>
      </c>
      <c r="E241" s="5">
        <v>4468.16</v>
      </c>
      <c r="F241" s="5">
        <v>0</v>
      </c>
      <c r="G241" s="5">
        <v>4468.16</v>
      </c>
      <c r="H241" s="5">
        <v>863.92686000000003</v>
      </c>
      <c r="I241" s="6">
        <v>0.19335181819809497</v>
      </c>
      <c r="J241" s="13">
        <v>0.32225303033015829</v>
      </c>
      <c r="K241" s="5">
        <v>3604.2331399999998</v>
      </c>
      <c r="L241" s="5">
        <v>222.15599399999999</v>
      </c>
      <c r="M241" s="6">
        <v>4.9719793830122469E-2</v>
      </c>
      <c r="N241" s="41">
        <v>0.14835271595653435</v>
      </c>
      <c r="O241" s="5">
        <v>15.405250000000001</v>
      </c>
      <c r="P241" s="6">
        <v>3.4477838752417105E-3</v>
      </c>
      <c r="Q241" s="41">
        <v>0.14835271595653435</v>
      </c>
    </row>
    <row r="242" spans="1:17" s="8" customFormat="1" ht="21.95" customHeight="1">
      <c r="A242" s="7" t="s">
        <v>38</v>
      </c>
      <c r="B242" s="5">
        <v>0</v>
      </c>
      <c r="C242" s="5">
        <v>0</v>
      </c>
      <c r="D242" s="5">
        <v>0</v>
      </c>
      <c r="E242" s="5">
        <v>0</v>
      </c>
      <c r="F242" s="5">
        <v>0</v>
      </c>
      <c r="G242" s="5">
        <v>0</v>
      </c>
      <c r="H242" s="5">
        <v>0</v>
      </c>
      <c r="I242" s="6" t="s">
        <v>46</v>
      </c>
      <c r="J242" s="13" t="e">
        <v>#VALUE!</v>
      </c>
      <c r="K242" s="5">
        <v>0</v>
      </c>
      <c r="L242" s="5">
        <v>0</v>
      </c>
      <c r="M242" s="6" t="s">
        <v>46</v>
      </c>
      <c r="N242" s="41" t="e">
        <v>#VALUE!</v>
      </c>
      <c r="O242" s="5">
        <v>0</v>
      </c>
      <c r="P242" s="6" t="s">
        <v>46</v>
      </c>
      <c r="Q242" s="41" t="e">
        <v>#VALUE!</v>
      </c>
    </row>
    <row r="243" spans="1:17" s="8" customFormat="1" ht="21.95" customHeight="1">
      <c r="A243" s="7" t="s">
        <v>39</v>
      </c>
      <c r="B243" s="5">
        <v>0</v>
      </c>
      <c r="C243" s="5">
        <v>2932.7394810000001</v>
      </c>
      <c r="D243" s="5">
        <v>0</v>
      </c>
      <c r="E243" s="5">
        <v>2932.7394810000001</v>
      </c>
      <c r="F243" s="5">
        <v>0</v>
      </c>
      <c r="G243" s="5">
        <v>2932.7394810000001</v>
      </c>
      <c r="H243" s="5">
        <v>0</v>
      </c>
      <c r="I243" s="6">
        <v>0</v>
      </c>
      <c r="J243" s="13">
        <v>0</v>
      </c>
      <c r="K243" s="5">
        <v>2932.7394810000001</v>
      </c>
      <c r="L243" s="5">
        <v>0</v>
      </c>
      <c r="M243" s="6">
        <v>0</v>
      </c>
      <c r="N243" s="41">
        <v>0</v>
      </c>
      <c r="O243" s="5">
        <v>0</v>
      </c>
      <c r="P243" s="6">
        <v>0</v>
      </c>
      <c r="Q243" s="41">
        <v>0</v>
      </c>
    </row>
    <row r="244" spans="1:17" s="8" customFormat="1" ht="21.95" customHeight="1">
      <c r="A244" s="7" t="s">
        <v>40</v>
      </c>
      <c r="B244" s="5">
        <v>0</v>
      </c>
      <c r="C244" s="5">
        <v>0</v>
      </c>
      <c r="D244" s="5">
        <v>0</v>
      </c>
      <c r="E244" s="5">
        <v>0</v>
      </c>
      <c r="F244" s="5">
        <v>0</v>
      </c>
      <c r="G244" s="5">
        <v>0</v>
      </c>
      <c r="H244" s="5">
        <v>0</v>
      </c>
      <c r="I244" s="6" t="s">
        <v>46</v>
      </c>
      <c r="J244" s="13" t="e">
        <v>#VALUE!</v>
      </c>
      <c r="K244" s="5">
        <v>0</v>
      </c>
      <c r="L244" s="5">
        <v>0</v>
      </c>
      <c r="M244" s="6" t="s">
        <v>46</v>
      </c>
      <c r="N244" s="41" t="e">
        <v>#VALUE!</v>
      </c>
      <c r="O244" s="5">
        <v>0</v>
      </c>
      <c r="P244" s="6" t="s">
        <v>46</v>
      </c>
      <c r="Q244" s="41" t="e">
        <v>#VALUE!</v>
      </c>
    </row>
    <row r="245" spans="1:17" s="8" customFormat="1" ht="21.95" customHeight="1">
      <c r="A245" s="7" t="s">
        <v>41</v>
      </c>
      <c r="B245" s="5">
        <v>0</v>
      </c>
      <c r="C245" s="5">
        <v>0</v>
      </c>
      <c r="D245" s="5">
        <v>0</v>
      </c>
      <c r="E245" s="5">
        <v>0</v>
      </c>
      <c r="F245" s="5">
        <v>0</v>
      </c>
      <c r="G245" s="5">
        <v>0</v>
      </c>
      <c r="H245" s="5">
        <v>0</v>
      </c>
      <c r="I245" s="6" t="s">
        <v>46</v>
      </c>
      <c r="J245" s="13" t="e">
        <v>#VALUE!</v>
      </c>
      <c r="K245" s="5">
        <v>0</v>
      </c>
      <c r="L245" s="5">
        <v>0</v>
      </c>
      <c r="M245" s="6" t="s">
        <v>46</v>
      </c>
      <c r="N245" s="41" t="e">
        <v>#VALUE!</v>
      </c>
      <c r="O245" s="5">
        <v>0</v>
      </c>
      <c r="P245" s="6" t="s">
        <v>46</v>
      </c>
      <c r="Q245" s="41" t="e">
        <v>#VALUE!</v>
      </c>
    </row>
    <row r="246" spans="1:17" s="8" customFormat="1" ht="21.95" customHeight="1">
      <c r="A246" s="7" t="s">
        <v>42</v>
      </c>
      <c r="B246" s="5">
        <v>0</v>
      </c>
      <c r="C246" s="5">
        <v>1760</v>
      </c>
      <c r="D246" s="5">
        <v>0</v>
      </c>
      <c r="E246" s="5">
        <v>1760</v>
      </c>
      <c r="F246" s="5">
        <v>0</v>
      </c>
      <c r="G246" s="5">
        <v>1760</v>
      </c>
      <c r="H246" s="5">
        <v>0</v>
      </c>
      <c r="I246" s="6">
        <v>0</v>
      </c>
      <c r="J246" s="13">
        <v>0</v>
      </c>
      <c r="K246" s="5">
        <v>1760</v>
      </c>
      <c r="L246" s="5">
        <v>0</v>
      </c>
      <c r="M246" s="6">
        <v>0</v>
      </c>
      <c r="N246" s="41">
        <v>0</v>
      </c>
      <c r="O246" s="5">
        <v>0</v>
      </c>
      <c r="P246" s="6">
        <v>0</v>
      </c>
      <c r="Q246" s="41">
        <v>0</v>
      </c>
    </row>
    <row r="247" spans="1:17" s="8" customFormat="1" ht="21.95" customHeight="1">
      <c r="A247" s="7" t="s">
        <v>43</v>
      </c>
      <c r="B247" s="5">
        <v>0</v>
      </c>
      <c r="C247" s="5">
        <v>0</v>
      </c>
      <c r="D247" s="5">
        <v>0</v>
      </c>
      <c r="E247" s="5">
        <v>0</v>
      </c>
      <c r="F247" s="5">
        <v>0</v>
      </c>
      <c r="G247" s="5">
        <v>0</v>
      </c>
      <c r="H247" s="5">
        <v>0</v>
      </c>
      <c r="I247" s="6" t="s">
        <v>46</v>
      </c>
      <c r="J247" s="13" t="e">
        <v>#VALUE!</v>
      </c>
      <c r="K247" s="5">
        <v>0</v>
      </c>
      <c r="L247" s="5">
        <v>0</v>
      </c>
      <c r="M247" s="6" t="s">
        <v>46</v>
      </c>
      <c r="N247" s="41" t="e">
        <v>#VALUE!</v>
      </c>
      <c r="O247" s="5">
        <v>0</v>
      </c>
      <c r="P247" s="6" t="s">
        <v>46</v>
      </c>
      <c r="Q247" s="41" t="e">
        <v>#VALUE!</v>
      </c>
    </row>
    <row r="248" spans="1:17" s="8" customFormat="1" ht="21.95" customHeight="1">
      <c r="A248" s="7" t="s">
        <v>44</v>
      </c>
      <c r="B248" s="5">
        <v>0</v>
      </c>
      <c r="C248" s="5">
        <v>0</v>
      </c>
      <c r="D248" s="5">
        <v>0</v>
      </c>
      <c r="E248" s="5">
        <v>0</v>
      </c>
      <c r="F248" s="5">
        <v>0</v>
      </c>
      <c r="G248" s="5">
        <v>0</v>
      </c>
      <c r="H248" s="5">
        <v>0</v>
      </c>
      <c r="I248" s="6" t="s">
        <v>46</v>
      </c>
      <c r="J248" s="13" t="e">
        <v>#VALUE!</v>
      </c>
      <c r="K248" s="5">
        <v>0</v>
      </c>
      <c r="L248" s="5">
        <v>0</v>
      </c>
      <c r="M248" s="6" t="s">
        <v>46</v>
      </c>
      <c r="N248" s="41" t="e">
        <v>#VALUE!</v>
      </c>
      <c r="O248" s="5">
        <v>0</v>
      </c>
      <c r="P248" s="6" t="s">
        <v>46</v>
      </c>
      <c r="Q248" s="41" t="e">
        <v>#VALUE!</v>
      </c>
    </row>
    <row r="249" spans="1:17" s="8" customFormat="1" ht="21.95" customHeight="1">
      <c r="A249" s="7" t="s">
        <v>45</v>
      </c>
      <c r="B249" s="5">
        <v>0</v>
      </c>
      <c r="C249" s="5">
        <v>3452.67</v>
      </c>
      <c r="D249" s="5">
        <v>0</v>
      </c>
      <c r="E249" s="5">
        <v>3452.67</v>
      </c>
      <c r="F249" s="5">
        <v>0</v>
      </c>
      <c r="G249" s="5">
        <v>3452.67</v>
      </c>
      <c r="H249" s="5">
        <v>3448.3327650000001</v>
      </c>
      <c r="I249" s="6">
        <v>0.99874380262231843</v>
      </c>
      <c r="J249" s="13">
        <v>1.6645730043705307</v>
      </c>
      <c r="K249" s="5">
        <v>4.3372349999999642</v>
      </c>
      <c r="L249" s="5">
        <v>0</v>
      </c>
      <c r="M249" s="6">
        <v>0</v>
      </c>
      <c r="N249" s="41">
        <v>0</v>
      </c>
      <c r="O249" s="5">
        <v>0</v>
      </c>
      <c r="P249" s="6">
        <v>0</v>
      </c>
      <c r="Q249" s="41">
        <v>0</v>
      </c>
    </row>
    <row r="250" spans="1:17" s="8" customFormat="1" ht="21.95" customHeight="1">
      <c r="A250" s="7" t="s">
        <v>18</v>
      </c>
      <c r="B250" s="5">
        <v>0</v>
      </c>
      <c r="C250" s="5">
        <v>0</v>
      </c>
      <c r="D250" s="5">
        <v>0</v>
      </c>
      <c r="E250" s="5">
        <v>0</v>
      </c>
      <c r="F250" s="5">
        <v>0</v>
      </c>
      <c r="G250" s="5">
        <v>0</v>
      </c>
      <c r="H250" s="5">
        <v>0</v>
      </c>
      <c r="I250" s="6" t="s">
        <v>46</v>
      </c>
      <c r="J250" s="13" t="e">
        <v>#VALUE!</v>
      </c>
      <c r="K250" s="5">
        <v>0</v>
      </c>
      <c r="L250" s="5">
        <v>0</v>
      </c>
      <c r="M250" s="6" t="s">
        <v>46</v>
      </c>
      <c r="N250" s="41" t="e">
        <v>#VALUE!</v>
      </c>
      <c r="O250" s="5">
        <v>0</v>
      </c>
      <c r="P250" s="6" t="s">
        <v>46</v>
      </c>
      <c r="Q250" s="41" t="e">
        <v>#VALUE!</v>
      </c>
    </row>
    <row r="251" spans="1:17" s="8" customFormat="1" ht="21.95" customHeight="1">
      <c r="A251" s="7" t="s">
        <v>19</v>
      </c>
      <c r="B251" s="5">
        <v>0</v>
      </c>
      <c r="C251" s="5">
        <v>0</v>
      </c>
      <c r="D251" s="5">
        <v>0</v>
      </c>
      <c r="E251" s="5">
        <v>0</v>
      </c>
      <c r="F251" s="5">
        <v>0</v>
      </c>
      <c r="G251" s="5">
        <v>0</v>
      </c>
      <c r="H251" s="5">
        <v>0</v>
      </c>
      <c r="I251" s="6" t="s">
        <v>46</v>
      </c>
      <c r="J251" s="13" t="e">
        <v>#VALUE!</v>
      </c>
      <c r="K251" s="5">
        <v>0</v>
      </c>
      <c r="L251" s="5">
        <v>0</v>
      </c>
      <c r="M251" s="6" t="s">
        <v>46</v>
      </c>
      <c r="N251" s="41" t="e">
        <v>#VALUE!</v>
      </c>
      <c r="O251" s="5">
        <v>0</v>
      </c>
      <c r="P251" s="6" t="s">
        <v>46</v>
      </c>
      <c r="Q251" s="41" t="e">
        <v>#VALUE!</v>
      </c>
    </row>
    <row r="252" spans="1:17" s="8" customFormat="1" ht="21.95" customHeight="1">
      <c r="A252" s="7" t="s">
        <v>24</v>
      </c>
      <c r="B252" s="5">
        <v>0</v>
      </c>
      <c r="C252" s="5">
        <v>0</v>
      </c>
      <c r="D252" s="5">
        <v>0</v>
      </c>
      <c r="E252" s="5">
        <v>0</v>
      </c>
      <c r="F252" s="5">
        <v>0</v>
      </c>
      <c r="G252" s="5">
        <v>0</v>
      </c>
      <c r="H252" s="5">
        <v>0</v>
      </c>
      <c r="I252" s="6" t="s">
        <v>46</v>
      </c>
      <c r="J252" s="13" t="e">
        <v>#VALUE!</v>
      </c>
      <c r="K252" s="5">
        <v>0</v>
      </c>
      <c r="L252" s="5">
        <v>0</v>
      </c>
      <c r="M252" s="6" t="s">
        <v>46</v>
      </c>
      <c r="N252" s="41" t="e">
        <v>#VALUE!</v>
      </c>
      <c r="O252" s="5">
        <v>0</v>
      </c>
      <c r="P252" s="6" t="s">
        <v>46</v>
      </c>
      <c r="Q252" s="41" t="e">
        <v>#VALUE!</v>
      </c>
    </row>
    <row r="253" spans="1:17" s="8" customFormat="1" ht="21.95" customHeight="1">
      <c r="A253" s="7" t="s">
        <v>87</v>
      </c>
      <c r="B253" s="5">
        <v>0</v>
      </c>
      <c r="C253" s="5">
        <v>2640.28</v>
      </c>
      <c r="D253" s="5">
        <v>0</v>
      </c>
      <c r="E253" s="5">
        <v>2640.28</v>
      </c>
      <c r="F253" s="5">
        <v>0</v>
      </c>
      <c r="G253" s="5">
        <v>2640.28</v>
      </c>
      <c r="H253" s="5">
        <v>0</v>
      </c>
      <c r="I253" s="6">
        <v>0</v>
      </c>
      <c r="J253" s="13">
        <v>0</v>
      </c>
      <c r="K253" s="5">
        <v>2640.28</v>
      </c>
      <c r="L253" s="5">
        <v>0</v>
      </c>
      <c r="M253" s="6">
        <v>0</v>
      </c>
      <c r="N253" s="41">
        <v>0</v>
      </c>
      <c r="O253" s="5">
        <v>0</v>
      </c>
      <c r="P253" s="6">
        <v>0</v>
      </c>
      <c r="Q253" s="41">
        <v>0</v>
      </c>
    </row>
    <row r="254" spans="1:17" s="8" customFormat="1" ht="18.75">
      <c r="A254" s="7" t="s">
        <v>27</v>
      </c>
      <c r="B254" s="5">
        <v>0</v>
      </c>
      <c r="C254" s="5">
        <v>0</v>
      </c>
      <c r="D254" s="5">
        <v>0</v>
      </c>
      <c r="E254" s="5">
        <v>0</v>
      </c>
      <c r="F254" s="5">
        <v>0</v>
      </c>
      <c r="G254" s="5">
        <v>0</v>
      </c>
      <c r="H254" s="5">
        <v>0</v>
      </c>
      <c r="I254" s="6" t="s">
        <v>46</v>
      </c>
      <c r="J254" s="13" t="e">
        <v>#VALUE!</v>
      </c>
      <c r="K254" s="13"/>
      <c r="L254" s="5">
        <v>0</v>
      </c>
      <c r="M254" s="6" t="s">
        <v>46</v>
      </c>
      <c r="N254" s="41" t="e">
        <v>#VALUE!</v>
      </c>
      <c r="O254" s="5">
        <v>0</v>
      </c>
      <c r="P254" s="6" t="s">
        <v>46</v>
      </c>
      <c r="Q254" s="41" t="e">
        <v>#VALUE!</v>
      </c>
    </row>
    <row r="255" spans="1:17" ht="18.75">
      <c r="A255" s="122" t="s">
        <v>68</v>
      </c>
      <c r="B255" s="123">
        <v>17628.495070000001</v>
      </c>
      <c r="C255" s="123">
        <v>67846.817242999998</v>
      </c>
      <c r="D255" s="123">
        <v>0</v>
      </c>
      <c r="E255" s="123">
        <v>85475.312312999988</v>
      </c>
      <c r="F255" s="123">
        <v>0</v>
      </c>
      <c r="G255" s="123">
        <v>85475.312312999988</v>
      </c>
      <c r="H255" s="123">
        <v>36051.461774639996</v>
      </c>
      <c r="I255" s="124">
        <v>0.42177630942866889</v>
      </c>
      <c r="J255" s="125">
        <v>0.70296051571444818</v>
      </c>
      <c r="K255" s="123">
        <v>49423.850538359991</v>
      </c>
      <c r="L255" s="123">
        <v>15939.845527860001</v>
      </c>
      <c r="M255" s="124">
        <v>0.18648478837363314</v>
      </c>
      <c r="N255" s="126">
        <v>0.55642879241078047</v>
      </c>
      <c r="O255" s="123">
        <v>12785.90354886</v>
      </c>
      <c r="P255" s="124">
        <v>0.14958592373479265</v>
      </c>
      <c r="Q255" s="126">
        <v>0.55642879241078047</v>
      </c>
    </row>
    <row r="256" spans="1:17">
      <c r="J256"/>
      <c r="K256"/>
      <c r="N256" s="51"/>
      <c r="Q256" s="51"/>
    </row>
    <row r="257" spans="1:17" ht="23.25" customHeight="1">
      <c r="A257" s="171" t="s">
        <v>114</v>
      </c>
      <c r="B257" s="172"/>
      <c r="C257" s="172"/>
      <c r="D257" s="172"/>
      <c r="E257" s="172"/>
      <c r="F257" s="172"/>
      <c r="G257" s="172"/>
      <c r="H257" s="153" t="s">
        <v>2</v>
      </c>
      <c r="I257" s="153"/>
      <c r="J257" s="154"/>
      <c r="K257" s="169" t="s">
        <v>102</v>
      </c>
      <c r="L257" s="153" t="s">
        <v>3</v>
      </c>
      <c r="M257" s="153"/>
      <c r="N257" s="167"/>
      <c r="O257" s="153" t="s">
        <v>55</v>
      </c>
      <c r="P257" s="153"/>
      <c r="Q257" s="154"/>
    </row>
    <row r="258" spans="1:17" ht="31.5">
      <c r="A258" s="120" t="s">
        <v>0</v>
      </c>
      <c r="B258" s="119" t="s">
        <v>98</v>
      </c>
      <c r="C258" s="121" t="s">
        <v>95</v>
      </c>
      <c r="D258" s="121" t="s">
        <v>96</v>
      </c>
      <c r="E258" s="119" t="s">
        <v>1</v>
      </c>
      <c r="F258" s="119" t="s">
        <v>99</v>
      </c>
      <c r="G258" s="119" t="s">
        <v>97</v>
      </c>
      <c r="H258" s="119" t="s">
        <v>5</v>
      </c>
      <c r="I258" s="151" t="s">
        <v>4</v>
      </c>
      <c r="J258" s="166"/>
      <c r="K258" s="170"/>
      <c r="L258" s="119" t="s">
        <v>5</v>
      </c>
      <c r="M258" s="151" t="s">
        <v>4</v>
      </c>
      <c r="N258" s="165"/>
      <c r="O258" s="119" t="s">
        <v>5</v>
      </c>
      <c r="P258" s="151" t="s">
        <v>4</v>
      </c>
      <c r="Q258" s="152"/>
    </row>
    <row r="259" spans="1:17" ht="21.95" customHeight="1">
      <c r="A259" s="7" t="s">
        <v>17</v>
      </c>
      <c r="B259" s="5">
        <v>263.76007099999998</v>
      </c>
      <c r="C259" s="5">
        <v>0</v>
      </c>
      <c r="D259" s="5">
        <v>0</v>
      </c>
      <c r="E259" s="5">
        <v>263.76007099999998</v>
      </c>
      <c r="F259" s="5">
        <v>0</v>
      </c>
      <c r="G259" s="5">
        <v>263.76007099999998</v>
      </c>
      <c r="H259" s="5">
        <v>0</v>
      </c>
      <c r="I259" s="6">
        <v>0</v>
      </c>
      <c r="J259" s="13">
        <v>0</v>
      </c>
      <c r="K259" s="5">
        <v>263.76007099999998</v>
      </c>
      <c r="L259" s="5">
        <v>0</v>
      </c>
      <c r="M259" s="6">
        <v>0</v>
      </c>
      <c r="N259" s="41">
        <v>0</v>
      </c>
      <c r="O259" s="5">
        <v>0</v>
      </c>
      <c r="P259" s="6">
        <v>0</v>
      </c>
      <c r="Q259" s="41">
        <v>0</v>
      </c>
    </row>
    <row r="260" spans="1:17" ht="21.95" hidden="1" customHeight="1">
      <c r="A260" s="7" t="s">
        <v>109</v>
      </c>
      <c r="B260" s="5">
        <v>0</v>
      </c>
      <c r="C260" s="5">
        <v>0</v>
      </c>
      <c r="D260" s="5">
        <v>0</v>
      </c>
      <c r="E260" s="5">
        <v>0</v>
      </c>
      <c r="F260" s="5">
        <v>0</v>
      </c>
      <c r="G260" s="5">
        <v>0</v>
      </c>
      <c r="H260" s="5">
        <v>0</v>
      </c>
      <c r="I260" s="6" t="s">
        <v>46</v>
      </c>
      <c r="J260" s="13" t="e">
        <v>#VALUE!</v>
      </c>
      <c r="K260" s="5">
        <v>0</v>
      </c>
      <c r="L260" s="5">
        <v>0</v>
      </c>
      <c r="M260" s="6" t="s">
        <v>46</v>
      </c>
      <c r="N260" s="41" t="e">
        <v>#VALUE!</v>
      </c>
      <c r="O260" s="5">
        <v>0</v>
      </c>
      <c r="P260" s="6" t="s">
        <v>46</v>
      </c>
      <c r="Q260" s="41" t="e">
        <v>#VALUE!</v>
      </c>
    </row>
    <row r="261" spans="1:17" ht="21.95" customHeight="1">
      <c r="A261" s="7" t="s">
        <v>20</v>
      </c>
      <c r="B261" s="5">
        <v>1335.666786</v>
      </c>
      <c r="C261" s="5">
        <v>0</v>
      </c>
      <c r="D261" s="5">
        <v>0</v>
      </c>
      <c r="E261" s="5">
        <v>1335.666786</v>
      </c>
      <c r="F261" s="5">
        <v>0</v>
      </c>
      <c r="G261" s="5">
        <v>1335.666786</v>
      </c>
      <c r="H261" s="5">
        <v>0</v>
      </c>
      <c r="I261" s="6">
        <v>0</v>
      </c>
      <c r="J261" s="13">
        <v>0</v>
      </c>
      <c r="K261" s="5">
        <v>1335.666786</v>
      </c>
      <c r="L261" s="5">
        <v>0</v>
      </c>
      <c r="M261" s="6">
        <v>0</v>
      </c>
      <c r="N261" s="41">
        <v>0</v>
      </c>
      <c r="O261" s="5">
        <v>0</v>
      </c>
      <c r="P261" s="6">
        <v>0</v>
      </c>
      <c r="Q261" s="41">
        <v>0</v>
      </c>
    </row>
    <row r="262" spans="1:17" ht="21.95" hidden="1" customHeight="1">
      <c r="A262" s="7" t="s">
        <v>21</v>
      </c>
      <c r="B262" s="5">
        <v>0</v>
      </c>
      <c r="C262" s="5">
        <v>0</v>
      </c>
      <c r="D262" s="5">
        <v>0</v>
      </c>
      <c r="E262" s="5">
        <v>0</v>
      </c>
      <c r="F262" s="5">
        <v>0</v>
      </c>
      <c r="G262" s="5">
        <v>0</v>
      </c>
      <c r="H262" s="5">
        <v>0</v>
      </c>
      <c r="I262" s="6" t="s">
        <v>46</v>
      </c>
      <c r="J262" s="13" t="e">
        <v>#VALUE!</v>
      </c>
      <c r="K262" s="5">
        <v>0</v>
      </c>
      <c r="L262" s="5">
        <v>0</v>
      </c>
      <c r="M262" s="6" t="s">
        <v>46</v>
      </c>
      <c r="N262" s="41" t="e">
        <v>#VALUE!</v>
      </c>
      <c r="O262" s="5">
        <v>0</v>
      </c>
      <c r="P262" s="6" t="s">
        <v>46</v>
      </c>
      <c r="Q262" s="41" t="e">
        <v>#VALUE!</v>
      </c>
    </row>
    <row r="263" spans="1:17" ht="21.95" hidden="1" customHeight="1">
      <c r="A263" s="7" t="s">
        <v>22</v>
      </c>
      <c r="B263" s="5">
        <v>193.91366199999999</v>
      </c>
      <c r="C263" s="5">
        <v>0</v>
      </c>
      <c r="D263" s="5">
        <v>0</v>
      </c>
      <c r="E263" s="5">
        <v>193.91366199999999</v>
      </c>
      <c r="F263" s="5">
        <v>0</v>
      </c>
      <c r="G263" s="5">
        <v>193.91366199999999</v>
      </c>
      <c r="H263" s="5">
        <v>0</v>
      </c>
      <c r="I263" s="6">
        <v>0</v>
      </c>
      <c r="J263" s="13">
        <v>0</v>
      </c>
      <c r="K263" s="5">
        <v>193.91366199999999</v>
      </c>
      <c r="L263" s="5">
        <v>0</v>
      </c>
      <c r="M263" s="6">
        <v>0</v>
      </c>
      <c r="N263" s="41">
        <v>0</v>
      </c>
      <c r="O263" s="5">
        <v>0</v>
      </c>
      <c r="P263" s="6">
        <v>0</v>
      </c>
      <c r="Q263" s="41">
        <v>0</v>
      </c>
    </row>
    <row r="264" spans="1:17" ht="21.95" hidden="1" customHeight="1">
      <c r="A264" s="7" t="s">
        <v>23</v>
      </c>
      <c r="B264" s="5">
        <v>0</v>
      </c>
      <c r="C264" s="5">
        <v>0</v>
      </c>
      <c r="D264" s="5">
        <v>0</v>
      </c>
      <c r="E264" s="5">
        <v>0</v>
      </c>
      <c r="F264" s="5">
        <v>0</v>
      </c>
      <c r="G264" s="5">
        <v>0</v>
      </c>
      <c r="H264" s="5">
        <v>0</v>
      </c>
      <c r="I264" s="6" t="s">
        <v>46</v>
      </c>
      <c r="J264" s="13" t="e">
        <v>#VALUE!</v>
      </c>
      <c r="K264" s="5">
        <v>0</v>
      </c>
      <c r="L264" s="5">
        <v>0</v>
      </c>
      <c r="M264" s="6" t="s">
        <v>46</v>
      </c>
      <c r="N264" s="41" t="e">
        <v>#VALUE!</v>
      </c>
      <c r="O264" s="5">
        <v>0</v>
      </c>
      <c r="P264" s="6" t="s">
        <v>46</v>
      </c>
      <c r="Q264" s="41" t="e">
        <v>#VALUE!</v>
      </c>
    </row>
    <row r="265" spans="1:17" ht="21.95" hidden="1" customHeight="1">
      <c r="A265" s="7" t="s">
        <v>25</v>
      </c>
      <c r="B265" s="5">
        <v>0</v>
      </c>
      <c r="C265" s="5">
        <v>0</v>
      </c>
      <c r="D265" s="5">
        <v>0</v>
      </c>
      <c r="E265" s="5">
        <v>0</v>
      </c>
      <c r="F265" s="5">
        <v>0</v>
      </c>
      <c r="G265" s="5">
        <v>0</v>
      </c>
      <c r="H265" s="5">
        <v>0</v>
      </c>
      <c r="I265" s="6" t="s">
        <v>46</v>
      </c>
      <c r="J265" s="13" t="e">
        <v>#VALUE!</v>
      </c>
      <c r="K265" s="5">
        <v>0</v>
      </c>
      <c r="L265" s="5">
        <v>0</v>
      </c>
      <c r="M265" s="6" t="s">
        <v>46</v>
      </c>
      <c r="N265" s="41" t="e">
        <v>#VALUE!</v>
      </c>
      <c r="O265" s="5">
        <v>0</v>
      </c>
      <c r="P265" s="6" t="s">
        <v>46</v>
      </c>
      <c r="Q265" s="41" t="e">
        <v>#VALUE!</v>
      </c>
    </row>
    <row r="266" spans="1:17" ht="21.95" hidden="1" customHeight="1">
      <c r="A266" s="7" t="s">
        <v>26</v>
      </c>
      <c r="B266" s="5">
        <v>0</v>
      </c>
      <c r="C266" s="5">
        <v>0</v>
      </c>
      <c r="D266" s="5">
        <v>0</v>
      </c>
      <c r="E266" s="5">
        <v>0</v>
      </c>
      <c r="F266" s="5">
        <v>0</v>
      </c>
      <c r="G266" s="5">
        <v>0</v>
      </c>
      <c r="H266" s="5">
        <v>0</v>
      </c>
      <c r="I266" s="6" t="s">
        <v>46</v>
      </c>
      <c r="J266" s="13" t="e">
        <v>#VALUE!</v>
      </c>
      <c r="K266" s="5">
        <v>0</v>
      </c>
      <c r="L266" s="5">
        <v>0</v>
      </c>
      <c r="M266" s="6" t="s">
        <v>46</v>
      </c>
      <c r="N266" s="41" t="e">
        <v>#VALUE!</v>
      </c>
      <c r="O266" s="5">
        <v>0</v>
      </c>
      <c r="P266" s="6" t="s">
        <v>46</v>
      </c>
      <c r="Q266" s="41" t="e">
        <v>#VALUE!</v>
      </c>
    </row>
    <row r="267" spans="1:17" ht="21.95" customHeight="1">
      <c r="A267" s="7" t="s">
        <v>28</v>
      </c>
      <c r="B267" s="5">
        <v>99.377872999999994</v>
      </c>
      <c r="C267" s="5">
        <v>0</v>
      </c>
      <c r="D267" s="5">
        <v>0</v>
      </c>
      <c r="E267" s="5">
        <v>99.377872999999994</v>
      </c>
      <c r="F267" s="5">
        <v>0</v>
      </c>
      <c r="G267" s="5">
        <v>99.377872999999994</v>
      </c>
      <c r="H267" s="5">
        <v>0</v>
      </c>
      <c r="I267" s="6">
        <v>0</v>
      </c>
      <c r="J267" s="13">
        <v>0</v>
      </c>
      <c r="K267" s="5">
        <v>99.377872999999994</v>
      </c>
      <c r="L267" s="5">
        <v>0</v>
      </c>
      <c r="M267" s="6">
        <v>0</v>
      </c>
      <c r="N267" s="41">
        <v>0</v>
      </c>
      <c r="O267" s="5">
        <v>0</v>
      </c>
      <c r="P267" s="6">
        <v>0</v>
      </c>
      <c r="Q267" s="41">
        <v>0</v>
      </c>
    </row>
    <row r="268" spans="1:17" ht="21.95" customHeight="1">
      <c r="A268" s="7" t="s">
        <v>29</v>
      </c>
      <c r="B268" s="5">
        <v>538.08296199999995</v>
      </c>
      <c r="C268" s="5">
        <v>0</v>
      </c>
      <c r="D268" s="5">
        <v>0</v>
      </c>
      <c r="E268" s="5">
        <v>538.08296199999995</v>
      </c>
      <c r="F268" s="5">
        <v>0</v>
      </c>
      <c r="G268" s="5">
        <v>538.08296199999995</v>
      </c>
      <c r="H268" s="5">
        <v>538.08296199999995</v>
      </c>
      <c r="I268" s="6">
        <v>1</v>
      </c>
      <c r="J268" s="13">
        <v>1.6666666666666667</v>
      </c>
      <c r="K268" s="5">
        <v>0</v>
      </c>
      <c r="L268" s="5">
        <v>0</v>
      </c>
      <c r="M268" s="6">
        <v>0</v>
      </c>
      <c r="N268" s="41">
        <v>0</v>
      </c>
      <c r="O268" s="5">
        <v>0</v>
      </c>
      <c r="P268" s="6">
        <v>0</v>
      </c>
      <c r="Q268" s="41">
        <v>0</v>
      </c>
    </row>
    <row r="269" spans="1:17" ht="21.95" customHeight="1">
      <c r="A269" s="7" t="s">
        <v>30</v>
      </c>
      <c r="B269" s="5">
        <v>732.56558600000005</v>
      </c>
      <c r="C269" s="5">
        <v>0</v>
      </c>
      <c r="D269" s="5">
        <v>0</v>
      </c>
      <c r="E269" s="5">
        <v>732.56558600000005</v>
      </c>
      <c r="F269" s="5">
        <v>0</v>
      </c>
      <c r="G269" s="5">
        <v>732.56558600000005</v>
      </c>
      <c r="H269" s="5">
        <v>0</v>
      </c>
      <c r="I269" s="6">
        <v>0</v>
      </c>
      <c r="J269" s="13">
        <v>0</v>
      </c>
      <c r="K269" s="5">
        <v>732.56558600000005</v>
      </c>
      <c r="L269" s="5">
        <v>0</v>
      </c>
      <c r="M269" s="6">
        <v>0</v>
      </c>
      <c r="N269" s="41">
        <v>0</v>
      </c>
      <c r="O269" s="5">
        <v>0</v>
      </c>
      <c r="P269" s="6">
        <v>0</v>
      </c>
      <c r="Q269" s="41">
        <v>0</v>
      </c>
    </row>
    <row r="270" spans="1:17" ht="21.95" customHeight="1">
      <c r="A270" s="7" t="s">
        <v>31</v>
      </c>
      <c r="B270" s="5">
        <v>516.19011</v>
      </c>
      <c r="C270" s="5">
        <v>0</v>
      </c>
      <c r="D270" s="5">
        <v>0</v>
      </c>
      <c r="E270" s="5">
        <v>516.19011</v>
      </c>
      <c r="F270" s="5">
        <v>0</v>
      </c>
      <c r="G270" s="5">
        <v>516.19011</v>
      </c>
      <c r="H270" s="5">
        <v>0</v>
      </c>
      <c r="I270" s="6">
        <v>0</v>
      </c>
      <c r="J270" s="13">
        <v>0</v>
      </c>
      <c r="K270" s="5">
        <v>516.19011</v>
      </c>
      <c r="L270" s="5">
        <v>0</v>
      </c>
      <c r="M270" s="6">
        <v>0</v>
      </c>
      <c r="N270" s="41">
        <v>0</v>
      </c>
      <c r="O270" s="5">
        <v>0</v>
      </c>
      <c r="P270" s="6">
        <v>0</v>
      </c>
      <c r="Q270" s="41">
        <v>0</v>
      </c>
    </row>
    <row r="271" spans="1:17" ht="21.95" customHeight="1">
      <c r="A271" s="7" t="s">
        <v>32</v>
      </c>
      <c r="B271" s="5">
        <v>283.70557600000001</v>
      </c>
      <c r="C271" s="5">
        <v>0</v>
      </c>
      <c r="D271" s="5">
        <v>0</v>
      </c>
      <c r="E271" s="5">
        <v>283.70557600000001</v>
      </c>
      <c r="F271" s="5">
        <v>0</v>
      </c>
      <c r="G271" s="5">
        <v>283.70557600000001</v>
      </c>
      <c r="H271" s="5">
        <v>0</v>
      </c>
      <c r="I271" s="6">
        <v>0</v>
      </c>
      <c r="J271" s="13">
        <v>0</v>
      </c>
      <c r="K271" s="5">
        <v>283.70557600000001</v>
      </c>
      <c r="L271" s="5">
        <v>0</v>
      </c>
      <c r="M271" s="6">
        <v>0</v>
      </c>
      <c r="N271" s="41">
        <v>0</v>
      </c>
      <c r="O271" s="5">
        <v>0</v>
      </c>
      <c r="P271" s="6">
        <v>0</v>
      </c>
      <c r="Q271" s="41">
        <v>0</v>
      </c>
    </row>
    <row r="272" spans="1:17" ht="21.95" customHeight="1">
      <c r="A272" s="7" t="s">
        <v>33</v>
      </c>
      <c r="B272" s="5">
        <v>2648.7640879999999</v>
      </c>
      <c r="C272" s="5">
        <v>0</v>
      </c>
      <c r="D272" s="5">
        <v>0</v>
      </c>
      <c r="E272" s="5">
        <v>2648.7640879999999</v>
      </c>
      <c r="F272" s="5">
        <v>0</v>
      </c>
      <c r="G272" s="5">
        <v>2648.7640879999999</v>
      </c>
      <c r="H272" s="5">
        <v>0</v>
      </c>
      <c r="I272" s="6">
        <v>0</v>
      </c>
      <c r="J272" s="13">
        <v>0</v>
      </c>
      <c r="K272" s="5">
        <v>2648.7640879999999</v>
      </c>
      <c r="L272" s="5">
        <v>0</v>
      </c>
      <c r="M272" s="6">
        <v>0</v>
      </c>
      <c r="N272" s="41">
        <v>0</v>
      </c>
      <c r="O272" s="5">
        <v>0</v>
      </c>
      <c r="P272" s="6">
        <v>0</v>
      </c>
      <c r="Q272" s="41">
        <v>0</v>
      </c>
    </row>
    <row r="273" spans="1:17" ht="21.95" hidden="1" customHeight="1">
      <c r="A273" s="7" t="s">
        <v>34</v>
      </c>
      <c r="B273" s="5">
        <v>0</v>
      </c>
      <c r="C273" s="5">
        <v>0</v>
      </c>
      <c r="D273" s="5">
        <v>0</v>
      </c>
      <c r="E273" s="5">
        <v>0</v>
      </c>
      <c r="F273" s="5">
        <v>0</v>
      </c>
      <c r="G273" s="5">
        <v>0</v>
      </c>
      <c r="H273" s="5">
        <v>0</v>
      </c>
      <c r="I273" s="6" t="s">
        <v>46</v>
      </c>
      <c r="J273" s="13" t="e">
        <v>#VALUE!</v>
      </c>
      <c r="K273" s="5">
        <v>0</v>
      </c>
      <c r="L273" s="5">
        <v>0</v>
      </c>
      <c r="M273" s="6" t="s">
        <v>46</v>
      </c>
      <c r="N273" s="41" t="e">
        <v>#VALUE!</v>
      </c>
      <c r="O273" s="5">
        <v>0</v>
      </c>
      <c r="P273" s="6" t="s">
        <v>46</v>
      </c>
      <c r="Q273" s="41" t="e">
        <v>#VALUE!</v>
      </c>
    </row>
    <row r="274" spans="1:17" ht="21.95" hidden="1" customHeight="1">
      <c r="A274" s="7" t="s">
        <v>35</v>
      </c>
      <c r="B274" s="5">
        <v>0</v>
      </c>
      <c r="C274" s="5">
        <v>0</v>
      </c>
      <c r="D274" s="5">
        <v>0</v>
      </c>
      <c r="E274" s="5">
        <v>0</v>
      </c>
      <c r="F274" s="5">
        <v>0</v>
      </c>
      <c r="G274" s="5">
        <v>0</v>
      </c>
      <c r="H274" s="5">
        <v>0</v>
      </c>
      <c r="I274" s="6" t="s">
        <v>46</v>
      </c>
      <c r="J274" s="13" t="e">
        <v>#VALUE!</v>
      </c>
      <c r="K274" s="5">
        <v>0</v>
      </c>
      <c r="L274" s="5">
        <v>0</v>
      </c>
      <c r="M274" s="6" t="s">
        <v>46</v>
      </c>
      <c r="N274" s="41" t="e">
        <v>#VALUE!</v>
      </c>
      <c r="O274" s="5">
        <v>0</v>
      </c>
      <c r="P274" s="6" t="s">
        <v>46</v>
      </c>
      <c r="Q274" s="41" t="e">
        <v>#VALUE!</v>
      </c>
    </row>
    <row r="275" spans="1:17" ht="21.95" hidden="1" customHeight="1">
      <c r="A275" s="7" t="s">
        <v>36</v>
      </c>
      <c r="B275" s="5">
        <v>0</v>
      </c>
      <c r="C275" s="5">
        <v>0</v>
      </c>
      <c r="D275" s="5">
        <v>0</v>
      </c>
      <c r="E275" s="5">
        <v>0</v>
      </c>
      <c r="F275" s="5">
        <v>0</v>
      </c>
      <c r="G275" s="5">
        <v>0</v>
      </c>
      <c r="H275" s="5">
        <v>0</v>
      </c>
      <c r="I275" s="6" t="s">
        <v>46</v>
      </c>
      <c r="J275" s="13" t="e">
        <v>#VALUE!</v>
      </c>
      <c r="K275" s="5">
        <v>0</v>
      </c>
      <c r="L275" s="5">
        <v>0</v>
      </c>
      <c r="M275" s="6" t="s">
        <v>46</v>
      </c>
      <c r="N275" s="41" t="e">
        <v>#VALUE!</v>
      </c>
      <c r="O275" s="5">
        <v>0</v>
      </c>
      <c r="P275" s="6" t="s">
        <v>46</v>
      </c>
      <c r="Q275" s="41" t="e">
        <v>#VALUE!</v>
      </c>
    </row>
    <row r="276" spans="1:17" ht="21.95" hidden="1" customHeight="1">
      <c r="A276" s="7" t="s">
        <v>37</v>
      </c>
      <c r="B276" s="5">
        <v>38.034986000000004</v>
      </c>
      <c r="C276" s="5">
        <v>0</v>
      </c>
      <c r="D276" s="5">
        <v>0</v>
      </c>
      <c r="E276" s="5">
        <v>38.034986000000004</v>
      </c>
      <c r="F276" s="5">
        <v>0</v>
      </c>
      <c r="G276" s="5">
        <v>38.034986000000004</v>
      </c>
      <c r="H276" s="5">
        <v>0</v>
      </c>
      <c r="I276" s="6">
        <v>0</v>
      </c>
      <c r="J276" s="13">
        <v>0</v>
      </c>
      <c r="K276" s="5">
        <v>38.034986000000004</v>
      </c>
      <c r="L276" s="5">
        <v>0</v>
      </c>
      <c r="M276" s="6">
        <v>0</v>
      </c>
      <c r="N276" s="41">
        <v>0</v>
      </c>
      <c r="O276" s="5">
        <v>0</v>
      </c>
      <c r="P276" s="6">
        <v>0</v>
      </c>
      <c r="Q276" s="41">
        <v>0</v>
      </c>
    </row>
    <row r="277" spans="1:17" ht="21.95" customHeight="1">
      <c r="A277" s="7" t="s">
        <v>38</v>
      </c>
      <c r="B277" s="5">
        <v>107.621743</v>
      </c>
      <c r="C277" s="5">
        <v>0</v>
      </c>
      <c r="D277" s="5">
        <v>0</v>
      </c>
      <c r="E277" s="5">
        <v>107.621743</v>
      </c>
      <c r="F277" s="5">
        <v>0</v>
      </c>
      <c r="G277" s="5">
        <v>107.621743</v>
      </c>
      <c r="H277" s="5">
        <v>107.621743</v>
      </c>
      <c r="I277" s="6">
        <v>1</v>
      </c>
      <c r="J277" s="13">
        <v>1.6666666666666667</v>
      </c>
      <c r="K277" s="5">
        <v>0</v>
      </c>
      <c r="L277" s="5">
        <v>0</v>
      </c>
      <c r="M277" s="6">
        <v>0</v>
      </c>
      <c r="N277" s="41">
        <v>0</v>
      </c>
      <c r="O277" s="5">
        <v>0</v>
      </c>
      <c r="P277" s="6">
        <v>0</v>
      </c>
      <c r="Q277" s="41">
        <v>0</v>
      </c>
    </row>
    <row r="278" spans="1:17" ht="21.95" customHeight="1">
      <c r="A278" s="7" t="s">
        <v>39</v>
      </c>
      <c r="B278" s="5">
        <v>1210.94894</v>
      </c>
      <c r="C278" s="5">
        <v>0</v>
      </c>
      <c r="D278" s="5">
        <v>0</v>
      </c>
      <c r="E278" s="5">
        <v>1210.94894</v>
      </c>
      <c r="F278" s="5">
        <v>0</v>
      </c>
      <c r="G278" s="5">
        <v>1210.94894</v>
      </c>
      <c r="H278" s="5">
        <v>0</v>
      </c>
      <c r="I278" s="6">
        <v>0</v>
      </c>
      <c r="J278" s="13">
        <v>0</v>
      </c>
      <c r="K278" s="5">
        <v>1210.94894</v>
      </c>
      <c r="L278" s="5">
        <v>0</v>
      </c>
      <c r="M278" s="6">
        <v>0</v>
      </c>
      <c r="N278" s="41">
        <v>0</v>
      </c>
      <c r="O278" s="5">
        <v>0</v>
      </c>
      <c r="P278" s="6">
        <v>0</v>
      </c>
      <c r="Q278" s="41">
        <v>0</v>
      </c>
    </row>
    <row r="279" spans="1:17" ht="21.95" hidden="1" customHeight="1">
      <c r="A279" s="7" t="s">
        <v>40</v>
      </c>
      <c r="B279" s="5">
        <v>0</v>
      </c>
      <c r="C279" s="5">
        <v>0</v>
      </c>
      <c r="D279" s="5">
        <v>0</v>
      </c>
      <c r="E279" s="5">
        <v>0</v>
      </c>
      <c r="F279" s="5">
        <v>0</v>
      </c>
      <c r="G279" s="5">
        <v>0</v>
      </c>
      <c r="H279" s="5">
        <v>0</v>
      </c>
      <c r="I279" s="6" t="s">
        <v>46</v>
      </c>
      <c r="J279" s="13" t="e">
        <v>#VALUE!</v>
      </c>
      <c r="K279" s="5">
        <v>0</v>
      </c>
      <c r="L279" s="5">
        <v>0</v>
      </c>
      <c r="M279" s="6" t="s">
        <v>46</v>
      </c>
      <c r="N279" s="41" t="e">
        <v>#VALUE!</v>
      </c>
      <c r="O279" s="5">
        <v>0</v>
      </c>
      <c r="P279" s="6" t="s">
        <v>46</v>
      </c>
      <c r="Q279" s="41" t="e">
        <v>#VALUE!</v>
      </c>
    </row>
    <row r="280" spans="1:17" ht="21.95" customHeight="1">
      <c r="A280" s="7" t="s">
        <v>41</v>
      </c>
      <c r="B280" s="5">
        <v>4644.2391459999999</v>
      </c>
      <c r="C280" s="5">
        <v>0</v>
      </c>
      <c r="D280" s="5">
        <v>0</v>
      </c>
      <c r="E280" s="5">
        <v>4644.2391459999999</v>
      </c>
      <c r="F280" s="5">
        <v>0</v>
      </c>
      <c r="G280" s="5">
        <v>4644.2391459999999</v>
      </c>
      <c r="H280" s="5">
        <v>0</v>
      </c>
      <c r="I280" s="6">
        <v>0</v>
      </c>
      <c r="J280" s="13">
        <v>0</v>
      </c>
      <c r="K280" s="5">
        <v>4644.2391459999999</v>
      </c>
      <c r="L280" s="5">
        <v>0</v>
      </c>
      <c r="M280" s="6">
        <v>0</v>
      </c>
      <c r="N280" s="41">
        <v>0</v>
      </c>
      <c r="O280" s="5">
        <v>0</v>
      </c>
      <c r="P280" s="6">
        <v>0</v>
      </c>
      <c r="Q280" s="41">
        <v>0</v>
      </c>
    </row>
    <row r="281" spans="1:17" ht="21.95" customHeight="1">
      <c r="A281" s="7" t="s">
        <v>42</v>
      </c>
      <c r="B281" s="5">
        <v>330.72665599999999</v>
      </c>
      <c r="C281" s="5">
        <v>0</v>
      </c>
      <c r="D281" s="5">
        <v>0</v>
      </c>
      <c r="E281" s="5">
        <v>330.72665599999999</v>
      </c>
      <c r="F281" s="5">
        <v>0</v>
      </c>
      <c r="G281" s="5">
        <v>330.72665599999999</v>
      </c>
      <c r="H281" s="5">
        <v>0</v>
      </c>
      <c r="I281" s="6">
        <v>0</v>
      </c>
      <c r="J281" s="13">
        <v>0</v>
      </c>
      <c r="K281" s="5">
        <v>330.72665599999999</v>
      </c>
      <c r="L281" s="5">
        <v>0</v>
      </c>
      <c r="M281" s="6">
        <v>0</v>
      </c>
      <c r="N281" s="41">
        <v>0</v>
      </c>
      <c r="O281" s="5">
        <v>0</v>
      </c>
      <c r="P281" s="6">
        <v>0</v>
      </c>
      <c r="Q281" s="41">
        <v>0</v>
      </c>
    </row>
    <row r="282" spans="1:17" ht="21.95" hidden="1" customHeight="1">
      <c r="A282" s="7" t="s">
        <v>43</v>
      </c>
      <c r="B282" s="5">
        <v>217.61480499999999</v>
      </c>
      <c r="C282" s="5">
        <v>0</v>
      </c>
      <c r="D282" s="5">
        <v>0</v>
      </c>
      <c r="E282" s="5">
        <v>217.61480499999999</v>
      </c>
      <c r="F282" s="5">
        <v>0</v>
      </c>
      <c r="G282" s="5">
        <v>217.61480499999999</v>
      </c>
      <c r="H282" s="5">
        <v>0</v>
      </c>
      <c r="I282" s="6">
        <v>0</v>
      </c>
      <c r="J282" s="13">
        <v>0</v>
      </c>
      <c r="K282" s="5">
        <v>217.61480499999999</v>
      </c>
      <c r="L282" s="5">
        <v>0</v>
      </c>
      <c r="M282" s="6">
        <v>0</v>
      </c>
      <c r="N282" s="41">
        <v>0</v>
      </c>
      <c r="O282" s="5">
        <v>0</v>
      </c>
      <c r="P282" s="6">
        <v>0</v>
      </c>
      <c r="Q282" s="41">
        <v>0</v>
      </c>
    </row>
    <row r="283" spans="1:17" ht="21.95" hidden="1" customHeight="1">
      <c r="A283" s="7" t="s">
        <v>44</v>
      </c>
      <c r="B283" s="5">
        <v>0</v>
      </c>
      <c r="C283" s="5">
        <v>0</v>
      </c>
      <c r="D283" s="5">
        <v>0</v>
      </c>
      <c r="E283" s="5">
        <v>0</v>
      </c>
      <c r="F283" s="5">
        <v>0</v>
      </c>
      <c r="G283" s="5">
        <v>0</v>
      </c>
      <c r="H283" s="5">
        <v>0</v>
      </c>
      <c r="I283" s="6" t="s">
        <v>46</v>
      </c>
      <c r="J283" s="13" t="e">
        <v>#VALUE!</v>
      </c>
      <c r="K283" s="5">
        <v>0</v>
      </c>
      <c r="L283" s="5">
        <v>0</v>
      </c>
      <c r="M283" s="6" t="s">
        <v>46</v>
      </c>
      <c r="N283" s="41" t="e">
        <v>#VALUE!</v>
      </c>
      <c r="O283" s="5">
        <v>0</v>
      </c>
      <c r="P283" s="6" t="s">
        <v>46</v>
      </c>
      <c r="Q283" s="41" t="e">
        <v>#VALUE!</v>
      </c>
    </row>
    <row r="284" spans="1:17" ht="21.95" customHeight="1">
      <c r="A284" s="7" t="s">
        <v>45</v>
      </c>
      <c r="B284" s="5">
        <v>1418.5896540000001</v>
      </c>
      <c r="C284" s="5">
        <v>0</v>
      </c>
      <c r="D284" s="5">
        <v>0</v>
      </c>
      <c r="E284" s="5">
        <v>1418.5896540000001</v>
      </c>
      <c r="F284" s="5">
        <v>0</v>
      </c>
      <c r="G284" s="5">
        <v>1418.5896540000001</v>
      </c>
      <c r="H284" s="5">
        <v>0</v>
      </c>
      <c r="I284" s="6">
        <v>0</v>
      </c>
      <c r="J284" s="13">
        <v>0</v>
      </c>
      <c r="K284" s="5">
        <v>1418.5896540000001</v>
      </c>
      <c r="L284" s="5">
        <v>0</v>
      </c>
      <c r="M284" s="6">
        <v>0</v>
      </c>
      <c r="N284" s="41">
        <v>0</v>
      </c>
      <c r="O284" s="5">
        <v>0</v>
      </c>
      <c r="P284" s="6">
        <v>0</v>
      </c>
      <c r="Q284" s="41">
        <v>0</v>
      </c>
    </row>
    <row r="285" spans="1:17" ht="21.95" hidden="1" customHeight="1">
      <c r="A285" s="7" t="s">
        <v>18</v>
      </c>
      <c r="B285" s="5">
        <v>551.92994299999998</v>
      </c>
      <c r="C285" s="5">
        <v>0</v>
      </c>
      <c r="D285" s="5">
        <v>0</v>
      </c>
      <c r="E285" s="5">
        <v>551.92994299999998</v>
      </c>
      <c r="F285" s="5">
        <v>0</v>
      </c>
      <c r="G285" s="5">
        <v>551.92994299999998</v>
      </c>
      <c r="H285" s="5">
        <v>0</v>
      </c>
      <c r="I285" s="6">
        <v>0</v>
      </c>
      <c r="J285" s="13">
        <v>0</v>
      </c>
      <c r="K285" s="5">
        <v>551.92994299999998</v>
      </c>
      <c r="L285" s="5">
        <v>0</v>
      </c>
      <c r="M285" s="6">
        <v>0</v>
      </c>
      <c r="N285" s="41">
        <v>0</v>
      </c>
      <c r="O285" s="5">
        <v>0</v>
      </c>
      <c r="P285" s="6">
        <v>0</v>
      </c>
      <c r="Q285" s="41">
        <v>0</v>
      </c>
    </row>
    <row r="286" spans="1:17" ht="21.95" customHeight="1">
      <c r="A286" s="7" t="s">
        <v>19</v>
      </c>
      <c r="B286" s="5">
        <v>506.08828899999997</v>
      </c>
      <c r="C286" s="5">
        <v>0</v>
      </c>
      <c r="D286" s="5">
        <v>0</v>
      </c>
      <c r="E286" s="5">
        <v>506.08828899999997</v>
      </c>
      <c r="F286" s="5">
        <v>0</v>
      </c>
      <c r="G286" s="5">
        <v>506.08828899999997</v>
      </c>
      <c r="H286" s="5">
        <v>0</v>
      </c>
      <c r="I286" s="6">
        <v>0</v>
      </c>
      <c r="J286" s="13">
        <v>0</v>
      </c>
      <c r="K286" s="5">
        <v>506.08828899999997</v>
      </c>
      <c r="L286" s="5">
        <v>0</v>
      </c>
      <c r="M286" s="6">
        <v>0</v>
      </c>
      <c r="N286" s="41">
        <v>0</v>
      </c>
      <c r="O286" s="5">
        <v>0</v>
      </c>
      <c r="P286" s="6">
        <v>0</v>
      </c>
      <c r="Q286" s="41">
        <v>0</v>
      </c>
    </row>
    <row r="287" spans="1:17" ht="21.95" hidden="1" customHeight="1">
      <c r="A287" s="7" t="s">
        <v>24</v>
      </c>
      <c r="B287" s="5">
        <v>0</v>
      </c>
      <c r="C287" s="5">
        <v>0</v>
      </c>
      <c r="D287" s="5">
        <v>0</v>
      </c>
      <c r="E287" s="5">
        <v>0</v>
      </c>
      <c r="F287" s="5">
        <v>0</v>
      </c>
      <c r="G287" s="5">
        <v>0</v>
      </c>
      <c r="H287" s="5">
        <v>0</v>
      </c>
      <c r="I287" s="6" t="s">
        <v>46</v>
      </c>
      <c r="J287" s="13" t="e">
        <v>#VALUE!</v>
      </c>
      <c r="K287" s="5">
        <v>0</v>
      </c>
      <c r="L287" s="5">
        <v>0</v>
      </c>
      <c r="M287" s="6" t="s">
        <v>46</v>
      </c>
      <c r="N287" s="41" t="e">
        <v>#VALUE!</v>
      </c>
      <c r="O287" s="5">
        <v>0</v>
      </c>
      <c r="P287" s="6" t="s">
        <v>46</v>
      </c>
      <c r="Q287" s="41" t="e">
        <v>#VALUE!</v>
      </c>
    </row>
    <row r="288" spans="1:17" ht="21.95" hidden="1" customHeight="1">
      <c r="A288" s="7" t="s">
        <v>87</v>
      </c>
      <c r="B288" s="5">
        <v>0</v>
      </c>
      <c r="C288" s="5">
        <v>0</v>
      </c>
      <c r="D288" s="5">
        <v>0</v>
      </c>
      <c r="E288" s="5">
        <v>0</v>
      </c>
      <c r="F288" s="5">
        <v>0</v>
      </c>
      <c r="G288" s="5">
        <v>0</v>
      </c>
      <c r="H288" s="5">
        <v>0</v>
      </c>
      <c r="I288" s="6" t="s">
        <v>46</v>
      </c>
      <c r="J288" s="13" t="e">
        <v>#VALUE!</v>
      </c>
      <c r="K288" s="5">
        <v>0</v>
      </c>
      <c r="L288" s="5">
        <v>0</v>
      </c>
      <c r="M288" s="6" t="s">
        <v>46</v>
      </c>
      <c r="N288" s="41" t="e">
        <v>#VALUE!</v>
      </c>
      <c r="O288" s="5">
        <v>0</v>
      </c>
      <c r="P288" s="6" t="s">
        <v>46</v>
      </c>
      <c r="Q288" s="41" t="e">
        <v>#VALUE!</v>
      </c>
    </row>
    <row r="289" spans="1:17" ht="21.95" customHeight="1">
      <c r="A289" s="7" t="s">
        <v>27</v>
      </c>
      <c r="B289" s="5">
        <v>6542.5845669999999</v>
      </c>
      <c r="C289" s="5">
        <v>0</v>
      </c>
      <c r="D289" s="5">
        <v>0</v>
      </c>
      <c r="E289" s="5">
        <v>6542.5845669999999</v>
      </c>
      <c r="F289" s="5">
        <v>0</v>
      </c>
      <c r="G289" s="5">
        <v>6542.5845669999999</v>
      </c>
      <c r="H289" s="5">
        <v>0</v>
      </c>
      <c r="I289" s="6">
        <v>0</v>
      </c>
      <c r="J289" s="13">
        <v>0</v>
      </c>
      <c r="K289" s="5">
        <v>6542.5845669999999</v>
      </c>
      <c r="L289" s="5">
        <v>0</v>
      </c>
      <c r="M289" s="6">
        <v>0</v>
      </c>
      <c r="N289" s="41">
        <v>0</v>
      </c>
      <c r="O289" s="5">
        <v>0</v>
      </c>
      <c r="P289" s="6">
        <v>0</v>
      </c>
      <c r="Q289" s="41">
        <v>0</v>
      </c>
    </row>
    <row r="290" spans="1:17" ht="24" customHeight="1">
      <c r="A290" s="122" t="s">
        <v>68</v>
      </c>
      <c r="B290" s="137">
        <v>22180.405442999996</v>
      </c>
      <c r="C290" s="137">
        <v>0</v>
      </c>
      <c r="D290" s="137">
        <v>0</v>
      </c>
      <c r="E290" s="137">
        <v>22180.405442999996</v>
      </c>
      <c r="F290" s="137">
        <v>0</v>
      </c>
      <c r="G290" s="137">
        <v>22180.405442999996</v>
      </c>
      <c r="H290" s="137">
        <v>645.70470499999999</v>
      </c>
      <c r="I290" s="138">
        <v>2.911149242331729E-2</v>
      </c>
      <c r="J290" s="125">
        <v>4.8519154038862151E-2</v>
      </c>
      <c r="K290" s="137">
        <v>21534.700738</v>
      </c>
      <c r="L290" s="137">
        <v>0</v>
      </c>
      <c r="M290" s="138">
        <v>0</v>
      </c>
      <c r="N290" s="126">
        <v>0</v>
      </c>
      <c r="O290" s="137">
        <v>0</v>
      </c>
      <c r="P290" s="138">
        <v>0</v>
      </c>
      <c r="Q290" s="126">
        <v>0</v>
      </c>
    </row>
    <row r="291" spans="1:17" ht="32.25" customHeight="1" thickBot="1">
      <c r="A291" s="173" t="s">
        <v>88</v>
      </c>
      <c r="B291" s="174"/>
      <c r="C291" s="174"/>
      <c r="D291" s="174"/>
      <c r="E291" s="174"/>
      <c r="F291" s="174"/>
      <c r="G291" s="174"/>
      <c r="H291" s="174"/>
      <c r="I291" s="174"/>
      <c r="J291" s="174"/>
      <c r="K291" s="174"/>
      <c r="L291" s="174"/>
      <c r="M291" s="174"/>
      <c r="N291" s="175"/>
      <c r="Q291"/>
    </row>
    <row r="292" spans="1:17" ht="15.75" thickTop="1"/>
  </sheetData>
  <mergeCells count="150">
    <mergeCell ref="A222:G222"/>
    <mergeCell ref="A291:N291"/>
    <mergeCell ref="B3:D3"/>
    <mergeCell ref="A2:N2"/>
    <mergeCell ref="A45:N45"/>
    <mergeCell ref="A88:N88"/>
    <mergeCell ref="A43:N43"/>
    <mergeCell ref="A90:N90"/>
    <mergeCell ref="A111:N111"/>
    <mergeCell ref="A122:N122"/>
    <mergeCell ref="A113:N113"/>
    <mergeCell ref="L14:N14"/>
    <mergeCell ref="A47:G47"/>
    <mergeCell ref="M5:N5"/>
    <mergeCell ref="A124:N124"/>
    <mergeCell ref="L257:N257"/>
    <mergeCell ref="I258:J258"/>
    <mergeCell ref="M258:N258"/>
    <mergeCell ref="H141:J141"/>
    <mergeCell ref="A148:N148"/>
    <mergeCell ref="A150:N150"/>
    <mergeCell ref="A257:G257"/>
    <mergeCell ref="H257:J257"/>
    <mergeCell ref="K257:K258"/>
    <mergeCell ref="A152:G152"/>
    <mergeCell ref="A126:G126"/>
    <mergeCell ref="A135:G135"/>
    <mergeCell ref="A61:G61"/>
    <mergeCell ref="A14:G14"/>
    <mergeCell ref="A24:G24"/>
    <mergeCell ref="A34:G34"/>
    <mergeCell ref="K14:K15"/>
    <mergeCell ref="K24:K25"/>
    <mergeCell ref="A4:G4"/>
    <mergeCell ref="A141:G141"/>
    <mergeCell ref="M136:N136"/>
    <mergeCell ref="M188:N188"/>
    <mergeCell ref="M153:N153"/>
    <mergeCell ref="I153:J153"/>
    <mergeCell ref="I188:J188"/>
    <mergeCell ref="I142:J142"/>
    <mergeCell ref="M142:N142"/>
    <mergeCell ref="I136:J136"/>
    <mergeCell ref="A187:G187"/>
    <mergeCell ref="H135:J135"/>
    <mergeCell ref="L135:N135"/>
    <mergeCell ref="L141:N141"/>
    <mergeCell ref="L152:N152"/>
    <mergeCell ref="L187:N187"/>
    <mergeCell ref="I5:J5"/>
    <mergeCell ref="I76:J76"/>
    <mergeCell ref="I93:J93"/>
    <mergeCell ref="H24:J24"/>
    <mergeCell ref="H61:J61"/>
    <mergeCell ref="K4:K5"/>
    <mergeCell ref="H34:J34"/>
    <mergeCell ref="K34:K35"/>
    <mergeCell ref="L222:N222"/>
    <mergeCell ref="I127:J127"/>
    <mergeCell ref="I116:J116"/>
    <mergeCell ref="M116:N116"/>
    <mergeCell ref="H126:J126"/>
    <mergeCell ref="L126:N126"/>
    <mergeCell ref="M127:N127"/>
    <mergeCell ref="K126:K127"/>
    <mergeCell ref="K135:K136"/>
    <mergeCell ref="K141:K142"/>
    <mergeCell ref="K152:K153"/>
    <mergeCell ref="K187:K188"/>
    <mergeCell ref="K222:K223"/>
    <mergeCell ref="M223:N223"/>
    <mergeCell ref="I223:J223"/>
    <mergeCell ref="H152:J152"/>
    <mergeCell ref="H187:J187"/>
    <mergeCell ref="H222:J222"/>
    <mergeCell ref="E1:F1"/>
    <mergeCell ref="L115:N115"/>
    <mergeCell ref="M93:N93"/>
    <mergeCell ref="H47:J47"/>
    <mergeCell ref="L47:N47"/>
    <mergeCell ref="I48:J48"/>
    <mergeCell ref="M48:N48"/>
    <mergeCell ref="K47:K48"/>
    <mergeCell ref="K61:K62"/>
    <mergeCell ref="K75:K76"/>
    <mergeCell ref="K92:K93"/>
    <mergeCell ref="K115:K116"/>
    <mergeCell ref="H75:J75"/>
    <mergeCell ref="L75:N75"/>
    <mergeCell ref="L92:N92"/>
    <mergeCell ref="H92:J92"/>
    <mergeCell ref="H115:J115"/>
    <mergeCell ref="A75:G75"/>
    <mergeCell ref="A92:G92"/>
    <mergeCell ref="A115:G115"/>
    <mergeCell ref="L24:N24"/>
    <mergeCell ref="L61:N61"/>
    <mergeCell ref="L34:N34"/>
    <mergeCell ref="M35:N35"/>
    <mergeCell ref="H3:N3"/>
    <mergeCell ref="M76:N76"/>
    <mergeCell ref="M62:N62"/>
    <mergeCell ref="I62:J62"/>
    <mergeCell ref="I25:J25"/>
    <mergeCell ref="M25:N25"/>
    <mergeCell ref="M15:N15"/>
    <mergeCell ref="I15:J15"/>
    <mergeCell ref="H4:J4"/>
    <mergeCell ref="L4:N4"/>
    <mergeCell ref="I35:J35"/>
    <mergeCell ref="H14:J14"/>
    <mergeCell ref="O3:Q3"/>
    <mergeCell ref="O4:Q4"/>
    <mergeCell ref="P5:Q5"/>
    <mergeCell ref="O13:Q13"/>
    <mergeCell ref="O14:Q14"/>
    <mergeCell ref="P15:Q15"/>
    <mergeCell ref="O23:Q23"/>
    <mergeCell ref="O24:Q24"/>
    <mergeCell ref="P25:Q25"/>
    <mergeCell ref="O34:Q34"/>
    <mergeCell ref="P35:Q35"/>
    <mergeCell ref="O46:Q46"/>
    <mergeCell ref="O47:Q47"/>
    <mergeCell ref="P48:Q48"/>
    <mergeCell ref="O61:Q61"/>
    <mergeCell ref="P62:Q62"/>
    <mergeCell ref="O75:Q75"/>
    <mergeCell ref="P76:Q76"/>
    <mergeCell ref="O92:Q92"/>
    <mergeCell ref="P93:Q93"/>
    <mergeCell ref="O114:Q114"/>
    <mergeCell ref="O115:Q115"/>
    <mergeCell ref="P116:Q116"/>
    <mergeCell ref="O125:Q125"/>
    <mergeCell ref="O126:Q126"/>
    <mergeCell ref="P127:Q127"/>
    <mergeCell ref="O135:Q135"/>
    <mergeCell ref="P223:Q223"/>
    <mergeCell ref="O257:Q257"/>
    <mergeCell ref="P258:Q258"/>
    <mergeCell ref="P136:Q136"/>
    <mergeCell ref="O141:Q141"/>
    <mergeCell ref="P142:Q142"/>
    <mergeCell ref="O151:Q151"/>
    <mergeCell ref="O152:Q152"/>
    <mergeCell ref="P153:Q153"/>
    <mergeCell ref="O187:Q187"/>
    <mergeCell ref="P188:Q188"/>
    <mergeCell ref="O222:Q222"/>
  </mergeCells>
  <conditionalFormatting sqref="N66:N67">
    <cfRule type="iconSet" priority="447">
      <iconSet showValue="0">
        <cfvo type="percent" val="0"/>
        <cfvo type="num" val="0.99"/>
        <cfvo type="num" val="1"/>
      </iconSet>
    </cfRule>
  </conditionalFormatting>
  <conditionalFormatting sqref="J97:J109">
    <cfRule type="iconSet" priority="624">
      <iconSet showValue="0">
        <cfvo type="percent" val="0"/>
        <cfvo type="num" val="0.99"/>
        <cfvo type="num" val="1"/>
      </iconSet>
    </cfRule>
  </conditionalFormatting>
  <conditionalFormatting sqref="N97:N109">
    <cfRule type="iconSet" priority="626">
      <iconSet showValue="0">
        <cfvo type="percent" val="0"/>
        <cfvo type="num" val="0.99"/>
        <cfvo type="num" val="1"/>
      </iconSet>
    </cfRule>
  </conditionalFormatting>
  <conditionalFormatting sqref="J16:J21">
    <cfRule type="iconSet" priority="367">
      <iconSet showValue="0">
        <cfvo type="percent" val="0"/>
        <cfvo type="num" val="0.99"/>
        <cfvo type="num" val="1"/>
      </iconSet>
    </cfRule>
  </conditionalFormatting>
  <conditionalFormatting sqref="J26:J31">
    <cfRule type="iconSet" priority="366">
      <iconSet showValue="0">
        <cfvo type="percent" val="0"/>
        <cfvo type="num" val="0.99"/>
        <cfvo type="num" val="1"/>
      </iconSet>
    </cfRule>
  </conditionalFormatting>
  <conditionalFormatting sqref="J66:J67 J63">
    <cfRule type="iconSet" priority="368">
      <iconSet showValue="0">
        <cfvo type="percent" val="0"/>
        <cfvo type="num" val="0.99"/>
        <cfvo type="num" val="1"/>
      </iconSet>
    </cfRule>
  </conditionalFormatting>
  <conditionalFormatting sqref="J72:K72 J70:J71">
    <cfRule type="iconSet" priority="365">
      <iconSet showValue="0">
        <cfvo type="percent" val="0"/>
        <cfvo type="num" val="0.99"/>
        <cfvo type="num" val="1"/>
      </iconSet>
    </cfRule>
  </conditionalFormatting>
  <conditionalFormatting sqref="J78">
    <cfRule type="iconSet" priority="364">
      <iconSet showValue="0">
        <cfvo type="percent" val="0"/>
        <cfvo type="num" val="0.99"/>
        <cfvo type="num" val="1"/>
      </iconSet>
    </cfRule>
  </conditionalFormatting>
  <conditionalFormatting sqref="J69">
    <cfRule type="iconSet" priority="363">
      <iconSet showValue="0">
        <cfvo type="percent" val="0"/>
        <cfvo type="num" val="0.99"/>
        <cfvo type="num" val="1"/>
      </iconSet>
    </cfRule>
  </conditionalFormatting>
  <conditionalFormatting sqref="J68">
    <cfRule type="iconSet" priority="362">
      <iconSet showValue="0">
        <cfvo type="percent" val="0"/>
        <cfvo type="num" val="0.99"/>
        <cfvo type="num" val="1"/>
      </iconSet>
    </cfRule>
  </conditionalFormatting>
  <conditionalFormatting sqref="J83">
    <cfRule type="iconSet" priority="361">
      <iconSet showValue="0">
        <cfvo type="percent" val="0"/>
        <cfvo type="num" val="0.99"/>
        <cfvo type="num" val="1"/>
      </iconSet>
    </cfRule>
  </conditionalFormatting>
  <conditionalFormatting sqref="J82">
    <cfRule type="iconSet" priority="360">
      <iconSet showValue="0">
        <cfvo type="percent" val="0"/>
        <cfvo type="num" val="0.99"/>
        <cfvo type="num" val="1"/>
      </iconSet>
    </cfRule>
  </conditionalFormatting>
  <conditionalFormatting sqref="J81">
    <cfRule type="iconSet" priority="359">
      <iconSet showValue="0">
        <cfvo type="percent" val="0"/>
        <cfvo type="num" val="0.99"/>
        <cfvo type="num" val="1"/>
      </iconSet>
    </cfRule>
  </conditionalFormatting>
  <conditionalFormatting sqref="J80">
    <cfRule type="iconSet" priority="358">
      <iconSet showValue="0">
        <cfvo type="percent" val="0"/>
        <cfvo type="num" val="0.99"/>
        <cfvo type="num" val="1"/>
      </iconSet>
    </cfRule>
  </conditionalFormatting>
  <conditionalFormatting sqref="J84:J86">
    <cfRule type="iconSet" priority="357">
      <iconSet showValue="0">
        <cfvo type="percent" val="0"/>
        <cfvo type="num" val="0.99"/>
        <cfvo type="num" val="1"/>
      </iconSet>
    </cfRule>
  </conditionalFormatting>
  <conditionalFormatting sqref="J117:J120">
    <cfRule type="iconSet" priority="356">
      <iconSet showValue="0">
        <cfvo type="percent" val="0"/>
        <cfvo type="num" val="0.99"/>
        <cfvo type="num" val="1"/>
      </iconSet>
    </cfRule>
  </conditionalFormatting>
  <conditionalFormatting sqref="J128">
    <cfRule type="iconSet" priority="354">
      <iconSet showValue="0">
        <cfvo type="percent" val="0"/>
        <cfvo type="num" val="0.99"/>
        <cfvo type="num" val="1"/>
      </iconSet>
    </cfRule>
  </conditionalFormatting>
  <conditionalFormatting sqref="J137">
    <cfRule type="iconSet" priority="353">
      <iconSet showValue="0">
        <cfvo type="percent" val="0"/>
        <cfvo type="num" val="0.99"/>
        <cfvo type="num" val="1"/>
      </iconSet>
    </cfRule>
  </conditionalFormatting>
  <conditionalFormatting sqref="J138">
    <cfRule type="iconSet" priority="352">
      <iconSet showValue="0">
        <cfvo type="percent" val="0"/>
        <cfvo type="num" val="0.99"/>
        <cfvo type="num" val="1"/>
      </iconSet>
    </cfRule>
  </conditionalFormatting>
  <conditionalFormatting sqref="J143">
    <cfRule type="iconSet" priority="351">
      <iconSet showValue="0">
        <cfvo type="percent" val="0"/>
        <cfvo type="num" val="0.99"/>
        <cfvo type="num" val="1"/>
      </iconSet>
    </cfRule>
  </conditionalFormatting>
  <conditionalFormatting sqref="J146">
    <cfRule type="iconSet" priority="349">
      <iconSet showValue="0">
        <cfvo type="percent" val="0"/>
        <cfvo type="num" val="0.99"/>
        <cfvo type="num" val="1"/>
      </iconSet>
    </cfRule>
  </conditionalFormatting>
  <conditionalFormatting sqref="J154:J184">
    <cfRule type="iconSet" priority="348">
      <iconSet showValue="0">
        <cfvo type="percent" val="0"/>
        <cfvo type="num" val="0.99"/>
        <cfvo type="num" val="1"/>
      </iconSet>
    </cfRule>
  </conditionalFormatting>
  <conditionalFormatting sqref="J189:J219">
    <cfRule type="iconSet" priority="347">
      <iconSet showValue="0">
        <cfvo type="percent" val="0"/>
        <cfvo type="num" val="0.99"/>
        <cfvo type="num" val="1"/>
      </iconSet>
    </cfRule>
  </conditionalFormatting>
  <conditionalFormatting sqref="J254:K254 J227:J253 J224:K226">
    <cfRule type="iconSet" priority="346">
      <iconSet showValue="0">
        <cfvo type="percent" val="0"/>
        <cfvo type="num" val="0.99"/>
        <cfvo type="num" val="1"/>
      </iconSet>
    </cfRule>
  </conditionalFormatting>
  <conditionalFormatting sqref="J65">
    <cfRule type="iconSet" priority="345">
      <iconSet showValue="0">
        <cfvo type="percent" val="0"/>
        <cfvo type="num" val="0.99"/>
        <cfvo type="num" val="1"/>
      </iconSet>
    </cfRule>
  </conditionalFormatting>
  <conditionalFormatting sqref="J79">
    <cfRule type="iconSet" priority="344">
      <iconSet showValue="0">
        <cfvo type="percent" val="0"/>
        <cfvo type="num" val="0.99"/>
        <cfvo type="num" val="1"/>
      </iconSet>
    </cfRule>
  </conditionalFormatting>
  <conditionalFormatting sqref="J77">
    <cfRule type="iconSet" priority="343">
      <iconSet showValue="0">
        <cfvo type="percent" val="0"/>
        <cfvo type="num" val="0.99"/>
        <cfvo type="num" val="1"/>
      </iconSet>
    </cfRule>
  </conditionalFormatting>
  <conditionalFormatting sqref="J94:J95">
    <cfRule type="iconSet" priority="369">
      <iconSet showValue="0">
        <cfvo type="percent" val="0"/>
        <cfvo type="num" val="0.99"/>
        <cfvo type="num" val="1"/>
      </iconSet>
    </cfRule>
  </conditionalFormatting>
  <conditionalFormatting sqref="J42">
    <cfRule type="iconSet" priority="341">
      <iconSet showValue="0">
        <cfvo type="percent" val="0"/>
        <cfvo type="num" val="0.99"/>
        <cfvo type="num" val="1"/>
      </iconSet>
    </cfRule>
  </conditionalFormatting>
  <conditionalFormatting sqref="J6:J11">
    <cfRule type="iconSet" priority="330">
      <iconSet showValue="0">
        <cfvo type="percent" val="0"/>
        <cfvo type="num" val="0.99"/>
        <cfvo type="num" val="1"/>
      </iconSet>
    </cfRule>
  </conditionalFormatting>
  <conditionalFormatting sqref="J12">
    <cfRule type="iconSet" priority="329">
      <iconSet showValue="0">
        <cfvo type="percent" val="0"/>
        <cfvo type="num" val="0.99"/>
        <cfvo type="num" val="1"/>
      </iconSet>
    </cfRule>
  </conditionalFormatting>
  <conditionalFormatting sqref="N16:N21">
    <cfRule type="iconSet" priority="327">
      <iconSet showValue="0">
        <cfvo type="percent" val="0"/>
        <cfvo type="num" val="0.99"/>
        <cfvo type="num" val="1"/>
      </iconSet>
    </cfRule>
  </conditionalFormatting>
  <conditionalFormatting sqref="N26:N31">
    <cfRule type="iconSet" priority="326">
      <iconSet showValue="0">
        <cfvo type="percent" val="0"/>
        <cfvo type="num" val="0.99"/>
        <cfvo type="num" val="1"/>
      </iconSet>
    </cfRule>
  </conditionalFormatting>
  <conditionalFormatting sqref="N63:N64">
    <cfRule type="iconSet" priority="325">
      <iconSet showValue="0">
        <cfvo type="percent" val="0"/>
        <cfvo type="num" val="0.99"/>
        <cfvo type="num" val="1"/>
      </iconSet>
    </cfRule>
  </conditionalFormatting>
  <conditionalFormatting sqref="N70:N72">
    <cfRule type="iconSet" priority="324">
      <iconSet showValue="0">
        <cfvo type="percent" val="0"/>
        <cfvo type="num" val="0.99"/>
        <cfvo type="num" val="1"/>
      </iconSet>
    </cfRule>
  </conditionalFormatting>
  <conditionalFormatting sqref="N69">
    <cfRule type="iconSet" priority="323">
      <iconSet showValue="0">
        <cfvo type="percent" val="0"/>
        <cfvo type="num" val="0.99"/>
        <cfvo type="num" val="1"/>
      </iconSet>
    </cfRule>
  </conditionalFormatting>
  <conditionalFormatting sqref="N68">
    <cfRule type="iconSet" priority="322">
      <iconSet showValue="0">
        <cfvo type="percent" val="0"/>
        <cfvo type="num" val="0.99"/>
        <cfvo type="num" val="1"/>
      </iconSet>
    </cfRule>
  </conditionalFormatting>
  <conditionalFormatting sqref="N65">
    <cfRule type="iconSet" priority="321">
      <iconSet showValue="0">
        <cfvo type="percent" val="0"/>
        <cfvo type="num" val="0.99"/>
        <cfvo type="num" val="1"/>
      </iconSet>
    </cfRule>
  </conditionalFormatting>
  <conditionalFormatting sqref="N78">
    <cfRule type="iconSet" priority="320">
      <iconSet showValue="0">
        <cfvo type="percent" val="0"/>
        <cfvo type="num" val="0.99"/>
        <cfvo type="num" val="1"/>
      </iconSet>
    </cfRule>
  </conditionalFormatting>
  <conditionalFormatting sqref="N83">
    <cfRule type="iconSet" priority="319">
      <iconSet showValue="0">
        <cfvo type="percent" val="0"/>
        <cfvo type="num" val="0.99"/>
        <cfvo type="num" val="1"/>
      </iconSet>
    </cfRule>
  </conditionalFormatting>
  <conditionalFormatting sqref="N82">
    <cfRule type="iconSet" priority="318">
      <iconSet showValue="0">
        <cfvo type="percent" val="0"/>
        <cfvo type="num" val="0.99"/>
        <cfvo type="num" val="1"/>
      </iconSet>
    </cfRule>
  </conditionalFormatting>
  <conditionalFormatting sqref="N81">
    <cfRule type="iconSet" priority="317">
      <iconSet showValue="0">
        <cfvo type="percent" val="0"/>
        <cfvo type="num" val="0.99"/>
        <cfvo type="num" val="1"/>
      </iconSet>
    </cfRule>
  </conditionalFormatting>
  <conditionalFormatting sqref="N80">
    <cfRule type="iconSet" priority="316">
      <iconSet showValue="0">
        <cfvo type="percent" val="0"/>
        <cfvo type="num" val="0.99"/>
        <cfvo type="num" val="1"/>
      </iconSet>
    </cfRule>
  </conditionalFormatting>
  <conditionalFormatting sqref="N84:N86">
    <cfRule type="iconSet" priority="315">
      <iconSet showValue="0">
        <cfvo type="percent" val="0"/>
        <cfvo type="num" val="0.99"/>
        <cfvo type="num" val="1"/>
      </iconSet>
    </cfRule>
  </conditionalFormatting>
  <conditionalFormatting sqref="N79">
    <cfRule type="iconSet" priority="314">
      <iconSet showValue="0">
        <cfvo type="percent" val="0"/>
        <cfvo type="num" val="0.99"/>
        <cfvo type="num" val="1"/>
      </iconSet>
    </cfRule>
  </conditionalFormatting>
  <conditionalFormatting sqref="N77">
    <cfRule type="iconSet" priority="313">
      <iconSet showValue="0">
        <cfvo type="percent" val="0"/>
        <cfvo type="num" val="0.99"/>
        <cfvo type="num" val="1"/>
      </iconSet>
    </cfRule>
  </conditionalFormatting>
  <conditionalFormatting sqref="N117:N120">
    <cfRule type="iconSet" priority="312">
      <iconSet showValue="0">
        <cfvo type="percent" val="0"/>
        <cfvo type="num" val="0.99"/>
        <cfvo type="num" val="1"/>
      </iconSet>
    </cfRule>
  </conditionalFormatting>
  <conditionalFormatting sqref="N128">
    <cfRule type="iconSet" priority="310">
      <iconSet showValue="0">
        <cfvo type="percent" val="0"/>
        <cfvo type="num" val="0.99"/>
        <cfvo type="num" val="1"/>
      </iconSet>
    </cfRule>
  </conditionalFormatting>
  <conditionalFormatting sqref="N137">
    <cfRule type="iconSet" priority="309">
      <iconSet showValue="0">
        <cfvo type="percent" val="0"/>
        <cfvo type="num" val="0.99"/>
        <cfvo type="num" val="1"/>
      </iconSet>
    </cfRule>
  </conditionalFormatting>
  <conditionalFormatting sqref="N138">
    <cfRule type="iconSet" priority="308">
      <iconSet showValue="0">
        <cfvo type="percent" val="0"/>
        <cfvo type="num" val="0.99"/>
        <cfvo type="num" val="1"/>
      </iconSet>
    </cfRule>
  </conditionalFormatting>
  <conditionalFormatting sqref="N143">
    <cfRule type="iconSet" priority="307">
      <iconSet showValue="0">
        <cfvo type="percent" val="0"/>
        <cfvo type="num" val="0.99"/>
        <cfvo type="num" val="1"/>
      </iconSet>
    </cfRule>
  </conditionalFormatting>
  <conditionalFormatting sqref="N146">
    <cfRule type="iconSet" priority="305">
      <iconSet showValue="0">
        <cfvo type="percent" val="0"/>
        <cfvo type="num" val="0.99"/>
        <cfvo type="num" val="1"/>
      </iconSet>
    </cfRule>
  </conditionalFormatting>
  <conditionalFormatting sqref="N154:N184">
    <cfRule type="iconSet" priority="304">
      <iconSet showValue="0">
        <cfvo type="percent" val="0"/>
        <cfvo type="num" val="0.99"/>
        <cfvo type="num" val="1"/>
      </iconSet>
    </cfRule>
  </conditionalFormatting>
  <conditionalFormatting sqref="N189:N219">
    <cfRule type="iconSet" priority="303">
      <iconSet showValue="0">
        <cfvo type="percent" val="0"/>
        <cfvo type="num" val="0.99"/>
        <cfvo type="num" val="1"/>
      </iconSet>
    </cfRule>
  </conditionalFormatting>
  <conditionalFormatting sqref="N224:N254">
    <cfRule type="iconSet" priority="302">
      <iconSet showValue="0">
        <cfvo type="percent" val="0"/>
        <cfvo type="num" val="0.99"/>
        <cfvo type="num" val="1"/>
      </iconSet>
    </cfRule>
  </conditionalFormatting>
  <conditionalFormatting sqref="N94:N95">
    <cfRule type="iconSet" priority="328">
      <iconSet showValue="0">
        <cfvo type="percent" val="0"/>
        <cfvo type="num" val="0.99"/>
        <cfvo type="num" val="1"/>
      </iconSet>
    </cfRule>
  </conditionalFormatting>
  <conditionalFormatting sqref="N42">
    <cfRule type="iconSet" priority="300">
      <iconSet showValue="0">
        <cfvo type="percent" val="0"/>
        <cfvo type="num" val="0.99"/>
        <cfvo type="num" val="1"/>
      </iconSet>
    </cfRule>
  </conditionalFormatting>
  <conditionalFormatting sqref="N6:N11">
    <cfRule type="iconSet" priority="289">
      <iconSet showValue="0">
        <cfvo type="percent" val="0"/>
        <cfvo type="num" val="0.99"/>
        <cfvo type="num" val="1"/>
      </iconSet>
    </cfRule>
  </conditionalFormatting>
  <conditionalFormatting sqref="N12">
    <cfRule type="iconSet" priority="288">
      <iconSet showValue="0">
        <cfvo type="percent" val="0"/>
        <cfvo type="num" val="0.99"/>
        <cfvo type="num" val="1"/>
      </iconSet>
    </cfRule>
  </conditionalFormatting>
  <conditionalFormatting sqref="J64">
    <cfRule type="iconSet" priority="287">
      <iconSet showValue="0">
        <cfvo type="percent" val="0"/>
        <cfvo type="num" val="0.99"/>
        <cfvo type="num" val="1"/>
      </iconSet>
    </cfRule>
  </conditionalFormatting>
  <conditionalFormatting sqref="J144:J145">
    <cfRule type="iconSet" priority="633">
      <iconSet showValue="0">
        <cfvo type="percent" val="0"/>
        <cfvo type="num" val="0.99"/>
        <cfvo type="num" val="1"/>
      </iconSet>
    </cfRule>
  </conditionalFormatting>
  <conditionalFormatting sqref="N144:N145">
    <cfRule type="iconSet" priority="635">
      <iconSet showValue="0">
        <cfvo type="percent" val="0"/>
        <cfvo type="num" val="0.99"/>
        <cfvo type="num" val="1"/>
      </iconSet>
    </cfRule>
  </conditionalFormatting>
  <conditionalFormatting sqref="J129:J132">
    <cfRule type="iconSet" priority="642">
      <iconSet showValue="0">
        <cfvo type="percent" val="0"/>
        <cfvo type="num" val="0.99"/>
        <cfvo type="num" val="1"/>
      </iconSet>
    </cfRule>
  </conditionalFormatting>
  <conditionalFormatting sqref="N129:N132">
    <cfRule type="iconSet" priority="644">
      <iconSet showValue="0">
        <cfvo type="percent" val="0"/>
        <cfvo type="num" val="0.99"/>
        <cfvo type="num" val="1"/>
      </iconSet>
    </cfRule>
  </conditionalFormatting>
  <conditionalFormatting sqref="N52:N53">
    <cfRule type="iconSet" priority="275">
      <iconSet showValue="0">
        <cfvo type="percent" val="0"/>
        <cfvo type="num" val="0.99"/>
        <cfvo type="num" val="1"/>
      </iconSet>
    </cfRule>
  </conditionalFormatting>
  <conditionalFormatting sqref="J49 J52:J53">
    <cfRule type="iconSet" priority="267">
      <iconSet showValue="0">
        <cfvo type="percent" val="0"/>
        <cfvo type="num" val="0.99"/>
        <cfvo type="num" val="1"/>
      </iconSet>
    </cfRule>
  </conditionalFormatting>
  <conditionalFormatting sqref="J56:J58">
    <cfRule type="iconSet" priority="266">
      <iconSet showValue="0">
        <cfvo type="percent" val="0"/>
        <cfvo type="num" val="0.99"/>
        <cfvo type="num" val="1"/>
      </iconSet>
    </cfRule>
  </conditionalFormatting>
  <conditionalFormatting sqref="J55">
    <cfRule type="iconSet" priority="265">
      <iconSet showValue="0">
        <cfvo type="percent" val="0"/>
        <cfvo type="num" val="0.99"/>
        <cfvo type="num" val="1"/>
      </iconSet>
    </cfRule>
  </conditionalFormatting>
  <conditionalFormatting sqref="J54">
    <cfRule type="iconSet" priority="264">
      <iconSet showValue="0">
        <cfvo type="percent" val="0"/>
        <cfvo type="num" val="0.99"/>
        <cfvo type="num" val="1"/>
      </iconSet>
    </cfRule>
  </conditionalFormatting>
  <conditionalFormatting sqref="J51">
    <cfRule type="iconSet" priority="263">
      <iconSet showValue="0">
        <cfvo type="percent" val="0"/>
        <cfvo type="num" val="0.99"/>
        <cfvo type="num" val="1"/>
      </iconSet>
    </cfRule>
  </conditionalFormatting>
  <conditionalFormatting sqref="N49:N50">
    <cfRule type="iconSet" priority="261">
      <iconSet showValue="0">
        <cfvo type="percent" val="0"/>
        <cfvo type="num" val="0.99"/>
        <cfvo type="num" val="1"/>
      </iconSet>
    </cfRule>
  </conditionalFormatting>
  <conditionalFormatting sqref="N56:N58">
    <cfRule type="iconSet" priority="260">
      <iconSet showValue="0">
        <cfvo type="percent" val="0"/>
        <cfvo type="num" val="0.99"/>
        <cfvo type="num" val="1"/>
      </iconSet>
    </cfRule>
  </conditionalFormatting>
  <conditionalFormatting sqref="N55">
    <cfRule type="iconSet" priority="259">
      <iconSet showValue="0">
        <cfvo type="percent" val="0"/>
        <cfvo type="num" val="0.99"/>
        <cfvo type="num" val="1"/>
      </iconSet>
    </cfRule>
  </conditionalFormatting>
  <conditionalFormatting sqref="N54">
    <cfRule type="iconSet" priority="258">
      <iconSet showValue="0">
        <cfvo type="percent" val="0"/>
        <cfvo type="num" val="0.99"/>
        <cfvo type="num" val="1"/>
      </iconSet>
    </cfRule>
  </conditionalFormatting>
  <conditionalFormatting sqref="N51">
    <cfRule type="iconSet" priority="257">
      <iconSet showValue="0">
        <cfvo type="percent" val="0"/>
        <cfvo type="num" val="0.99"/>
        <cfvo type="num" val="1"/>
      </iconSet>
    </cfRule>
  </conditionalFormatting>
  <conditionalFormatting sqref="J50">
    <cfRule type="iconSet" priority="255">
      <iconSet showValue="0">
        <cfvo type="percent" val="0"/>
        <cfvo type="num" val="0.99"/>
        <cfvo type="num" val="1"/>
      </iconSet>
    </cfRule>
  </conditionalFormatting>
  <conditionalFormatting sqref="J36:J40">
    <cfRule type="iconSet" priority="695">
      <iconSet showValue="0">
        <cfvo type="percent" val="0"/>
        <cfvo type="num" val="0.99"/>
        <cfvo type="num" val="1"/>
      </iconSet>
    </cfRule>
  </conditionalFormatting>
  <conditionalFormatting sqref="N36:N40">
    <cfRule type="iconSet" priority="697">
      <iconSet showValue="0">
        <cfvo type="percent" val="0"/>
        <cfvo type="num" val="0.99"/>
        <cfvo type="num" val="1"/>
      </iconSet>
    </cfRule>
  </conditionalFormatting>
  <conditionalFormatting sqref="J96">
    <cfRule type="iconSet" priority="214">
      <iconSet showValue="0">
        <cfvo type="percent" val="0"/>
        <cfvo type="num" val="0.99"/>
        <cfvo type="num" val="1"/>
      </iconSet>
    </cfRule>
  </conditionalFormatting>
  <conditionalFormatting sqref="N96">
    <cfRule type="iconSet" priority="213">
      <iconSet showValue="0">
        <cfvo type="percent" val="0"/>
        <cfvo type="num" val="0.99"/>
        <cfvo type="num" val="1"/>
      </iconSet>
    </cfRule>
  </conditionalFormatting>
  <conditionalFormatting sqref="J259:J289">
    <cfRule type="iconSet" priority="206">
      <iconSet showValue="0">
        <cfvo type="percent" val="0"/>
        <cfvo type="num" val="0.99"/>
        <cfvo type="num" val="1"/>
      </iconSet>
    </cfRule>
  </conditionalFormatting>
  <conditionalFormatting sqref="N259:N289">
    <cfRule type="iconSet" priority="204">
      <iconSet showValue="0">
        <cfvo type="percent" val="0"/>
        <cfvo type="num" val="0.99"/>
        <cfvo type="num" val="1"/>
      </iconSet>
    </cfRule>
  </conditionalFormatting>
  <conditionalFormatting sqref="J22">
    <cfRule type="iconSet" priority="199">
      <iconSet showValue="0">
        <cfvo type="percent" val="0"/>
        <cfvo type="num" val="0.99"/>
        <cfvo type="num" val="1"/>
      </iconSet>
    </cfRule>
  </conditionalFormatting>
  <conditionalFormatting sqref="N22">
    <cfRule type="iconSet" priority="198">
      <iconSet showValue="0">
        <cfvo type="percent" val="0"/>
        <cfvo type="num" val="0.99"/>
        <cfvo type="num" val="1"/>
      </iconSet>
    </cfRule>
  </conditionalFormatting>
  <conditionalFormatting sqref="J32">
    <cfRule type="iconSet" priority="194">
      <iconSet showValue="0">
        <cfvo type="percent" val="0"/>
        <cfvo type="num" val="0.99"/>
        <cfvo type="num" val="1"/>
      </iconSet>
    </cfRule>
  </conditionalFormatting>
  <conditionalFormatting sqref="N32">
    <cfRule type="iconSet" priority="193">
      <iconSet showValue="0">
        <cfvo type="percent" val="0"/>
        <cfvo type="num" val="0.99"/>
        <cfvo type="num" val="1"/>
      </iconSet>
    </cfRule>
  </conditionalFormatting>
  <conditionalFormatting sqref="J33">
    <cfRule type="iconSet" priority="189">
      <iconSet showValue="0">
        <cfvo type="percent" val="0"/>
        <cfvo type="num" val="0.99"/>
        <cfvo type="num" val="1"/>
      </iconSet>
    </cfRule>
  </conditionalFormatting>
  <conditionalFormatting sqref="N33">
    <cfRule type="iconSet" priority="188">
      <iconSet showValue="0">
        <cfvo type="percent" val="0"/>
        <cfvo type="num" val="0.99"/>
        <cfvo type="num" val="1"/>
      </iconSet>
    </cfRule>
  </conditionalFormatting>
  <conditionalFormatting sqref="J41">
    <cfRule type="iconSet" priority="181">
      <iconSet showValue="0">
        <cfvo type="percent" val="0"/>
        <cfvo type="num" val="0.99"/>
        <cfvo type="num" val="1"/>
      </iconSet>
    </cfRule>
  </conditionalFormatting>
  <conditionalFormatting sqref="N41">
    <cfRule type="iconSet" priority="180">
      <iconSet showValue="0">
        <cfvo type="percent" val="0"/>
        <cfvo type="num" val="0.99"/>
        <cfvo type="num" val="1"/>
      </iconSet>
    </cfRule>
  </conditionalFormatting>
  <conditionalFormatting sqref="J59">
    <cfRule type="iconSet" priority="176">
      <iconSet showValue="0">
        <cfvo type="percent" val="0"/>
        <cfvo type="num" val="0.99"/>
        <cfvo type="num" val="1"/>
      </iconSet>
    </cfRule>
  </conditionalFormatting>
  <conditionalFormatting sqref="N59">
    <cfRule type="iconSet" priority="175">
      <iconSet showValue="0">
        <cfvo type="percent" val="0"/>
        <cfvo type="num" val="0.99"/>
        <cfvo type="num" val="1"/>
      </iconSet>
    </cfRule>
  </conditionalFormatting>
  <conditionalFormatting sqref="J73">
    <cfRule type="iconSet" priority="174">
      <iconSet showValue="0">
        <cfvo type="percent" val="0"/>
        <cfvo type="num" val="0.99"/>
        <cfvo type="num" val="1"/>
      </iconSet>
    </cfRule>
  </conditionalFormatting>
  <conditionalFormatting sqref="N73">
    <cfRule type="iconSet" priority="173">
      <iconSet showValue="0">
        <cfvo type="percent" val="0"/>
        <cfvo type="num" val="0.99"/>
        <cfvo type="num" val="1"/>
      </iconSet>
    </cfRule>
  </conditionalFormatting>
  <conditionalFormatting sqref="J87">
    <cfRule type="iconSet" priority="166">
      <iconSet showValue="0">
        <cfvo type="percent" val="0"/>
        <cfvo type="num" val="0.99"/>
        <cfvo type="num" val="1"/>
      </iconSet>
    </cfRule>
  </conditionalFormatting>
  <conditionalFormatting sqref="N87">
    <cfRule type="iconSet" priority="165">
      <iconSet showValue="0">
        <cfvo type="percent" val="0"/>
        <cfvo type="num" val="0.99"/>
        <cfvo type="num" val="1"/>
      </iconSet>
    </cfRule>
  </conditionalFormatting>
  <conditionalFormatting sqref="J110">
    <cfRule type="iconSet" priority="161">
      <iconSet showValue="0">
        <cfvo type="percent" val="0"/>
        <cfvo type="num" val="0.99"/>
        <cfvo type="num" val="1"/>
      </iconSet>
    </cfRule>
  </conditionalFormatting>
  <conditionalFormatting sqref="N110">
    <cfRule type="iconSet" priority="160">
      <iconSet showValue="0">
        <cfvo type="percent" val="0"/>
        <cfvo type="num" val="0.99"/>
        <cfvo type="num" val="1"/>
      </iconSet>
    </cfRule>
  </conditionalFormatting>
  <conditionalFormatting sqref="J121">
    <cfRule type="iconSet" priority="156">
      <iconSet showValue="0">
        <cfvo type="percent" val="0"/>
        <cfvo type="num" val="0.99"/>
        <cfvo type="num" val="1"/>
      </iconSet>
    </cfRule>
  </conditionalFormatting>
  <conditionalFormatting sqref="N121">
    <cfRule type="iconSet" priority="155">
      <iconSet showValue="0">
        <cfvo type="percent" val="0"/>
        <cfvo type="num" val="0.99"/>
        <cfvo type="num" val="1"/>
      </iconSet>
    </cfRule>
  </conditionalFormatting>
  <conditionalFormatting sqref="J133">
    <cfRule type="iconSet" priority="151">
      <iconSet showValue="0">
        <cfvo type="percent" val="0"/>
        <cfvo type="num" val="0.99"/>
        <cfvo type="num" val="1"/>
      </iconSet>
    </cfRule>
  </conditionalFormatting>
  <conditionalFormatting sqref="N133">
    <cfRule type="iconSet" priority="150">
      <iconSet showValue="0">
        <cfvo type="percent" val="0"/>
        <cfvo type="num" val="0.99"/>
        <cfvo type="num" val="1"/>
      </iconSet>
    </cfRule>
  </conditionalFormatting>
  <conditionalFormatting sqref="J139">
    <cfRule type="iconSet" priority="143">
      <iconSet showValue="0">
        <cfvo type="percent" val="0"/>
        <cfvo type="num" val="0.99"/>
        <cfvo type="num" val="1"/>
      </iconSet>
    </cfRule>
  </conditionalFormatting>
  <conditionalFormatting sqref="N139">
    <cfRule type="iconSet" priority="142">
      <iconSet showValue="0">
        <cfvo type="percent" val="0"/>
        <cfvo type="num" val="0.99"/>
        <cfvo type="num" val="1"/>
      </iconSet>
    </cfRule>
  </conditionalFormatting>
  <conditionalFormatting sqref="J147">
    <cfRule type="iconSet" priority="140">
      <iconSet showValue="0">
        <cfvo type="percent" val="0"/>
        <cfvo type="num" val="0.99"/>
        <cfvo type="num" val="1"/>
      </iconSet>
    </cfRule>
  </conditionalFormatting>
  <conditionalFormatting sqref="N147">
    <cfRule type="iconSet" priority="139">
      <iconSet showValue="0">
        <cfvo type="percent" val="0"/>
        <cfvo type="num" val="0.99"/>
        <cfvo type="num" val="1"/>
      </iconSet>
    </cfRule>
  </conditionalFormatting>
  <conditionalFormatting sqref="J185">
    <cfRule type="iconSet" priority="135">
      <iconSet showValue="0">
        <cfvo type="percent" val="0"/>
        <cfvo type="num" val="0.99"/>
        <cfvo type="num" val="1"/>
      </iconSet>
    </cfRule>
  </conditionalFormatting>
  <conditionalFormatting sqref="N185">
    <cfRule type="iconSet" priority="134">
      <iconSet showValue="0">
        <cfvo type="percent" val="0"/>
        <cfvo type="num" val="0.99"/>
        <cfvo type="num" val="1"/>
      </iconSet>
    </cfRule>
  </conditionalFormatting>
  <conditionalFormatting sqref="J220">
    <cfRule type="iconSet" priority="130">
      <iconSet showValue="0">
        <cfvo type="percent" val="0"/>
        <cfvo type="num" val="0.99"/>
        <cfvo type="num" val="1"/>
      </iconSet>
    </cfRule>
  </conditionalFormatting>
  <conditionalFormatting sqref="N220">
    <cfRule type="iconSet" priority="129">
      <iconSet showValue="0">
        <cfvo type="percent" val="0"/>
        <cfvo type="num" val="0.99"/>
        <cfvo type="num" val="1"/>
      </iconSet>
    </cfRule>
  </conditionalFormatting>
  <conditionalFormatting sqref="J255">
    <cfRule type="iconSet" priority="125">
      <iconSet showValue="0">
        <cfvo type="percent" val="0"/>
        <cfvo type="num" val="0.99"/>
        <cfvo type="num" val="1"/>
      </iconSet>
    </cfRule>
  </conditionalFormatting>
  <conditionalFormatting sqref="N255">
    <cfRule type="iconSet" priority="124">
      <iconSet showValue="0">
        <cfvo type="percent" val="0"/>
        <cfvo type="num" val="0.99"/>
        <cfvo type="num" val="1"/>
      </iconSet>
    </cfRule>
  </conditionalFormatting>
  <conditionalFormatting sqref="J290">
    <cfRule type="iconSet" priority="123">
      <iconSet showValue="0">
        <cfvo type="percent" val="0"/>
        <cfvo type="num" val="0.99"/>
        <cfvo type="num" val="1"/>
      </iconSet>
    </cfRule>
  </conditionalFormatting>
  <conditionalFormatting sqref="N290">
    <cfRule type="iconSet" priority="122">
      <iconSet showValue="0">
        <cfvo type="percent" val="0"/>
        <cfvo type="num" val="0.99"/>
        <cfvo type="num" val="1"/>
      </iconSet>
    </cfRule>
  </conditionalFormatting>
  <conditionalFormatting sqref="Q66:Q67">
    <cfRule type="iconSet" priority="53">
      <iconSet showValue="0">
        <cfvo type="percent" val="0"/>
        <cfvo type="num" val="0.99"/>
        <cfvo type="num" val="1"/>
      </iconSet>
    </cfRule>
  </conditionalFormatting>
  <conditionalFormatting sqref="Q97:Q109">
    <cfRule type="iconSet" priority="54">
      <iconSet showValue="0">
        <cfvo type="percent" val="0"/>
        <cfvo type="num" val="0.99"/>
        <cfvo type="num" val="1"/>
      </iconSet>
    </cfRule>
  </conditionalFormatting>
  <conditionalFormatting sqref="Q16:Q21">
    <cfRule type="iconSet" priority="51">
      <iconSet showValue="0">
        <cfvo type="percent" val="0"/>
        <cfvo type="num" val="0.99"/>
        <cfvo type="num" val="1"/>
      </iconSet>
    </cfRule>
  </conditionalFormatting>
  <conditionalFormatting sqref="Q26:Q31">
    <cfRule type="iconSet" priority="50">
      <iconSet showValue="0">
        <cfvo type="percent" val="0"/>
        <cfvo type="num" val="0.99"/>
        <cfvo type="num" val="1"/>
      </iconSet>
    </cfRule>
  </conditionalFormatting>
  <conditionalFormatting sqref="Q63:Q64">
    <cfRule type="iconSet" priority="49">
      <iconSet showValue="0">
        <cfvo type="percent" val="0"/>
        <cfvo type="num" val="0.99"/>
        <cfvo type="num" val="1"/>
      </iconSet>
    </cfRule>
  </conditionalFormatting>
  <conditionalFormatting sqref="Q70:Q72">
    <cfRule type="iconSet" priority="48">
      <iconSet showValue="0">
        <cfvo type="percent" val="0"/>
        <cfvo type="num" val="0.99"/>
        <cfvo type="num" val="1"/>
      </iconSet>
    </cfRule>
  </conditionalFormatting>
  <conditionalFormatting sqref="Q69">
    <cfRule type="iconSet" priority="47">
      <iconSet showValue="0">
        <cfvo type="percent" val="0"/>
        <cfvo type="num" val="0.99"/>
        <cfvo type="num" val="1"/>
      </iconSet>
    </cfRule>
  </conditionalFormatting>
  <conditionalFormatting sqref="Q68">
    <cfRule type="iconSet" priority="46">
      <iconSet showValue="0">
        <cfvo type="percent" val="0"/>
        <cfvo type="num" val="0.99"/>
        <cfvo type="num" val="1"/>
      </iconSet>
    </cfRule>
  </conditionalFormatting>
  <conditionalFormatting sqref="Q65">
    <cfRule type="iconSet" priority="45">
      <iconSet showValue="0">
        <cfvo type="percent" val="0"/>
        <cfvo type="num" val="0.99"/>
        <cfvo type="num" val="1"/>
      </iconSet>
    </cfRule>
  </conditionalFormatting>
  <conditionalFormatting sqref="Q78">
    <cfRule type="iconSet" priority="44">
      <iconSet showValue="0">
        <cfvo type="percent" val="0"/>
        <cfvo type="num" val="0.99"/>
        <cfvo type="num" val="1"/>
      </iconSet>
    </cfRule>
  </conditionalFormatting>
  <conditionalFormatting sqref="Q83">
    <cfRule type="iconSet" priority="43">
      <iconSet showValue="0">
        <cfvo type="percent" val="0"/>
        <cfvo type="num" val="0.99"/>
        <cfvo type="num" val="1"/>
      </iconSet>
    </cfRule>
  </conditionalFormatting>
  <conditionalFormatting sqref="Q82">
    <cfRule type="iconSet" priority="42">
      <iconSet showValue="0">
        <cfvo type="percent" val="0"/>
        <cfvo type="num" val="0.99"/>
        <cfvo type="num" val="1"/>
      </iconSet>
    </cfRule>
  </conditionalFormatting>
  <conditionalFormatting sqref="Q81">
    <cfRule type="iconSet" priority="41">
      <iconSet showValue="0">
        <cfvo type="percent" val="0"/>
        <cfvo type="num" val="0.99"/>
        <cfvo type="num" val="1"/>
      </iconSet>
    </cfRule>
  </conditionalFormatting>
  <conditionalFormatting sqref="Q80">
    <cfRule type="iconSet" priority="40">
      <iconSet showValue="0">
        <cfvo type="percent" val="0"/>
        <cfvo type="num" val="0.99"/>
        <cfvo type="num" val="1"/>
      </iconSet>
    </cfRule>
  </conditionalFormatting>
  <conditionalFormatting sqref="Q84:Q86">
    <cfRule type="iconSet" priority="39">
      <iconSet showValue="0">
        <cfvo type="percent" val="0"/>
        <cfvo type="num" val="0.99"/>
        <cfvo type="num" val="1"/>
      </iconSet>
    </cfRule>
  </conditionalFormatting>
  <conditionalFormatting sqref="Q79">
    <cfRule type="iconSet" priority="38">
      <iconSet showValue="0">
        <cfvo type="percent" val="0"/>
        <cfvo type="num" val="0.99"/>
        <cfvo type="num" val="1"/>
      </iconSet>
    </cfRule>
  </conditionalFormatting>
  <conditionalFormatting sqref="Q77">
    <cfRule type="iconSet" priority="37">
      <iconSet showValue="0">
        <cfvo type="percent" val="0"/>
        <cfvo type="num" val="0.99"/>
        <cfvo type="num" val="1"/>
      </iconSet>
    </cfRule>
  </conditionalFormatting>
  <conditionalFormatting sqref="Q117:Q120">
    <cfRule type="iconSet" priority="36">
      <iconSet showValue="0">
        <cfvo type="percent" val="0"/>
        <cfvo type="num" val="0.99"/>
        <cfvo type="num" val="1"/>
      </iconSet>
    </cfRule>
  </conditionalFormatting>
  <conditionalFormatting sqref="Q128">
    <cfRule type="iconSet" priority="35">
      <iconSet showValue="0">
        <cfvo type="percent" val="0"/>
        <cfvo type="num" val="0.99"/>
        <cfvo type="num" val="1"/>
      </iconSet>
    </cfRule>
  </conditionalFormatting>
  <conditionalFormatting sqref="Q137">
    <cfRule type="iconSet" priority="34">
      <iconSet showValue="0">
        <cfvo type="percent" val="0"/>
        <cfvo type="num" val="0.99"/>
        <cfvo type="num" val="1"/>
      </iconSet>
    </cfRule>
  </conditionalFormatting>
  <conditionalFormatting sqref="Q138">
    <cfRule type="iconSet" priority="33">
      <iconSet showValue="0">
        <cfvo type="percent" val="0"/>
        <cfvo type="num" val="0.99"/>
        <cfvo type="num" val="1"/>
      </iconSet>
    </cfRule>
  </conditionalFormatting>
  <conditionalFormatting sqref="Q143">
    <cfRule type="iconSet" priority="32">
      <iconSet showValue="0">
        <cfvo type="percent" val="0"/>
        <cfvo type="num" val="0.99"/>
        <cfvo type="num" val="1"/>
      </iconSet>
    </cfRule>
  </conditionalFormatting>
  <conditionalFormatting sqref="Q146">
    <cfRule type="iconSet" priority="31">
      <iconSet showValue="0">
        <cfvo type="percent" val="0"/>
        <cfvo type="num" val="0.99"/>
        <cfvo type="num" val="1"/>
      </iconSet>
    </cfRule>
  </conditionalFormatting>
  <conditionalFormatting sqref="Q154:Q184">
    <cfRule type="iconSet" priority="30">
      <iconSet showValue="0">
        <cfvo type="percent" val="0"/>
        <cfvo type="num" val="0.99"/>
        <cfvo type="num" val="1"/>
      </iconSet>
    </cfRule>
  </conditionalFormatting>
  <conditionalFormatting sqref="Q189:Q219">
    <cfRule type="iconSet" priority="29">
      <iconSet showValue="0">
        <cfvo type="percent" val="0"/>
        <cfvo type="num" val="0.99"/>
        <cfvo type="num" val="1"/>
      </iconSet>
    </cfRule>
  </conditionalFormatting>
  <conditionalFormatting sqref="Q224:Q254">
    <cfRule type="iconSet" priority="28">
      <iconSet showValue="0">
        <cfvo type="percent" val="0"/>
        <cfvo type="num" val="0.99"/>
        <cfvo type="num" val="1"/>
      </iconSet>
    </cfRule>
  </conditionalFormatting>
  <conditionalFormatting sqref="Q94:Q95">
    <cfRule type="iconSet" priority="52">
      <iconSet showValue="0">
        <cfvo type="percent" val="0"/>
        <cfvo type="num" val="0.99"/>
        <cfvo type="num" val="1"/>
      </iconSet>
    </cfRule>
  </conditionalFormatting>
  <conditionalFormatting sqref="Q42">
    <cfRule type="iconSet" priority="27">
      <iconSet showValue="0">
        <cfvo type="percent" val="0"/>
        <cfvo type="num" val="0.99"/>
        <cfvo type="num" val="1"/>
      </iconSet>
    </cfRule>
  </conditionalFormatting>
  <conditionalFormatting sqref="Q6:Q11">
    <cfRule type="iconSet" priority="26">
      <iconSet showValue="0">
        <cfvo type="percent" val="0"/>
        <cfvo type="num" val="0.99"/>
        <cfvo type="num" val="1"/>
      </iconSet>
    </cfRule>
  </conditionalFormatting>
  <conditionalFormatting sqref="Q12">
    <cfRule type="iconSet" priority="25">
      <iconSet showValue="0">
        <cfvo type="percent" val="0"/>
        <cfvo type="num" val="0.99"/>
        <cfvo type="num" val="1"/>
      </iconSet>
    </cfRule>
  </conditionalFormatting>
  <conditionalFormatting sqref="Q144:Q145">
    <cfRule type="iconSet" priority="55">
      <iconSet showValue="0">
        <cfvo type="percent" val="0"/>
        <cfvo type="num" val="0.99"/>
        <cfvo type="num" val="1"/>
      </iconSet>
    </cfRule>
  </conditionalFormatting>
  <conditionalFormatting sqref="Q129:Q132">
    <cfRule type="iconSet" priority="56">
      <iconSet showValue="0">
        <cfvo type="percent" val="0"/>
        <cfvo type="num" val="0.99"/>
        <cfvo type="num" val="1"/>
      </iconSet>
    </cfRule>
  </conditionalFormatting>
  <conditionalFormatting sqref="Q52:Q53">
    <cfRule type="iconSet" priority="24">
      <iconSet showValue="0">
        <cfvo type="percent" val="0"/>
        <cfvo type="num" val="0.99"/>
        <cfvo type="num" val="1"/>
      </iconSet>
    </cfRule>
  </conditionalFormatting>
  <conditionalFormatting sqref="Q49:Q50">
    <cfRule type="iconSet" priority="23">
      <iconSet showValue="0">
        <cfvo type="percent" val="0"/>
        <cfvo type="num" val="0.99"/>
        <cfvo type="num" val="1"/>
      </iconSet>
    </cfRule>
  </conditionalFormatting>
  <conditionalFormatting sqref="Q56:Q58">
    <cfRule type="iconSet" priority="22">
      <iconSet showValue="0">
        <cfvo type="percent" val="0"/>
        <cfvo type="num" val="0.99"/>
        <cfvo type="num" val="1"/>
      </iconSet>
    </cfRule>
  </conditionalFormatting>
  <conditionalFormatting sqref="Q55">
    <cfRule type="iconSet" priority="21">
      <iconSet showValue="0">
        <cfvo type="percent" val="0"/>
        <cfvo type="num" val="0.99"/>
        <cfvo type="num" val="1"/>
      </iconSet>
    </cfRule>
  </conditionalFormatting>
  <conditionalFormatting sqref="Q54">
    <cfRule type="iconSet" priority="20">
      <iconSet showValue="0">
        <cfvo type="percent" val="0"/>
        <cfvo type="num" val="0.99"/>
        <cfvo type="num" val="1"/>
      </iconSet>
    </cfRule>
  </conditionalFormatting>
  <conditionalFormatting sqref="Q51">
    <cfRule type="iconSet" priority="19">
      <iconSet showValue="0">
        <cfvo type="percent" val="0"/>
        <cfvo type="num" val="0.99"/>
        <cfvo type="num" val="1"/>
      </iconSet>
    </cfRule>
  </conditionalFormatting>
  <conditionalFormatting sqref="Q36:Q40">
    <cfRule type="iconSet" priority="57">
      <iconSet showValue="0">
        <cfvo type="percent" val="0"/>
        <cfvo type="num" val="0.99"/>
        <cfvo type="num" val="1"/>
      </iconSet>
    </cfRule>
  </conditionalFormatting>
  <conditionalFormatting sqref="Q96">
    <cfRule type="iconSet" priority="18">
      <iconSet showValue="0">
        <cfvo type="percent" val="0"/>
        <cfvo type="num" val="0.99"/>
        <cfvo type="num" val="1"/>
      </iconSet>
    </cfRule>
  </conditionalFormatting>
  <conditionalFormatting sqref="Q259:Q289">
    <cfRule type="iconSet" priority="17">
      <iconSet showValue="0">
        <cfvo type="percent" val="0"/>
        <cfvo type="num" val="0.99"/>
        <cfvo type="num" val="1"/>
      </iconSet>
    </cfRule>
  </conditionalFormatting>
  <conditionalFormatting sqref="Q22">
    <cfRule type="iconSet" priority="16">
      <iconSet showValue="0">
        <cfvo type="percent" val="0"/>
        <cfvo type="num" val="0.99"/>
        <cfvo type="num" val="1"/>
      </iconSet>
    </cfRule>
  </conditionalFormatting>
  <conditionalFormatting sqref="Q32">
    <cfRule type="iconSet" priority="15">
      <iconSet showValue="0">
        <cfvo type="percent" val="0"/>
        <cfvo type="num" val="0.99"/>
        <cfvo type="num" val="1"/>
      </iconSet>
    </cfRule>
  </conditionalFormatting>
  <conditionalFormatting sqref="Q33">
    <cfRule type="iconSet" priority="14">
      <iconSet showValue="0">
        <cfvo type="percent" val="0"/>
        <cfvo type="num" val="0.99"/>
        <cfvo type="num" val="1"/>
      </iconSet>
    </cfRule>
  </conditionalFormatting>
  <conditionalFormatting sqref="Q41">
    <cfRule type="iconSet" priority="13">
      <iconSet showValue="0">
        <cfvo type="percent" val="0"/>
        <cfvo type="num" val="0.99"/>
        <cfvo type="num" val="1"/>
      </iconSet>
    </cfRule>
  </conditionalFormatting>
  <conditionalFormatting sqref="Q59">
    <cfRule type="iconSet" priority="12">
      <iconSet showValue="0">
        <cfvo type="percent" val="0"/>
        <cfvo type="num" val="0.99"/>
        <cfvo type="num" val="1"/>
      </iconSet>
    </cfRule>
  </conditionalFormatting>
  <conditionalFormatting sqref="Q73">
    <cfRule type="iconSet" priority="11">
      <iconSet showValue="0">
        <cfvo type="percent" val="0"/>
        <cfvo type="num" val="0.99"/>
        <cfvo type="num" val="1"/>
      </iconSet>
    </cfRule>
  </conditionalFormatting>
  <conditionalFormatting sqref="Q87">
    <cfRule type="iconSet" priority="10">
      <iconSet showValue="0">
        <cfvo type="percent" val="0"/>
        <cfvo type="num" val="0.99"/>
        <cfvo type="num" val="1"/>
      </iconSet>
    </cfRule>
  </conditionalFormatting>
  <conditionalFormatting sqref="Q110">
    <cfRule type="iconSet" priority="9">
      <iconSet showValue="0">
        <cfvo type="percent" val="0"/>
        <cfvo type="num" val="0.99"/>
        <cfvo type="num" val="1"/>
      </iconSet>
    </cfRule>
  </conditionalFormatting>
  <conditionalFormatting sqref="Q121">
    <cfRule type="iconSet" priority="8">
      <iconSet showValue="0">
        <cfvo type="percent" val="0"/>
        <cfvo type="num" val="0.99"/>
        <cfvo type="num" val="1"/>
      </iconSet>
    </cfRule>
  </conditionalFormatting>
  <conditionalFormatting sqref="Q133">
    <cfRule type="iconSet" priority="7">
      <iconSet showValue="0">
        <cfvo type="percent" val="0"/>
        <cfvo type="num" val="0.99"/>
        <cfvo type="num" val="1"/>
      </iconSet>
    </cfRule>
  </conditionalFormatting>
  <conditionalFormatting sqref="Q139">
    <cfRule type="iconSet" priority="6">
      <iconSet showValue="0">
        <cfvo type="percent" val="0"/>
        <cfvo type="num" val="0.99"/>
        <cfvo type="num" val="1"/>
      </iconSet>
    </cfRule>
  </conditionalFormatting>
  <conditionalFormatting sqref="Q147">
    <cfRule type="iconSet" priority="5">
      <iconSet showValue="0">
        <cfvo type="percent" val="0"/>
        <cfvo type="num" val="0.99"/>
        <cfvo type="num" val="1"/>
      </iconSet>
    </cfRule>
  </conditionalFormatting>
  <conditionalFormatting sqref="Q185">
    <cfRule type="iconSet" priority="4">
      <iconSet showValue="0">
        <cfvo type="percent" val="0"/>
        <cfvo type="num" val="0.99"/>
        <cfvo type="num" val="1"/>
      </iconSet>
    </cfRule>
  </conditionalFormatting>
  <conditionalFormatting sqref="Q220">
    <cfRule type="iconSet" priority="3">
      <iconSet showValue="0">
        <cfvo type="percent" val="0"/>
        <cfvo type="num" val="0.99"/>
        <cfvo type="num" val="1"/>
      </iconSet>
    </cfRule>
  </conditionalFormatting>
  <conditionalFormatting sqref="Q255">
    <cfRule type="iconSet" priority="2">
      <iconSet showValue="0">
        <cfvo type="percent" val="0"/>
        <cfvo type="num" val="0.99"/>
        <cfvo type="num" val="1"/>
      </iconSet>
    </cfRule>
  </conditionalFormatting>
  <conditionalFormatting sqref="Q290">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22" max="16383" man="1"/>
    <brk id="148" max="16383" man="1"/>
    <brk id="185" max="16383" man="1"/>
    <brk id="2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W25"/>
  <sheetViews>
    <sheetView workbookViewId="0">
      <selection activeCell="B24" sqref="B24"/>
    </sheetView>
  </sheetViews>
  <sheetFormatPr baseColWidth="10" defaultRowHeight="15"/>
  <cols>
    <col min="2" max="2" width="68.85546875" bestFit="1" customWidth="1"/>
  </cols>
  <sheetData>
    <row r="2" spans="1:13">
      <c r="B2" t="s">
        <v>2</v>
      </c>
      <c r="C2" t="s">
        <v>93</v>
      </c>
      <c r="D2" t="s">
        <v>94</v>
      </c>
      <c r="E2" t="s">
        <v>100</v>
      </c>
      <c r="F2" t="s">
        <v>91</v>
      </c>
      <c r="G2" t="s">
        <v>92</v>
      </c>
      <c r="H2" t="s">
        <v>101</v>
      </c>
      <c r="I2" t="s">
        <v>59</v>
      </c>
      <c r="J2" t="s">
        <v>60</v>
      </c>
      <c r="K2" t="s">
        <v>61</v>
      </c>
      <c r="L2" t="s">
        <v>62</v>
      </c>
      <c r="M2" t="s">
        <v>63</v>
      </c>
    </row>
    <row r="3" spans="1:13">
      <c r="A3" s="56" t="s">
        <v>7</v>
      </c>
      <c r="B3" t="s">
        <v>58</v>
      </c>
      <c r="C3" s="67">
        <v>0.25244206527607843</v>
      </c>
      <c r="D3" s="67">
        <v>0.31893864047676518</v>
      </c>
      <c r="E3" s="67">
        <v>0.3776880788418423</v>
      </c>
      <c r="F3" s="67">
        <v>0.46247722509870215</v>
      </c>
      <c r="G3" s="67">
        <v>0.57291536668000609</v>
      </c>
      <c r="H3" s="67">
        <v>0.63201936899677058</v>
      </c>
      <c r="I3" s="67">
        <v>0.73040139904671075</v>
      </c>
      <c r="J3" s="67">
        <v>0.782649065990218</v>
      </c>
      <c r="K3" s="67">
        <v>0.83489673293372524</v>
      </c>
      <c r="L3" s="67">
        <v>0.88717098077605194</v>
      </c>
      <c r="M3" s="67">
        <v>0.96</v>
      </c>
    </row>
    <row r="4" spans="1:13">
      <c r="A4" s="56" t="s">
        <v>69</v>
      </c>
      <c r="B4" t="s">
        <v>69</v>
      </c>
      <c r="C4" s="67">
        <v>4.4017261779319014E-2</v>
      </c>
      <c r="D4" s="67">
        <v>5.4285950408667197E-2</v>
      </c>
      <c r="E4" s="67">
        <v>7.3040820587530558E-2</v>
      </c>
      <c r="F4" s="67">
        <v>9.2876758682182231E-2</v>
      </c>
      <c r="G4" s="67">
        <v>0.16713251490462155</v>
      </c>
      <c r="H4" s="67">
        <v>0.30784222767399932</v>
      </c>
      <c r="I4" s="67">
        <v>0.50354948059663884</v>
      </c>
      <c r="J4" s="67">
        <v>0.60466887886148357</v>
      </c>
      <c r="K4" s="67">
        <v>0.68186755154459333</v>
      </c>
      <c r="L4" s="67">
        <v>0.80000000000000016</v>
      </c>
      <c r="M4" s="67">
        <v>0.97</v>
      </c>
    </row>
    <row r="5" spans="1:13">
      <c r="A5" s="56" t="s">
        <v>9</v>
      </c>
      <c r="B5" t="s">
        <v>112</v>
      </c>
      <c r="C5" s="67">
        <v>0.33</v>
      </c>
      <c r="D5" s="67">
        <v>0.34754039672827713</v>
      </c>
      <c r="E5" s="67">
        <v>0.37596551661246874</v>
      </c>
      <c r="F5" s="67">
        <v>0.40132044969123698</v>
      </c>
      <c r="G5" s="67">
        <v>0.49435737291459014</v>
      </c>
      <c r="H5" s="67">
        <v>0.55709366003367367</v>
      </c>
      <c r="I5" s="67">
        <v>0.59533217865785459</v>
      </c>
      <c r="J5" s="67">
        <v>0.63878491163871665</v>
      </c>
      <c r="K5" s="67">
        <v>0.75886323112003529</v>
      </c>
      <c r="L5" s="67">
        <v>0.82421091188288675</v>
      </c>
      <c r="M5" s="67">
        <v>0.94629138676304547</v>
      </c>
    </row>
    <row r="6" spans="1:13">
      <c r="A6" s="56" t="s">
        <v>8</v>
      </c>
      <c r="B6" t="s">
        <v>111</v>
      </c>
      <c r="C6" s="67">
        <v>0.32518259626656376</v>
      </c>
      <c r="D6" s="67">
        <v>0.38805404140030164</v>
      </c>
      <c r="E6" s="67">
        <v>0.48024844155513563</v>
      </c>
      <c r="F6" s="67">
        <v>0.54378278909320255</v>
      </c>
      <c r="G6" s="67">
        <v>0.64139904176278095</v>
      </c>
      <c r="H6" s="67">
        <v>0.79269816960125206</v>
      </c>
      <c r="I6" s="67">
        <v>0.83982358243149491</v>
      </c>
      <c r="J6" s="67">
        <v>0.87495472050692102</v>
      </c>
      <c r="K6" s="67">
        <v>0.90798058072059207</v>
      </c>
      <c r="L6" s="67">
        <v>0.94378874815290881</v>
      </c>
      <c r="M6" s="67">
        <v>0.96000000000011043</v>
      </c>
    </row>
    <row r="7" spans="1:13">
      <c r="A7" s="56" t="s">
        <v>6</v>
      </c>
      <c r="B7" t="s">
        <v>110</v>
      </c>
      <c r="C7" s="67">
        <v>0.5887</v>
      </c>
      <c r="D7" s="67">
        <v>0.59499999999999997</v>
      </c>
      <c r="E7" s="67">
        <v>0.61019999999999996</v>
      </c>
      <c r="F7" s="67">
        <v>0.65449999999999997</v>
      </c>
      <c r="G7" s="67">
        <v>0.72806972203665254</v>
      </c>
      <c r="H7" s="67">
        <v>0.77800000000000002</v>
      </c>
      <c r="I7" s="67">
        <v>0.82254715994116578</v>
      </c>
      <c r="J7" s="67">
        <v>0.85204999084581634</v>
      </c>
      <c r="K7" s="67">
        <v>0.88529999999999998</v>
      </c>
      <c r="L7" s="67">
        <v>0.93120000000000003</v>
      </c>
      <c r="M7" s="67">
        <v>0.95</v>
      </c>
    </row>
    <row r="8" spans="1:13">
      <c r="A8" s="56" t="s">
        <v>67</v>
      </c>
      <c r="B8" t="s">
        <v>57</v>
      </c>
      <c r="C8" s="67">
        <v>0.42</v>
      </c>
      <c r="D8" s="67">
        <v>0.43007649884932575</v>
      </c>
      <c r="E8" s="67">
        <v>0.44</v>
      </c>
      <c r="F8" s="67">
        <v>0.48795088392699221</v>
      </c>
      <c r="G8" s="67">
        <v>0.54655254732342406</v>
      </c>
      <c r="H8" s="67">
        <v>0.62731906500898649</v>
      </c>
      <c r="I8" s="67">
        <v>0.70505857580010356</v>
      </c>
      <c r="J8" s="67">
        <v>0.7858250934856662</v>
      </c>
      <c r="K8" s="67">
        <v>0.85115387600955728</v>
      </c>
      <c r="L8" s="67">
        <v>0.89437341019974703</v>
      </c>
      <c r="M8" s="67">
        <v>0.94999999999997387</v>
      </c>
    </row>
    <row r="9" spans="1:13">
      <c r="A9" s="56" t="s">
        <v>68</v>
      </c>
      <c r="B9" t="s">
        <v>68</v>
      </c>
      <c r="C9" s="67">
        <v>0.3321271762288498</v>
      </c>
      <c r="D9" s="67">
        <v>0.35097287413505929</v>
      </c>
      <c r="E9" s="67">
        <v>0.37893901958783943</v>
      </c>
      <c r="F9" s="67">
        <v>0.4152324756624029</v>
      </c>
      <c r="G9" s="67">
        <v>0.49857793614942159</v>
      </c>
      <c r="H9" s="67">
        <v>0.58121222426546337</v>
      </c>
      <c r="I9" s="67">
        <v>0.65934474062689119</v>
      </c>
      <c r="J9" s="67">
        <v>0.71458227304858069</v>
      </c>
      <c r="K9" s="67">
        <v>0.79322247330963636</v>
      </c>
      <c r="L9" s="67">
        <v>0.86005573624210074</v>
      </c>
      <c r="M9" s="67">
        <v>0.95375455079563409</v>
      </c>
    </row>
    <row r="10" spans="1:13">
      <c r="A10" s="56"/>
      <c r="C10" s="67"/>
      <c r="D10" s="67"/>
      <c r="E10" s="67"/>
      <c r="F10" s="67"/>
      <c r="G10" s="67"/>
      <c r="H10" s="67"/>
      <c r="I10" s="67"/>
      <c r="J10" s="67"/>
      <c r="K10" s="67"/>
      <c r="L10" s="67"/>
      <c r="M10" s="67"/>
    </row>
    <row r="11" spans="1:13">
      <c r="A11" s="56"/>
      <c r="B11" t="s">
        <v>3</v>
      </c>
      <c r="C11" s="67" t="s">
        <v>93</v>
      </c>
      <c r="D11" s="67" t="s">
        <v>94</v>
      </c>
      <c r="E11" s="67" t="s">
        <v>100</v>
      </c>
      <c r="F11" s="67" t="s">
        <v>91</v>
      </c>
      <c r="G11" s="67" t="s">
        <v>92</v>
      </c>
      <c r="H11" s="67" t="s">
        <v>101</v>
      </c>
      <c r="I11" s="67" t="s">
        <v>59</v>
      </c>
      <c r="J11" s="67" t="s">
        <v>60</v>
      </c>
      <c r="K11" s="67" t="s">
        <v>61</v>
      </c>
      <c r="L11" s="67" t="s">
        <v>62</v>
      </c>
      <c r="M11" s="67" t="s">
        <v>63</v>
      </c>
    </row>
    <row r="12" spans="1:13">
      <c r="A12" s="56" t="s">
        <v>7</v>
      </c>
      <c r="B12" t="s">
        <v>58</v>
      </c>
      <c r="C12" s="67">
        <v>0.13727877791525087</v>
      </c>
      <c r="D12" s="67">
        <v>0.21576106689520688</v>
      </c>
      <c r="E12" s="67">
        <v>0.29559046486270907</v>
      </c>
      <c r="F12" s="67">
        <v>0.40779586231937903</v>
      </c>
      <c r="G12" s="67">
        <v>0.51182806358850574</v>
      </c>
      <c r="H12" s="67">
        <v>0.5928881776917998</v>
      </c>
      <c r="I12" s="67">
        <v>0.6699493391311504</v>
      </c>
      <c r="J12" s="67">
        <v>0.74694478594339475</v>
      </c>
      <c r="K12" s="67">
        <v>0.823893269503991</v>
      </c>
      <c r="L12" s="67">
        <v>0.90046005802934626</v>
      </c>
      <c r="M12" s="67">
        <v>0.92999999999999994</v>
      </c>
    </row>
    <row r="13" spans="1:13">
      <c r="A13" s="56" t="s">
        <v>69</v>
      </c>
      <c r="B13" t="s">
        <v>165</v>
      </c>
      <c r="C13" s="67">
        <v>2.6184994610747008E-2</v>
      </c>
      <c r="D13" s="67">
        <v>3.2615279165296801E-2</v>
      </c>
      <c r="E13" s="67">
        <v>4.2446008940387095E-2</v>
      </c>
      <c r="F13" s="67">
        <v>4.9547826425748558E-2</v>
      </c>
      <c r="G13" s="67">
        <v>9.184706544262973E-2</v>
      </c>
      <c r="H13" s="67">
        <v>0.1561025374758582</v>
      </c>
      <c r="I13" s="67">
        <v>0.27679058979875504</v>
      </c>
      <c r="J13" s="67">
        <v>0.41461457216243081</v>
      </c>
      <c r="K13" s="67">
        <v>0.5</v>
      </c>
      <c r="L13" s="67">
        <v>0.6318675515445934</v>
      </c>
      <c r="M13" s="67">
        <v>0.93274702061783721</v>
      </c>
    </row>
    <row r="14" spans="1:13">
      <c r="A14" s="56" t="s">
        <v>9</v>
      </c>
      <c r="B14" t="s">
        <v>112</v>
      </c>
      <c r="C14" s="67">
        <v>0.15709238444058468</v>
      </c>
      <c r="D14" s="67">
        <v>0.20681977057392911</v>
      </c>
      <c r="E14" s="67">
        <v>0.2355738417895088</v>
      </c>
      <c r="F14" s="67">
        <v>0.265670877574124</v>
      </c>
      <c r="G14" s="67">
        <v>0.33732822181189537</v>
      </c>
      <c r="H14" s="67">
        <v>0.42134534959983844</v>
      </c>
      <c r="I14" s="67">
        <v>0.47034832698060919</v>
      </c>
      <c r="J14" s="67">
        <v>0.51903521139563213</v>
      </c>
      <c r="K14" s="67">
        <v>0.64767814510087718</v>
      </c>
      <c r="L14" s="67">
        <v>0.69721046706519196</v>
      </c>
      <c r="M14" s="67">
        <v>0.88040473782492046</v>
      </c>
    </row>
    <row r="15" spans="1:13">
      <c r="A15" s="56" t="s">
        <v>8</v>
      </c>
      <c r="B15" t="s">
        <v>111</v>
      </c>
      <c r="C15" s="67">
        <v>0.12730483110488544</v>
      </c>
      <c r="D15" s="67">
        <v>0.19017627623862338</v>
      </c>
      <c r="E15" s="67">
        <v>0.29964822438673538</v>
      </c>
      <c r="F15" s="67">
        <v>0.3631825719248023</v>
      </c>
      <c r="G15" s="67">
        <v>0.47807637258765873</v>
      </c>
      <c r="H15" s="67">
        <v>0.66393059641268604</v>
      </c>
      <c r="I15" s="67">
        <v>0.71105600924292889</v>
      </c>
      <c r="J15" s="67">
        <v>0.746187147318355</v>
      </c>
      <c r="K15" s="67">
        <v>0.80415857532205492</v>
      </c>
      <c r="L15" s="67">
        <v>0.86491231054440032</v>
      </c>
      <c r="M15" s="67">
        <v>0.92112356239160686</v>
      </c>
    </row>
    <row r="16" spans="1:13">
      <c r="A16" s="56" t="s">
        <v>6</v>
      </c>
      <c r="B16" t="s">
        <v>110</v>
      </c>
      <c r="C16" s="67">
        <v>0.14473780419480622</v>
      </c>
      <c r="D16" s="67">
        <v>0.19378641344305048</v>
      </c>
      <c r="E16" s="67">
        <v>0.28407351903781308</v>
      </c>
      <c r="F16" s="67">
        <v>0.35650201707192775</v>
      </c>
      <c r="G16" s="67">
        <v>0.46837161568051905</v>
      </c>
      <c r="H16" s="67">
        <v>0.52920544824977567</v>
      </c>
      <c r="I16" s="67">
        <v>0.60418232738693667</v>
      </c>
      <c r="J16" s="67">
        <v>0.69700233807548517</v>
      </c>
      <c r="K16" s="67">
        <v>0.74375315050696689</v>
      </c>
      <c r="L16" s="67">
        <v>0.8147085797159026</v>
      </c>
      <c r="M16" s="67">
        <v>0.9</v>
      </c>
    </row>
    <row r="17" spans="1:23">
      <c r="A17" s="56" t="s">
        <v>67</v>
      </c>
      <c r="B17" t="s">
        <v>57</v>
      </c>
      <c r="C17" s="67">
        <v>0.05</v>
      </c>
      <c r="D17" s="67">
        <v>0.1280410131100081</v>
      </c>
      <c r="E17" s="67">
        <v>0.19410027649517092</v>
      </c>
      <c r="F17" s="67">
        <v>0.2601595398803338</v>
      </c>
      <c r="G17" s="67">
        <v>0.32668335449911112</v>
      </c>
      <c r="H17" s="67">
        <v>0.43545771027113528</v>
      </c>
      <c r="I17" s="67">
        <v>0.50151697365629822</v>
      </c>
      <c r="J17" s="67">
        <v>0.5675762370414611</v>
      </c>
      <c r="K17" s="67">
        <v>0.63410005166169137</v>
      </c>
      <c r="L17" s="67">
        <v>0.70062386628192164</v>
      </c>
      <c r="M17" s="67">
        <v>0.92</v>
      </c>
    </row>
    <row r="18" spans="1:23">
      <c r="A18" s="56" t="s">
        <v>68</v>
      </c>
      <c r="B18" t="s">
        <v>68</v>
      </c>
      <c r="C18" s="67">
        <v>0.1157679320269324</v>
      </c>
      <c r="D18" s="67">
        <v>0.1620150267793902</v>
      </c>
      <c r="E18" s="67">
        <v>0.21176096031805916</v>
      </c>
      <c r="F18" s="67">
        <v>0.25653152186754463</v>
      </c>
      <c r="G18" s="67">
        <v>0.33514582803249654</v>
      </c>
      <c r="H18" s="67">
        <v>0.41926024157363778</v>
      </c>
      <c r="I18" s="67">
        <v>0.49085767699431754</v>
      </c>
      <c r="J18" s="67">
        <v>0.568661168458368</v>
      </c>
      <c r="K18" s="67">
        <v>0.65815241298745708</v>
      </c>
      <c r="L18" s="67">
        <v>0.73220702599450438</v>
      </c>
      <c r="M18" s="67">
        <v>0.90400583040831983</v>
      </c>
    </row>
    <row r="25" spans="1:23">
      <c r="B25">
        <v>4.4017261779319014E-2</v>
      </c>
      <c r="C25">
        <v>2.6184994610747008E-2</v>
      </c>
      <c r="D25">
        <v>5.4285950408667197E-2</v>
      </c>
      <c r="E25">
        <v>3.2615279165296801E-2</v>
      </c>
      <c r="F25">
        <v>7.3040820587530558E-2</v>
      </c>
      <c r="G25">
        <v>4.2446008940387095E-2</v>
      </c>
      <c r="H25">
        <v>9.2876758682182231E-2</v>
      </c>
      <c r="I25">
        <v>4.9547826425748558E-2</v>
      </c>
      <c r="J25">
        <v>0.16713251490462155</v>
      </c>
      <c r="K25">
        <v>9.184706544262973E-2</v>
      </c>
      <c r="L25">
        <v>0.30784222767399932</v>
      </c>
      <c r="M25">
        <v>0.1561025374758582</v>
      </c>
      <c r="N25">
        <v>0.50354948059663884</v>
      </c>
      <c r="O25">
        <v>0.27679058979875504</v>
      </c>
      <c r="P25">
        <v>0.60466887886148357</v>
      </c>
      <c r="Q25">
        <v>0.41461457216243081</v>
      </c>
      <c r="R25">
        <v>0.68186755154459333</v>
      </c>
      <c r="S25">
        <v>0.5</v>
      </c>
      <c r="T25">
        <v>0.80000000000000016</v>
      </c>
      <c r="U25">
        <v>0.6318675515445934</v>
      </c>
      <c r="V25">
        <v>0.97</v>
      </c>
      <c r="W25">
        <v>0.93274702061783721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3"/>
  <sheetViews>
    <sheetView showGridLines="0" workbookViewId="0">
      <pane ySplit="7" topLeftCell="A8" activePane="bottomLeft" state="frozen"/>
      <selection pane="bottomLeft" activeCell="A16" sqref="A16"/>
    </sheetView>
  </sheetViews>
  <sheetFormatPr baseColWidth="10" defaultColWidth="10.85546875" defaultRowHeight="18.75"/>
  <cols>
    <col min="1" max="1" width="40.140625" style="53" customWidth="1"/>
    <col min="2" max="2" width="8.85546875" style="54" hidden="1" customWidth="1"/>
    <col min="3" max="3" width="17.5703125" style="52" customWidth="1"/>
    <col min="4" max="4" width="18" style="52" bestFit="1" customWidth="1"/>
    <col min="5" max="5" width="18" style="52" customWidth="1"/>
    <col min="6" max="6" width="15.140625" style="52" customWidth="1"/>
    <col min="7" max="7" width="2.140625" style="52" customWidth="1"/>
    <col min="8" max="8" width="14.5703125" style="52" customWidth="1"/>
    <col min="9" max="9" width="2.28515625" style="52" customWidth="1"/>
    <col min="10" max="10" width="10.85546875" style="52"/>
    <col min="11" max="11" width="13.140625" style="52" bestFit="1" customWidth="1"/>
    <col min="12" max="12" width="12.42578125" style="52" bestFit="1" customWidth="1"/>
    <col min="13" max="16384" width="10.85546875" style="52"/>
  </cols>
  <sheetData>
    <row r="1" spans="1:12" ht="13.5" customHeight="1">
      <c r="A1" s="189" t="s">
        <v>153</v>
      </c>
      <c r="B1" s="190"/>
      <c r="C1" s="190"/>
      <c r="D1" s="190"/>
      <c r="E1" s="191" t="s">
        <v>162</v>
      </c>
      <c r="F1" s="191"/>
      <c r="G1" s="191"/>
      <c r="H1" s="191"/>
    </row>
    <row r="2" spans="1:12" ht="15" customHeight="1">
      <c r="A2" s="190"/>
      <c r="B2" s="190"/>
      <c r="C2" s="190"/>
      <c r="D2" s="190"/>
      <c r="E2" s="64" t="s">
        <v>155</v>
      </c>
      <c r="F2" s="192">
        <f>F6</f>
        <v>8.4565847045405569</v>
      </c>
      <c r="G2" s="193"/>
      <c r="H2" s="69" t="s">
        <v>163</v>
      </c>
    </row>
    <row r="3" spans="1:12" ht="15" customHeight="1">
      <c r="A3" s="190"/>
      <c r="B3" s="190"/>
      <c r="C3" s="190"/>
      <c r="D3" s="190"/>
      <c r="E3" s="64" t="s">
        <v>156</v>
      </c>
      <c r="F3" s="192" t="e">
        <f>H6</f>
        <v>#REF!</v>
      </c>
      <c r="G3" s="193"/>
      <c r="H3" s="70">
        <f>REPORTE_ENTIDAD!B3</f>
        <v>45200</v>
      </c>
    </row>
    <row r="5" spans="1:12" s="55" customFormat="1" ht="15">
      <c r="A5" s="57" t="s">
        <v>157</v>
      </c>
      <c r="B5" s="58" t="s">
        <v>151</v>
      </c>
      <c r="C5" s="58" t="s">
        <v>115</v>
      </c>
      <c r="D5" s="58" t="s">
        <v>116</v>
      </c>
      <c r="E5" s="58" t="s">
        <v>117</v>
      </c>
      <c r="F5" s="58" t="s">
        <v>118</v>
      </c>
      <c r="G5" s="58"/>
      <c r="H5" s="59" t="s">
        <v>119</v>
      </c>
      <c r="I5" s="58"/>
      <c r="K5" s="191" t="s">
        <v>166</v>
      </c>
      <c r="L5" s="191"/>
    </row>
    <row r="6" spans="1:12" s="55" customFormat="1" ht="15">
      <c r="A6" s="60" t="s">
        <v>154</v>
      </c>
      <c r="B6" s="61" t="s">
        <v>68</v>
      </c>
      <c r="C6" s="63">
        <f>VLOOKUP($B6,REPORTE_ENTIDAD!$A$6:$N$12,6,FALSE)*1000000</f>
        <v>131148305366.00002</v>
      </c>
      <c r="D6" s="63">
        <f>VLOOKUP($B6,REPORTE_ENTIDAD!$A$6:$N$12,11,FALSE)*1000000</f>
        <v>1109066753184.53</v>
      </c>
      <c r="E6" s="63" t="e">
        <f>VLOOKUP($B6,REPORTE_ENTIDAD!$A$6:$N$12,17,FALSE)*1000000</f>
        <v>#REF!</v>
      </c>
      <c r="F6" s="62">
        <f>IF($C6=0,0,D6/$C6)</f>
        <v>8.4565847045405569</v>
      </c>
      <c r="G6" s="62">
        <f>IF(F6/K6&gt;=1,1,IF(AND(F6/K6&lt;1,F6/K6&gt;=0.85),2,3))</f>
        <v>1</v>
      </c>
      <c r="H6" s="62" t="e">
        <f>IF($C6=0,0,E6/$C6)</f>
        <v>#REF!</v>
      </c>
      <c r="I6" s="62" t="e">
        <f>IF(H6/L6&gt;=1,1,IF(AND(H6/L6&lt;1,H6/L6&gt;=0.85),2,3))</f>
        <v>#REF!</v>
      </c>
      <c r="J6" s="68"/>
      <c r="K6" s="62">
        <f>VLOOKUP($B6,META!$A$3:$M$9,MONTH($H$3)+1,FALSE)</f>
        <v>0.79322247330963636</v>
      </c>
      <c r="L6" s="62">
        <f>VLOOKUP($B6,META!$A$12:$M$18,MONTH($H$3)+1,FALSE)</f>
        <v>0.65815241298745708</v>
      </c>
    </row>
    <row r="7" spans="1:12" s="55" customFormat="1" ht="15">
      <c r="A7" s="57" t="s">
        <v>0</v>
      </c>
      <c r="B7" s="58" t="s">
        <v>151</v>
      </c>
      <c r="C7" s="58" t="s">
        <v>115</v>
      </c>
      <c r="D7" s="58" t="s">
        <v>116</v>
      </c>
      <c r="E7" s="58" t="s">
        <v>117</v>
      </c>
      <c r="F7" s="58" t="s">
        <v>118</v>
      </c>
      <c r="G7" s="58"/>
      <c r="H7" s="59" t="s">
        <v>119</v>
      </c>
      <c r="I7" s="58"/>
      <c r="K7" s="58" t="s">
        <v>118</v>
      </c>
      <c r="L7" s="59" t="s">
        <v>119</v>
      </c>
    </row>
    <row r="8" spans="1:12" s="55" customFormat="1" ht="21.95" customHeight="1">
      <c r="A8" s="65" t="s">
        <v>152</v>
      </c>
      <c r="B8" s="56" t="s">
        <v>6</v>
      </c>
      <c r="C8" s="63">
        <f>VLOOKUP($B8,REPORTE_ENTIDAD!$A$6:$N$11,6,FALSE)*1000000</f>
        <v>3488741762</v>
      </c>
      <c r="D8" s="63">
        <f>VLOOKUP($B8,REPORTE_ENTIDAD!$A$6:$N$11,11,FALSE)*1000000</f>
        <v>92507117906.869965</v>
      </c>
      <c r="E8" s="63" t="e">
        <f>VLOOKUP($B8,REPORTE_ENTIDAD!$A$6:$N$11,17,FALSE)*1000000</f>
        <v>#REF!</v>
      </c>
      <c r="F8" s="62">
        <f>IF($C8=0,0,D8/$C8)</f>
        <v>26.515897196655271</v>
      </c>
      <c r="G8" s="62">
        <f t="shared" ref="G8:G43" si="0">IF(F8/K8&gt;=1,1,IF(AND(F8/K8&lt;1,F8/K8&gt;=0.85),2,3))</f>
        <v>1</v>
      </c>
      <c r="H8" s="62" t="e">
        <f>IF($C8=0,0,E8/$C8)</f>
        <v>#REF!</v>
      </c>
      <c r="I8" s="62" t="e">
        <f t="shared" ref="I8:I43" si="1">IF(H8/L8&gt;=1,1,IF(AND(H8/L8&lt;1,H8/L8&gt;=0.85),2,3))</f>
        <v>#REF!</v>
      </c>
      <c r="J8" s="68"/>
      <c r="K8" s="62">
        <f>VLOOKUP($B8,META!$A$3:$M$9,MONTH($H$3)+1,FALSE)</f>
        <v>0.88529999999999998</v>
      </c>
      <c r="L8" s="62">
        <f>VLOOKUP($B8,META!$A$12:$M$18,MONTH($H$3)+1,FALSE)</f>
        <v>0.74375315050696689</v>
      </c>
    </row>
    <row r="9" spans="1:12" s="55" customFormat="1" ht="21.95" customHeight="1">
      <c r="A9" s="65" t="s">
        <v>160</v>
      </c>
      <c r="B9" s="56" t="s">
        <v>67</v>
      </c>
      <c r="C9" s="63">
        <f>VLOOKUP($B9,REPORTE_ENTIDAD!$A$6:$N$11,6,FALSE)*1000000</f>
        <v>0</v>
      </c>
      <c r="D9" s="63">
        <f>VLOOKUP($B9,REPORTE_ENTIDAD!$A$6:$N$11,11,FALSE)*1000000</f>
        <v>139264768808.88</v>
      </c>
      <c r="E9" s="63" t="e">
        <f>VLOOKUP($B9,REPORTE_ENTIDAD!$A$6:$N$11,17,FALSE)*1000000</f>
        <v>#REF!</v>
      </c>
      <c r="F9" s="62">
        <f>IF($C9=0,0,D9/$C9)</f>
        <v>0</v>
      </c>
      <c r="G9" s="62">
        <f t="shared" si="0"/>
        <v>3</v>
      </c>
      <c r="H9" s="62">
        <f t="shared" ref="H9:H43" si="2">IF($C9=0,0,E9/$C9)</f>
        <v>0</v>
      </c>
      <c r="I9" s="62">
        <f t="shared" si="1"/>
        <v>3</v>
      </c>
      <c r="K9" s="62">
        <f>VLOOKUP($B9,META!$A$3:$M$9,MONTH($H$3)+1,FALSE)</f>
        <v>0.85115387600955728</v>
      </c>
      <c r="L9" s="62">
        <f>VLOOKUP($B9,META!$A$12:$M$18,MONTH($H$3)+1,FALSE)</f>
        <v>0.63410005166169137</v>
      </c>
    </row>
    <row r="10" spans="1:12" s="55" customFormat="1" ht="21.95" customHeight="1">
      <c r="A10" s="65" t="s">
        <v>159</v>
      </c>
      <c r="B10" s="56" t="s">
        <v>7</v>
      </c>
      <c r="C10" s="63">
        <f>VLOOKUP($B10,REPORTE_ENTIDAD!$A$6:$N$11,6,FALSE)*1000000</f>
        <v>2989100000</v>
      </c>
      <c r="D10" s="63">
        <f>VLOOKUP($B10,REPORTE_ENTIDAD!$A$6:$N$11,11,FALSE)*1000000</f>
        <v>48578789504.200005</v>
      </c>
      <c r="E10" s="63" t="e">
        <f>VLOOKUP($B10,REPORTE_ENTIDAD!$A$6:$N$11,17,FALSE)*1000000</f>
        <v>#REF!</v>
      </c>
      <c r="F10" s="62">
        <f t="shared" ref="F10:F43" si="3">IF($C10=0,0,D10/$C10)</f>
        <v>16.25197869064267</v>
      </c>
      <c r="G10" s="62">
        <f t="shared" si="0"/>
        <v>1</v>
      </c>
      <c r="H10" s="62" t="e">
        <f t="shared" si="2"/>
        <v>#REF!</v>
      </c>
      <c r="I10" s="62" t="e">
        <f t="shared" si="1"/>
        <v>#REF!</v>
      </c>
      <c r="K10" s="62">
        <f>VLOOKUP($B10,META!$A$3:$M$9,MONTH($H$3)+1,FALSE)</f>
        <v>0.83489673293372524</v>
      </c>
      <c r="L10" s="62">
        <f>VLOOKUP($B10,META!$A$12:$M$18,MONTH($H$3)+1,FALSE)</f>
        <v>0.823893269503991</v>
      </c>
    </row>
    <row r="11" spans="1:12" s="55" customFormat="1" ht="21.95" customHeight="1">
      <c r="A11" s="65" t="s">
        <v>158</v>
      </c>
      <c r="B11" s="56" t="s">
        <v>8</v>
      </c>
      <c r="C11" s="63">
        <f>VLOOKUP($B11,REPORTE_ENTIDAD!$A$6:$N$11,6,FALSE)*1000000</f>
        <v>0</v>
      </c>
      <c r="D11" s="63">
        <f>VLOOKUP($B11,REPORTE_ENTIDAD!$A$6:$N$11,11,FALSE)*1000000</f>
        <v>49184957393.910011</v>
      </c>
      <c r="E11" s="63" t="e">
        <f>VLOOKUP($B11,REPORTE_ENTIDAD!$A$6:$N$11,17,FALSE)*1000000</f>
        <v>#REF!</v>
      </c>
      <c r="F11" s="62">
        <f t="shared" si="3"/>
        <v>0</v>
      </c>
      <c r="G11" s="62">
        <f t="shared" si="0"/>
        <v>3</v>
      </c>
      <c r="H11" s="62">
        <f t="shared" si="2"/>
        <v>0</v>
      </c>
      <c r="I11" s="62">
        <f t="shared" si="1"/>
        <v>3</v>
      </c>
      <c r="K11" s="62">
        <f>VLOOKUP($B11,META!$A$3:$M$9,MONTH($H$3)+1,FALSE)</f>
        <v>0.90798058072059207</v>
      </c>
      <c r="L11" s="62">
        <f>VLOOKUP($B11,META!$A$12:$M$18,MONTH($H$3)+1,FALSE)</f>
        <v>0.80415857532205492</v>
      </c>
    </row>
    <row r="12" spans="1:12" s="55" customFormat="1" ht="21.95" customHeight="1">
      <c r="A12" s="65" t="s">
        <v>161</v>
      </c>
      <c r="B12" s="56" t="s">
        <v>9</v>
      </c>
      <c r="C12" s="63">
        <f>VLOOKUP($B12,REPORTE_ENTIDAD!$A$6:$N$11,6,FALSE)*1000000</f>
        <v>124670463604</v>
      </c>
      <c r="D12" s="63">
        <f>VLOOKUP($B12,REPORTE_ENTIDAD!$A$6:$N$11,11,FALSE)*1000000</f>
        <v>688691656535.97009</v>
      </c>
      <c r="E12" s="63" t="e">
        <f>VLOOKUP($B12,REPORTE_ENTIDAD!$A$6:$N$11,17,FALSE)*1000000</f>
        <v>#REF!</v>
      </c>
      <c r="F12" s="62">
        <f t="shared" si="3"/>
        <v>5.5240963787823256</v>
      </c>
      <c r="G12" s="62">
        <f t="shared" si="0"/>
        <v>1</v>
      </c>
      <c r="H12" s="62" t="e">
        <f t="shared" si="2"/>
        <v>#REF!</v>
      </c>
      <c r="I12" s="62" t="e">
        <f t="shared" si="1"/>
        <v>#REF!</v>
      </c>
      <c r="K12" s="62">
        <f>VLOOKUP($B12,META!$A$3:$M$9,MONTH($H$3)+1,FALSE)</f>
        <v>0.75886323112003529</v>
      </c>
      <c r="L12" s="62">
        <f>VLOOKUP($B12,META!$A$12:$M$18,MONTH($H$3)+1,FALSE)</f>
        <v>0.64767814510087718</v>
      </c>
    </row>
    <row r="13" spans="1:12" s="55" customFormat="1" ht="21.95" customHeight="1">
      <c r="A13" s="66" t="s">
        <v>164</v>
      </c>
      <c r="B13" s="56" t="s">
        <v>109</v>
      </c>
      <c r="C13" s="63">
        <f>VLOOKUP($B13,REPORTE_ENTIDAD!$A$154:$N$185,6,FALSE)*1000000</f>
        <v>0</v>
      </c>
      <c r="D13" s="63">
        <f>VLOOKUP($B13,REPORTE_ENTIDAD!$A$154:$N$185,11,FALSE)*1000000</f>
        <v>0</v>
      </c>
      <c r="E13" s="63" t="e">
        <f>VLOOKUP($B13,REPORTE_ENTIDAD!$A$154:$N$185,17,FALSE)*1000000</f>
        <v>#REF!</v>
      </c>
      <c r="F13" s="62">
        <f t="shared" si="3"/>
        <v>0</v>
      </c>
      <c r="G13" s="62">
        <f t="shared" si="0"/>
        <v>3</v>
      </c>
      <c r="H13" s="62">
        <f t="shared" si="2"/>
        <v>0</v>
      </c>
      <c r="I13" s="62">
        <f t="shared" si="1"/>
        <v>3</v>
      </c>
      <c r="K13" s="62">
        <f>VLOOKUP("CARS",META!$A$3:$M$9,MONTH($H$3)+1,FALSE)</f>
        <v>0.68186755154459333</v>
      </c>
      <c r="L13" s="62">
        <f>VLOOKUP("CARS",META!$A$12:$M$18,MONTH($H$3)+1,FALSE)</f>
        <v>0.5</v>
      </c>
    </row>
    <row r="14" spans="1:12" s="55" customFormat="1" ht="21.95" customHeight="1">
      <c r="A14" s="66" t="s">
        <v>120</v>
      </c>
      <c r="B14" s="56" t="s">
        <v>45</v>
      </c>
      <c r="C14" s="63">
        <f>VLOOKUP($B14,REPORTE_ENTIDAD!$A$154:$N$185,6,FALSE)*1000000</f>
        <v>0</v>
      </c>
      <c r="D14" s="63">
        <f>VLOOKUP($B14,REPORTE_ENTIDAD!$A$154:$N$185,11,FALSE)*1000000</f>
        <v>1958200112.0000005</v>
      </c>
      <c r="E14" s="63" t="e">
        <f>VLOOKUP($B14,REPORTE_ENTIDAD!$A$154:$N$185,17,FALSE)*1000000</f>
        <v>#REF!</v>
      </c>
      <c r="F14" s="62">
        <f t="shared" si="3"/>
        <v>0</v>
      </c>
      <c r="G14" s="62">
        <f t="shared" si="0"/>
        <v>3</v>
      </c>
      <c r="H14" s="62">
        <f t="shared" si="2"/>
        <v>0</v>
      </c>
      <c r="I14" s="62">
        <f t="shared" si="1"/>
        <v>3</v>
      </c>
      <c r="K14" s="62">
        <f>VLOOKUP("CARS",META!$A$3:$M$9,MONTH($H$3)+1,FALSE)</f>
        <v>0.68186755154459333</v>
      </c>
      <c r="L14" s="62">
        <f>VLOOKUP("CARS",META!$A$12:$M$18,MONTH($H$3)+1,FALSE)</f>
        <v>0.5</v>
      </c>
    </row>
    <row r="15" spans="1:12" s="55" customFormat="1" ht="21.95" customHeight="1">
      <c r="A15" s="66" t="s">
        <v>121</v>
      </c>
      <c r="B15" s="56" t="s">
        <v>43</v>
      </c>
      <c r="C15" s="63">
        <f>VLOOKUP($B15,REPORTE_ENTIDAD!$A$154:$N$185,6,FALSE)*1000000</f>
        <v>0</v>
      </c>
      <c r="D15" s="63">
        <f>VLOOKUP($B15,REPORTE_ENTIDAD!$A$154:$N$185,11,FALSE)*1000000</f>
        <v>1515409045.6700006</v>
      </c>
      <c r="E15" s="63" t="e">
        <f>VLOOKUP($B15,REPORTE_ENTIDAD!$A$154:$N$185,17,FALSE)*1000000</f>
        <v>#REF!</v>
      </c>
      <c r="F15" s="62">
        <f t="shared" si="3"/>
        <v>0</v>
      </c>
      <c r="G15" s="62">
        <f t="shared" si="0"/>
        <v>3</v>
      </c>
      <c r="H15" s="62">
        <f t="shared" si="2"/>
        <v>0</v>
      </c>
      <c r="I15" s="62">
        <f t="shared" si="1"/>
        <v>3</v>
      </c>
      <c r="K15" s="62">
        <f>VLOOKUP("CARS",META!$A$3:$M$9,MONTH($H$3)+1,FALSE)</f>
        <v>0.68186755154459333</v>
      </c>
      <c r="L15" s="62">
        <f>VLOOKUP("CARS",META!$A$12:$M$18,MONTH($H$3)+1,FALSE)</f>
        <v>0.5</v>
      </c>
    </row>
    <row r="16" spans="1:12" s="55" customFormat="1" ht="21.95" customHeight="1">
      <c r="A16" s="66" t="s">
        <v>122</v>
      </c>
      <c r="B16" s="56" t="s">
        <v>39</v>
      </c>
      <c r="C16" s="63">
        <f>VLOOKUP($B16,REPORTE_ENTIDAD!$A$154:$N$185,6,FALSE)*1000000</f>
        <v>0</v>
      </c>
      <c r="D16" s="63">
        <f>VLOOKUP($B16,REPORTE_ENTIDAD!$A$154:$N$185,11,FALSE)*1000000</f>
        <v>5094121637</v>
      </c>
      <c r="E16" s="63" t="e">
        <f>VLOOKUP($B16,REPORTE_ENTIDAD!$A$154:$N$185,17,FALSE)*1000000</f>
        <v>#REF!</v>
      </c>
      <c r="F16" s="62">
        <f t="shared" si="3"/>
        <v>0</v>
      </c>
      <c r="G16" s="62">
        <f t="shared" si="0"/>
        <v>3</v>
      </c>
      <c r="H16" s="62">
        <f t="shared" si="2"/>
        <v>0</v>
      </c>
      <c r="I16" s="62">
        <f t="shared" si="1"/>
        <v>3</v>
      </c>
      <c r="K16" s="62">
        <f>VLOOKUP("CARS",META!$A$3:$M$9,MONTH($H$3)+1,FALSE)</f>
        <v>0.68186755154459333</v>
      </c>
      <c r="L16" s="62">
        <f>VLOOKUP("CARS",META!$A$12:$M$18,MONTH($H$3)+1,FALSE)</f>
        <v>0.5</v>
      </c>
    </row>
    <row r="17" spans="1:12" s="55" customFormat="1" ht="21.95" customHeight="1">
      <c r="A17" s="66" t="s">
        <v>123</v>
      </c>
      <c r="B17" s="56" t="s">
        <v>32</v>
      </c>
      <c r="C17" s="63">
        <f>VLOOKUP($B17,REPORTE_ENTIDAD!$A$154:$N$185,6,FALSE)*1000000</f>
        <v>0</v>
      </c>
      <c r="D17" s="63">
        <f>VLOOKUP($B17,REPORTE_ENTIDAD!$A$154:$N$185,11,FALSE)*1000000</f>
        <v>1494262418.0000002</v>
      </c>
      <c r="E17" s="63" t="e">
        <f>VLOOKUP($B17,REPORTE_ENTIDAD!$A$154:$N$185,17,FALSE)*1000000</f>
        <v>#REF!</v>
      </c>
      <c r="F17" s="62">
        <f t="shared" si="3"/>
        <v>0</v>
      </c>
      <c r="G17" s="62">
        <f t="shared" si="0"/>
        <v>3</v>
      </c>
      <c r="H17" s="62">
        <f t="shared" si="2"/>
        <v>0</v>
      </c>
      <c r="I17" s="62">
        <f t="shared" si="1"/>
        <v>3</v>
      </c>
      <c r="K17" s="62">
        <f>VLOOKUP("CARS",META!$A$3:$M$9,MONTH($H$3)+1,FALSE)</f>
        <v>0.68186755154459333</v>
      </c>
      <c r="L17" s="62">
        <f>VLOOKUP("CARS",META!$A$12:$M$18,MONTH($H$3)+1,FALSE)</f>
        <v>0.5</v>
      </c>
    </row>
    <row r="18" spans="1:12" s="55" customFormat="1" ht="21.95" customHeight="1">
      <c r="A18" s="66" t="s">
        <v>124</v>
      </c>
      <c r="B18" s="56" t="s">
        <v>23</v>
      </c>
      <c r="C18" s="63">
        <f>VLOOKUP($B18,REPORTE_ENTIDAD!$A$154:$N$185,6,FALSE)*1000000</f>
        <v>0</v>
      </c>
      <c r="D18" s="63">
        <f>VLOOKUP($B18,REPORTE_ENTIDAD!$A$154:$N$185,11,FALSE)*1000000</f>
        <v>310464491.99999917</v>
      </c>
      <c r="E18" s="63" t="e">
        <f>VLOOKUP($B18,REPORTE_ENTIDAD!$A$154:$N$185,17,FALSE)*1000000</f>
        <v>#REF!</v>
      </c>
      <c r="F18" s="62">
        <f t="shared" si="3"/>
        <v>0</v>
      </c>
      <c r="G18" s="62">
        <f t="shared" si="0"/>
        <v>3</v>
      </c>
      <c r="H18" s="62">
        <f t="shared" si="2"/>
        <v>0</v>
      </c>
      <c r="I18" s="62">
        <f t="shared" si="1"/>
        <v>3</v>
      </c>
      <c r="K18" s="62">
        <f>VLOOKUP("CARS",META!$A$3:$M$9,MONTH($H$3)+1,FALSE)</f>
        <v>0.68186755154459333</v>
      </c>
      <c r="L18" s="62">
        <f>VLOOKUP("CARS",META!$A$12:$M$18,MONTH($H$3)+1,FALSE)</f>
        <v>0.5</v>
      </c>
    </row>
    <row r="19" spans="1:12" s="55" customFormat="1" ht="21.95" customHeight="1">
      <c r="A19" s="66" t="s">
        <v>125</v>
      </c>
      <c r="B19" s="56" t="s">
        <v>126</v>
      </c>
      <c r="C19" s="63">
        <f>VLOOKUP($B19,REPORTE_ENTIDAD!$A$154:$N$185,6,FALSE)*1000000</f>
        <v>0</v>
      </c>
      <c r="D19" s="63">
        <f>VLOOKUP($B19,REPORTE_ENTIDAD!$A$154:$N$185,11,FALSE)*1000000</f>
        <v>0</v>
      </c>
      <c r="E19" s="63" t="e">
        <f>VLOOKUP($B19,REPORTE_ENTIDAD!$A$154:$N$185,17,FALSE)*1000000</f>
        <v>#REF!</v>
      </c>
      <c r="F19" s="62">
        <f t="shared" si="3"/>
        <v>0</v>
      </c>
      <c r="G19" s="62">
        <f t="shared" si="0"/>
        <v>3</v>
      </c>
      <c r="H19" s="62">
        <f t="shared" si="2"/>
        <v>0</v>
      </c>
      <c r="I19" s="62">
        <f t="shared" si="1"/>
        <v>3</v>
      </c>
      <c r="K19" s="62">
        <f>VLOOKUP("CARS",META!$A$3:$M$9,MONTH($H$3)+1,FALSE)</f>
        <v>0.68186755154459333</v>
      </c>
      <c r="L19" s="62">
        <f>VLOOKUP("CARS",META!$A$12:$M$18,MONTH($H$3)+1,FALSE)</f>
        <v>0.5</v>
      </c>
    </row>
    <row r="20" spans="1:12" s="55" customFormat="1" ht="21.95" customHeight="1">
      <c r="A20" s="66" t="s">
        <v>127</v>
      </c>
      <c r="B20" s="56" t="s">
        <v>41</v>
      </c>
      <c r="C20" s="63">
        <f>VLOOKUP($B20,REPORTE_ENTIDAD!$A$154:$N$185,6,FALSE)*1000000</f>
        <v>0</v>
      </c>
      <c r="D20" s="63">
        <f>VLOOKUP($B20,REPORTE_ENTIDAD!$A$154:$N$185,11,FALSE)*1000000</f>
        <v>5578246857.999999</v>
      </c>
      <c r="E20" s="63" t="e">
        <f>VLOOKUP($B20,REPORTE_ENTIDAD!$A$154:$N$185,17,FALSE)*1000000</f>
        <v>#REF!</v>
      </c>
      <c r="F20" s="62">
        <f t="shared" si="3"/>
        <v>0</v>
      </c>
      <c r="G20" s="62">
        <f t="shared" si="0"/>
        <v>3</v>
      </c>
      <c r="H20" s="62">
        <f t="shared" si="2"/>
        <v>0</v>
      </c>
      <c r="I20" s="62">
        <f t="shared" si="1"/>
        <v>3</v>
      </c>
      <c r="K20" s="62">
        <f>VLOOKUP("CARS",META!$A$3:$M$9,MONTH($H$3)+1,FALSE)</f>
        <v>0.68186755154459333</v>
      </c>
      <c r="L20" s="62">
        <f>VLOOKUP("CARS",META!$A$12:$M$18,MONTH($H$3)+1,FALSE)</f>
        <v>0.5</v>
      </c>
    </row>
    <row r="21" spans="1:12" s="55" customFormat="1" ht="21.95" customHeight="1">
      <c r="A21" s="66" t="s">
        <v>128</v>
      </c>
      <c r="B21" s="56" t="s">
        <v>18</v>
      </c>
      <c r="C21" s="63">
        <f>VLOOKUP($B21,REPORTE_ENTIDAD!$A$154:$N$185,6,FALSE)*1000000</f>
        <v>0</v>
      </c>
      <c r="D21" s="63">
        <f>VLOOKUP($B21,REPORTE_ENTIDAD!$A$154:$N$185,11,FALSE)*1000000</f>
        <v>1185163281</v>
      </c>
      <c r="E21" s="63" t="e">
        <f>VLOOKUP($B21,REPORTE_ENTIDAD!$A$154:$N$185,17,FALSE)*1000000</f>
        <v>#REF!</v>
      </c>
      <c r="F21" s="62">
        <f t="shared" si="3"/>
        <v>0</v>
      </c>
      <c r="G21" s="62">
        <f t="shared" si="0"/>
        <v>3</v>
      </c>
      <c r="H21" s="62">
        <f t="shared" si="2"/>
        <v>0</v>
      </c>
      <c r="I21" s="62">
        <f t="shared" si="1"/>
        <v>3</v>
      </c>
      <c r="K21" s="62">
        <f>VLOOKUP("CARS",META!$A$3:$M$9,MONTH($H$3)+1,FALSE)</f>
        <v>0.68186755154459333</v>
      </c>
      <c r="L21" s="62">
        <f>VLOOKUP("CARS",META!$A$12:$M$18,MONTH($H$3)+1,FALSE)</f>
        <v>0.5</v>
      </c>
    </row>
    <row r="22" spans="1:12" s="55" customFormat="1" ht="21.95" customHeight="1">
      <c r="A22" s="66" t="s">
        <v>129</v>
      </c>
      <c r="B22" s="56" t="s">
        <v>87</v>
      </c>
      <c r="C22" s="63">
        <f>VLOOKUP($B22,REPORTE_ENTIDAD!$A$154:$N$185,6,FALSE)*1000000</f>
        <v>0</v>
      </c>
      <c r="D22" s="63">
        <f>VLOOKUP($B22,REPORTE_ENTIDAD!$A$154:$N$185,11,FALSE)*1000000</f>
        <v>3506603614</v>
      </c>
      <c r="E22" s="63" t="e">
        <f>VLOOKUP($B22,REPORTE_ENTIDAD!$A$154:$N$185,17,FALSE)*1000000</f>
        <v>#REF!</v>
      </c>
      <c r="F22" s="62">
        <f t="shared" si="3"/>
        <v>0</v>
      </c>
      <c r="G22" s="62">
        <f t="shared" si="0"/>
        <v>3</v>
      </c>
      <c r="H22" s="62">
        <f t="shared" si="2"/>
        <v>0</v>
      </c>
      <c r="I22" s="62">
        <f t="shared" si="1"/>
        <v>3</v>
      </c>
      <c r="K22" s="62">
        <f>VLOOKUP("CARS",META!$A$3:$M$9,MONTH($H$3)+1,FALSE)</f>
        <v>0.68186755154459333</v>
      </c>
      <c r="L22" s="62">
        <f>VLOOKUP("CARS",META!$A$12:$M$18,MONTH($H$3)+1,FALSE)</f>
        <v>0.5</v>
      </c>
    </row>
    <row r="23" spans="1:12" s="55" customFormat="1" ht="21.95" customHeight="1">
      <c r="A23" s="66" t="s">
        <v>130</v>
      </c>
      <c r="B23" s="56" t="s">
        <v>33</v>
      </c>
      <c r="C23" s="63">
        <f>VLOOKUP($B23,REPORTE_ENTIDAD!$A$154:$N$185,6,FALSE)*1000000</f>
        <v>0</v>
      </c>
      <c r="D23" s="63">
        <f>VLOOKUP($B23,REPORTE_ENTIDAD!$A$154:$N$185,11,FALSE)*1000000</f>
        <v>3161527512</v>
      </c>
      <c r="E23" s="63" t="e">
        <f>VLOOKUP($B23,REPORTE_ENTIDAD!$A$154:$N$185,17,FALSE)*1000000</f>
        <v>#REF!</v>
      </c>
      <c r="F23" s="62">
        <f t="shared" si="3"/>
        <v>0</v>
      </c>
      <c r="G23" s="62">
        <f t="shared" si="0"/>
        <v>3</v>
      </c>
      <c r="H23" s="62">
        <f t="shared" si="2"/>
        <v>0</v>
      </c>
      <c r="I23" s="62">
        <f t="shared" si="1"/>
        <v>3</v>
      </c>
      <c r="K23" s="62">
        <f>VLOOKUP("CARS",META!$A$3:$M$9,MONTH($H$3)+1,FALSE)</f>
        <v>0.68186755154459333</v>
      </c>
      <c r="L23" s="62">
        <f>VLOOKUP("CARS",META!$A$12:$M$18,MONTH($H$3)+1,FALSE)</f>
        <v>0.5</v>
      </c>
    </row>
    <row r="24" spans="1:12" s="55" customFormat="1" ht="21.95" customHeight="1">
      <c r="A24" s="66" t="s">
        <v>131</v>
      </c>
      <c r="B24" s="56" t="s">
        <v>35</v>
      </c>
      <c r="C24" s="63">
        <f>VLOOKUP($B24,REPORTE_ENTIDAD!$A$154:$N$185,6,FALSE)*1000000</f>
        <v>0</v>
      </c>
      <c r="D24" s="63">
        <f>VLOOKUP($B24,REPORTE_ENTIDAD!$A$154:$N$185,11,FALSE)*1000000</f>
        <v>2389559820.5000005</v>
      </c>
      <c r="E24" s="63" t="e">
        <f>VLOOKUP($B24,REPORTE_ENTIDAD!$A$154:$N$185,17,FALSE)*1000000</f>
        <v>#REF!</v>
      </c>
      <c r="F24" s="62">
        <f t="shared" si="3"/>
        <v>0</v>
      </c>
      <c r="G24" s="62">
        <f t="shared" si="0"/>
        <v>3</v>
      </c>
      <c r="H24" s="62">
        <f t="shared" si="2"/>
        <v>0</v>
      </c>
      <c r="I24" s="62">
        <f t="shared" si="1"/>
        <v>3</v>
      </c>
      <c r="K24" s="62">
        <f>VLOOKUP("CARS",META!$A$3:$M$9,MONTH($H$3)+1,FALSE)</f>
        <v>0.68186755154459333</v>
      </c>
      <c r="L24" s="62">
        <f>VLOOKUP("CARS",META!$A$12:$M$18,MONTH($H$3)+1,FALSE)</f>
        <v>0.5</v>
      </c>
    </row>
    <row r="25" spans="1:12" s="55" customFormat="1" ht="21.95" customHeight="1">
      <c r="A25" s="66" t="s">
        <v>132</v>
      </c>
      <c r="B25" s="56" t="s">
        <v>31</v>
      </c>
      <c r="C25" s="63">
        <f>VLOOKUP($B25,REPORTE_ENTIDAD!$A$154:$N$185,6,FALSE)*1000000</f>
        <v>0</v>
      </c>
      <c r="D25" s="63">
        <f>VLOOKUP($B25,REPORTE_ENTIDAD!$A$154:$N$185,11,FALSE)*1000000</f>
        <v>1133806710.0000002</v>
      </c>
      <c r="E25" s="63" t="e">
        <f>VLOOKUP($B25,REPORTE_ENTIDAD!$A$154:$N$185,17,FALSE)*1000000</f>
        <v>#REF!</v>
      </c>
      <c r="F25" s="62">
        <f t="shared" si="3"/>
        <v>0</v>
      </c>
      <c r="G25" s="62">
        <f t="shared" si="0"/>
        <v>3</v>
      </c>
      <c r="H25" s="62">
        <f t="shared" si="2"/>
        <v>0</v>
      </c>
      <c r="I25" s="62">
        <f t="shared" si="1"/>
        <v>3</v>
      </c>
      <c r="K25" s="62">
        <f>VLOOKUP("CARS",META!$A$3:$M$9,MONTH($H$3)+1,FALSE)</f>
        <v>0.68186755154459333</v>
      </c>
      <c r="L25" s="62">
        <f>VLOOKUP("CARS",META!$A$12:$M$18,MONTH($H$3)+1,FALSE)</f>
        <v>0.5</v>
      </c>
    </row>
    <row r="26" spans="1:12" s="55" customFormat="1" ht="21.95" customHeight="1">
      <c r="A26" s="66" t="s">
        <v>133</v>
      </c>
      <c r="B26" s="56" t="s">
        <v>42</v>
      </c>
      <c r="C26" s="63">
        <f>VLOOKUP($B26,REPORTE_ENTIDAD!$A$154:$N$185,6,FALSE)*1000000</f>
        <v>0</v>
      </c>
      <c r="D26" s="63">
        <f>VLOOKUP($B26,REPORTE_ENTIDAD!$A$154:$N$185,11,FALSE)*1000000</f>
        <v>3937906923.999999</v>
      </c>
      <c r="E26" s="63" t="e">
        <f>VLOOKUP($B26,REPORTE_ENTIDAD!$A$154:$N$185,17,FALSE)*1000000</f>
        <v>#REF!</v>
      </c>
      <c r="F26" s="62">
        <f t="shared" si="3"/>
        <v>0</v>
      </c>
      <c r="G26" s="62">
        <f t="shared" si="0"/>
        <v>3</v>
      </c>
      <c r="H26" s="62">
        <f t="shared" si="2"/>
        <v>0</v>
      </c>
      <c r="I26" s="62">
        <f t="shared" si="1"/>
        <v>3</v>
      </c>
      <c r="K26" s="62">
        <f>VLOOKUP("CARS",META!$A$3:$M$9,MONTH($H$3)+1,FALSE)</f>
        <v>0.68186755154459333</v>
      </c>
      <c r="L26" s="62">
        <f>VLOOKUP("CARS",META!$A$12:$M$18,MONTH($H$3)+1,FALSE)</f>
        <v>0.5</v>
      </c>
    </row>
    <row r="27" spans="1:12" s="55" customFormat="1" ht="21.95" customHeight="1">
      <c r="A27" s="66" t="s">
        <v>134</v>
      </c>
      <c r="B27" s="56" t="s">
        <v>28</v>
      </c>
      <c r="C27" s="63">
        <f>VLOOKUP($B27,REPORTE_ENTIDAD!$A$154:$N$185,6,FALSE)*1000000</f>
        <v>0</v>
      </c>
      <c r="D27" s="63">
        <f>VLOOKUP($B27,REPORTE_ENTIDAD!$A$154:$N$185,11,FALSE)*1000000</f>
        <v>1063382080.0000004</v>
      </c>
      <c r="E27" s="63" t="e">
        <f>VLOOKUP($B27,REPORTE_ENTIDAD!$A$154:$N$185,17,FALSE)*1000000</f>
        <v>#REF!</v>
      </c>
      <c r="F27" s="62">
        <f t="shared" si="3"/>
        <v>0</v>
      </c>
      <c r="G27" s="62">
        <f t="shared" si="0"/>
        <v>3</v>
      </c>
      <c r="H27" s="62">
        <f t="shared" si="2"/>
        <v>0</v>
      </c>
      <c r="I27" s="62">
        <f t="shared" si="1"/>
        <v>3</v>
      </c>
      <c r="K27" s="62">
        <f>VLOOKUP("CARS",META!$A$3:$M$9,MONTH($H$3)+1,FALSE)</f>
        <v>0.68186755154459333</v>
      </c>
      <c r="L27" s="62">
        <f>VLOOKUP("CARS",META!$A$12:$M$18,MONTH($H$3)+1,FALSE)</f>
        <v>0.5</v>
      </c>
    </row>
    <row r="28" spans="1:12" s="55" customFormat="1" ht="21.95" customHeight="1">
      <c r="A28" s="66" t="s">
        <v>135</v>
      </c>
      <c r="B28" s="56" t="s">
        <v>29</v>
      </c>
      <c r="C28" s="63">
        <f>VLOOKUP($B28,REPORTE_ENTIDAD!$A$154:$N$185,6,FALSE)*1000000</f>
        <v>0</v>
      </c>
      <c r="D28" s="63">
        <f>VLOOKUP($B28,REPORTE_ENTIDAD!$A$154:$N$185,11,FALSE)*1000000</f>
        <v>4942063259.7599993</v>
      </c>
      <c r="E28" s="63" t="e">
        <f>VLOOKUP($B28,REPORTE_ENTIDAD!$A$154:$N$185,17,FALSE)*1000000</f>
        <v>#REF!</v>
      </c>
      <c r="F28" s="62">
        <f t="shared" si="3"/>
        <v>0</v>
      </c>
      <c r="G28" s="62">
        <f t="shared" si="0"/>
        <v>3</v>
      </c>
      <c r="H28" s="62">
        <f t="shared" si="2"/>
        <v>0</v>
      </c>
      <c r="I28" s="62">
        <f t="shared" si="1"/>
        <v>3</v>
      </c>
      <c r="K28" s="62">
        <f>VLOOKUP("CARS",META!$A$3:$M$9,MONTH($H$3)+1,FALSE)</f>
        <v>0.68186755154459333</v>
      </c>
      <c r="L28" s="62">
        <f>VLOOKUP("CARS",META!$A$12:$M$18,MONTH($H$3)+1,FALSE)</f>
        <v>0.5</v>
      </c>
    </row>
    <row r="29" spans="1:12" s="55" customFormat="1" ht="21.95" customHeight="1">
      <c r="A29" s="66" t="s">
        <v>136</v>
      </c>
      <c r="B29" s="56" t="s">
        <v>22</v>
      </c>
      <c r="C29" s="63">
        <f>VLOOKUP($B29,REPORTE_ENTIDAD!$A$154:$N$185,6,FALSE)*1000000</f>
        <v>0</v>
      </c>
      <c r="D29" s="63">
        <f>VLOOKUP($B29,REPORTE_ENTIDAD!$A$154:$N$185,11,FALSE)*1000000</f>
        <v>19320925930.999996</v>
      </c>
      <c r="E29" s="63" t="e">
        <f>VLOOKUP($B29,REPORTE_ENTIDAD!$A$154:$N$185,17,FALSE)*1000000</f>
        <v>#REF!</v>
      </c>
      <c r="F29" s="62">
        <f t="shared" si="3"/>
        <v>0</v>
      </c>
      <c r="G29" s="62">
        <f t="shared" si="0"/>
        <v>3</v>
      </c>
      <c r="H29" s="62">
        <f t="shared" si="2"/>
        <v>0</v>
      </c>
      <c r="I29" s="62">
        <f t="shared" si="1"/>
        <v>3</v>
      </c>
      <c r="K29" s="62">
        <f>VLOOKUP("CARS",META!$A$3:$M$9,MONTH($H$3)+1,FALSE)</f>
        <v>0.68186755154459333</v>
      </c>
      <c r="L29" s="62">
        <f>VLOOKUP("CARS",META!$A$12:$M$18,MONTH($H$3)+1,FALSE)</f>
        <v>0.5</v>
      </c>
    </row>
    <row r="30" spans="1:12" s="55" customFormat="1" ht="21.95" customHeight="1">
      <c r="A30" s="66" t="s">
        <v>137</v>
      </c>
      <c r="B30" s="56" t="s">
        <v>25</v>
      </c>
      <c r="C30" s="63">
        <f>VLOOKUP($B30,REPORTE_ENTIDAD!$A$154:$N$185,6,FALSE)*1000000</f>
        <v>0</v>
      </c>
      <c r="D30" s="63">
        <f>VLOOKUP($B30,REPORTE_ENTIDAD!$A$154:$N$185,11,FALSE)*1000000</f>
        <v>10521380227</v>
      </c>
      <c r="E30" s="63" t="e">
        <f>VLOOKUP($B30,REPORTE_ENTIDAD!$A$154:$N$185,17,FALSE)*1000000</f>
        <v>#REF!</v>
      </c>
      <c r="F30" s="62">
        <f t="shared" si="3"/>
        <v>0</v>
      </c>
      <c r="G30" s="62">
        <f t="shared" si="0"/>
        <v>3</v>
      </c>
      <c r="H30" s="62">
        <f t="shared" si="2"/>
        <v>0</v>
      </c>
      <c r="I30" s="62">
        <f t="shared" si="1"/>
        <v>3</v>
      </c>
      <c r="K30" s="62">
        <f>VLOOKUP("CARS",META!$A$3:$M$9,MONTH($H$3)+1,FALSE)</f>
        <v>0.68186755154459333</v>
      </c>
      <c r="L30" s="62">
        <f>VLOOKUP("CARS",META!$A$12:$M$18,MONTH($H$3)+1,FALSE)</f>
        <v>0.5</v>
      </c>
    </row>
    <row r="31" spans="1:12" s="55" customFormat="1" ht="21.95" customHeight="1">
      <c r="A31" s="66" t="s">
        <v>138</v>
      </c>
      <c r="B31" s="56" t="s">
        <v>26</v>
      </c>
      <c r="C31" s="63">
        <f>VLOOKUP($B31,REPORTE_ENTIDAD!$A$154:$N$185,6,FALSE)*1000000</f>
        <v>0</v>
      </c>
      <c r="D31" s="63">
        <f>VLOOKUP($B31,REPORTE_ENTIDAD!$A$154:$N$185,11,FALSE)*1000000</f>
        <v>506194333.15999961</v>
      </c>
      <c r="E31" s="63" t="e">
        <f>VLOOKUP($B31,REPORTE_ENTIDAD!$A$154:$N$185,17,FALSE)*1000000</f>
        <v>#REF!</v>
      </c>
      <c r="F31" s="62">
        <f t="shared" si="3"/>
        <v>0</v>
      </c>
      <c r="G31" s="62">
        <f t="shared" si="0"/>
        <v>3</v>
      </c>
      <c r="H31" s="62">
        <f t="shared" si="2"/>
        <v>0</v>
      </c>
      <c r="I31" s="62">
        <f t="shared" si="1"/>
        <v>3</v>
      </c>
      <c r="K31" s="62">
        <f>VLOOKUP("CARS",META!$A$3:$M$9,MONTH($H$3)+1,FALSE)</f>
        <v>0.68186755154459333</v>
      </c>
      <c r="L31" s="62">
        <f>VLOOKUP("CARS",META!$A$12:$M$18,MONTH($H$3)+1,FALSE)</f>
        <v>0.5</v>
      </c>
    </row>
    <row r="32" spans="1:12" s="55" customFormat="1" ht="21.95" customHeight="1">
      <c r="A32" s="66" t="s">
        <v>139</v>
      </c>
      <c r="B32" s="56" t="s">
        <v>37</v>
      </c>
      <c r="C32" s="63">
        <f>VLOOKUP($B32,REPORTE_ENTIDAD!$A$154:$N$185,6,FALSE)*1000000</f>
        <v>0</v>
      </c>
      <c r="D32" s="63">
        <f>VLOOKUP($B32,REPORTE_ENTIDAD!$A$154:$N$185,11,FALSE)*1000000</f>
        <v>4285788381.0000005</v>
      </c>
      <c r="E32" s="63" t="e">
        <f>VLOOKUP($B32,REPORTE_ENTIDAD!$A$154:$N$185,17,FALSE)*1000000</f>
        <v>#REF!</v>
      </c>
      <c r="F32" s="62">
        <f t="shared" si="3"/>
        <v>0</v>
      </c>
      <c r="G32" s="62">
        <f t="shared" si="0"/>
        <v>3</v>
      </c>
      <c r="H32" s="62">
        <f t="shared" si="2"/>
        <v>0</v>
      </c>
      <c r="I32" s="62">
        <f t="shared" si="1"/>
        <v>3</v>
      </c>
      <c r="K32" s="62">
        <f>VLOOKUP("CARS",META!$A$3:$M$9,MONTH($H$3)+1,FALSE)</f>
        <v>0.68186755154459333</v>
      </c>
      <c r="L32" s="62">
        <f>VLOOKUP("CARS",META!$A$12:$M$18,MONTH($H$3)+1,FALSE)</f>
        <v>0.5</v>
      </c>
    </row>
    <row r="33" spans="1:12" s="55" customFormat="1" ht="21.95" customHeight="1">
      <c r="A33" s="66" t="s">
        <v>140</v>
      </c>
      <c r="B33" s="56" t="s">
        <v>38</v>
      </c>
      <c r="C33" s="63">
        <f>VLOOKUP($B33,REPORTE_ENTIDAD!$A$154:$N$185,6,FALSE)*1000000</f>
        <v>0</v>
      </c>
      <c r="D33" s="63">
        <f>VLOOKUP($B33,REPORTE_ENTIDAD!$A$154:$N$185,11,FALSE)*1000000</f>
        <v>245742001.00000006</v>
      </c>
      <c r="E33" s="63" t="e">
        <f>VLOOKUP($B33,REPORTE_ENTIDAD!$A$154:$N$185,17,FALSE)*1000000</f>
        <v>#REF!</v>
      </c>
      <c r="F33" s="62">
        <f t="shared" si="3"/>
        <v>0</v>
      </c>
      <c r="G33" s="62">
        <f t="shared" si="0"/>
        <v>3</v>
      </c>
      <c r="H33" s="62">
        <f t="shared" si="2"/>
        <v>0</v>
      </c>
      <c r="I33" s="62">
        <f t="shared" si="1"/>
        <v>3</v>
      </c>
      <c r="K33" s="62">
        <f>VLOOKUP("CARS",META!$A$3:$M$9,MONTH($H$3)+1,FALSE)</f>
        <v>0.68186755154459333</v>
      </c>
      <c r="L33" s="62">
        <f>VLOOKUP("CARS",META!$A$12:$M$18,MONTH($H$3)+1,FALSE)</f>
        <v>0.5</v>
      </c>
    </row>
    <row r="34" spans="1:12" s="55" customFormat="1" ht="21.95" customHeight="1">
      <c r="A34" s="66" t="s">
        <v>141</v>
      </c>
      <c r="B34" s="56" t="s">
        <v>21</v>
      </c>
      <c r="C34" s="63">
        <f>VLOOKUP($B34,REPORTE_ENTIDAD!$A$154:$N$185,6,FALSE)*1000000</f>
        <v>0</v>
      </c>
      <c r="D34" s="63">
        <f>VLOOKUP($B34,REPORTE_ENTIDAD!$A$154:$N$185,11,FALSE)*1000000</f>
        <v>3372824626.9999981</v>
      </c>
      <c r="E34" s="63" t="e">
        <f>VLOOKUP($B34,REPORTE_ENTIDAD!$A$154:$N$185,17,FALSE)*1000000</f>
        <v>#REF!</v>
      </c>
      <c r="F34" s="62">
        <f t="shared" si="3"/>
        <v>0</v>
      </c>
      <c r="G34" s="62">
        <f t="shared" si="0"/>
        <v>3</v>
      </c>
      <c r="H34" s="62">
        <f t="shared" si="2"/>
        <v>0</v>
      </c>
      <c r="I34" s="62">
        <f t="shared" si="1"/>
        <v>3</v>
      </c>
      <c r="K34" s="62">
        <f>VLOOKUP("CARS",META!$A$3:$M$9,MONTH($H$3)+1,FALSE)</f>
        <v>0.68186755154459333</v>
      </c>
      <c r="L34" s="62">
        <f>VLOOKUP("CARS",META!$A$12:$M$18,MONTH($H$3)+1,FALSE)</f>
        <v>0.5</v>
      </c>
    </row>
    <row r="35" spans="1:12" s="55" customFormat="1" ht="21.95" customHeight="1">
      <c r="A35" s="66" t="s">
        <v>142</v>
      </c>
      <c r="B35" s="56" t="s">
        <v>17</v>
      </c>
      <c r="C35" s="63">
        <f>VLOOKUP($B35,REPORTE_ENTIDAD!$A$154:$N$185,6,FALSE)*1000000</f>
        <v>0</v>
      </c>
      <c r="D35" s="63">
        <f>VLOOKUP($B35,REPORTE_ENTIDAD!$A$154:$N$185,11,FALSE)*1000000</f>
        <v>609441120</v>
      </c>
      <c r="E35" s="63" t="e">
        <f>VLOOKUP($B35,REPORTE_ENTIDAD!$A$154:$N$185,17,FALSE)*1000000</f>
        <v>#REF!</v>
      </c>
      <c r="F35" s="62">
        <f t="shared" si="3"/>
        <v>0</v>
      </c>
      <c r="G35" s="62">
        <f t="shared" si="0"/>
        <v>3</v>
      </c>
      <c r="H35" s="62">
        <f t="shared" si="2"/>
        <v>0</v>
      </c>
      <c r="I35" s="62">
        <f t="shared" si="1"/>
        <v>3</v>
      </c>
      <c r="K35" s="62">
        <f>VLOOKUP("CARS",META!$A$3:$M$9,MONTH($H$3)+1,FALSE)</f>
        <v>0.68186755154459333</v>
      </c>
      <c r="L35" s="62">
        <f>VLOOKUP("CARS",META!$A$12:$M$18,MONTH($H$3)+1,FALSE)</f>
        <v>0.5</v>
      </c>
    </row>
    <row r="36" spans="1:12" s="55" customFormat="1" ht="21.95" customHeight="1">
      <c r="A36" s="66" t="s">
        <v>143</v>
      </c>
      <c r="B36" s="56" t="s">
        <v>27</v>
      </c>
      <c r="C36" s="63">
        <f>VLOOKUP($B36,REPORTE_ENTIDAD!$A$154:$N$185,6,FALSE)*1000000</f>
        <v>0</v>
      </c>
      <c r="D36" s="63">
        <f>VLOOKUP($B36,REPORTE_ENTIDAD!$A$154:$N$185,11,FALSE)*1000000</f>
        <v>7334437717</v>
      </c>
      <c r="E36" s="63" t="e">
        <f>VLOOKUP($B36,REPORTE_ENTIDAD!$A$154:$N$185,17,FALSE)*1000000</f>
        <v>#REF!</v>
      </c>
      <c r="F36" s="62">
        <f t="shared" si="3"/>
        <v>0</v>
      </c>
      <c r="G36" s="62">
        <f t="shared" si="0"/>
        <v>3</v>
      </c>
      <c r="H36" s="62">
        <f t="shared" si="2"/>
        <v>0</v>
      </c>
      <c r="I36" s="62">
        <f t="shared" si="1"/>
        <v>3</v>
      </c>
      <c r="K36" s="62">
        <f>VLOOKUP("CARS",META!$A$3:$M$9,MONTH($H$3)+1,FALSE)</f>
        <v>0.68186755154459333</v>
      </c>
      <c r="L36" s="62">
        <f>VLOOKUP("CARS",META!$A$12:$M$18,MONTH($H$3)+1,FALSE)</f>
        <v>0.5</v>
      </c>
    </row>
    <row r="37" spans="1:12" s="55" customFormat="1" ht="21.95" customHeight="1">
      <c r="A37" s="66" t="s">
        <v>144</v>
      </c>
      <c r="B37" s="56" t="s">
        <v>40</v>
      </c>
      <c r="C37" s="63">
        <f>VLOOKUP($B37,REPORTE_ENTIDAD!$A$154:$N$185,6,FALSE)*1000000</f>
        <v>0</v>
      </c>
      <c r="D37" s="63">
        <f>VLOOKUP($B37,REPORTE_ENTIDAD!$A$154:$N$185,11,FALSE)*1000000</f>
        <v>200371199.99999982</v>
      </c>
      <c r="E37" s="63" t="e">
        <f>VLOOKUP($B37,REPORTE_ENTIDAD!$A$154:$N$185,17,FALSE)*1000000</f>
        <v>#REF!</v>
      </c>
      <c r="F37" s="62">
        <f t="shared" si="3"/>
        <v>0</v>
      </c>
      <c r="G37" s="62">
        <f t="shared" si="0"/>
        <v>3</v>
      </c>
      <c r="H37" s="62">
        <f t="shared" si="2"/>
        <v>0</v>
      </c>
      <c r="I37" s="62">
        <f t="shared" si="1"/>
        <v>3</v>
      </c>
      <c r="K37" s="62">
        <f>VLOOKUP("CARS",META!$A$3:$M$9,MONTH($H$3)+1,FALSE)</f>
        <v>0.68186755154459333</v>
      </c>
      <c r="L37" s="62">
        <f>VLOOKUP("CARS",META!$A$12:$M$18,MONTH($H$3)+1,FALSE)</f>
        <v>0.5</v>
      </c>
    </row>
    <row r="38" spans="1:12" s="55" customFormat="1" ht="21.95" customHeight="1">
      <c r="A38" s="66" t="s">
        <v>145</v>
      </c>
      <c r="B38" s="56" t="s">
        <v>20</v>
      </c>
      <c r="C38" s="63">
        <f>VLOOKUP($B38,REPORTE_ENTIDAD!$A$154:$N$185,6,FALSE)*1000000</f>
        <v>0</v>
      </c>
      <c r="D38" s="63">
        <f>VLOOKUP($B38,REPORTE_ENTIDAD!$A$154:$N$185,11,FALSE)*1000000</f>
        <v>2163366785.9999995</v>
      </c>
      <c r="E38" s="63" t="e">
        <f>VLOOKUP($B38,REPORTE_ENTIDAD!$A$154:$N$185,17,FALSE)*1000000</f>
        <v>#REF!</v>
      </c>
      <c r="F38" s="62">
        <f t="shared" si="3"/>
        <v>0</v>
      </c>
      <c r="G38" s="62">
        <f t="shared" si="0"/>
        <v>3</v>
      </c>
      <c r="H38" s="62">
        <f t="shared" si="2"/>
        <v>0</v>
      </c>
      <c r="I38" s="62">
        <f t="shared" si="1"/>
        <v>3</v>
      </c>
      <c r="K38" s="62">
        <f>VLOOKUP("CARS",META!$A$3:$M$9,MONTH($H$3)+1,FALSE)</f>
        <v>0.68186755154459333</v>
      </c>
      <c r="L38" s="62">
        <f>VLOOKUP("CARS",META!$A$12:$M$18,MONTH($H$3)+1,FALSE)</f>
        <v>0.5</v>
      </c>
    </row>
    <row r="39" spans="1:12" s="55" customFormat="1" ht="21.95" customHeight="1">
      <c r="A39" s="66" t="s">
        <v>146</v>
      </c>
      <c r="B39" s="56" t="s">
        <v>30</v>
      </c>
      <c r="C39" s="63">
        <f>VLOOKUP($B39,REPORTE_ENTIDAD!$A$154:$N$185,6,FALSE)*1000000</f>
        <v>0</v>
      </c>
      <c r="D39" s="63">
        <f>VLOOKUP($B39,REPORTE_ENTIDAD!$A$154:$N$185,11,FALSE)*1000000</f>
        <v>958290742.01999998</v>
      </c>
      <c r="E39" s="63" t="e">
        <f>VLOOKUP($B39,REPORTE_ENTIDAD!$A$154:$N$185,17,FALSE)*1000000</f>
        <v>#REF!</v>
      </c>
      <c r="F39" s="62">
        <f t="shared" si="3"/>
        <v>0</v>
      </c>
      <c r="G39" s="62">
        <f t="shared" si="0"/>
        <v>3</v>
      </c>
      <c r="H39" s="62">
        <f t="shared" si="2"/>
        <v>0</v>
      </c>
      <c r="I39" s="62">
        <f t="shared" si="1"/>
        <v>3</v>
      </c>
      <c r="K39" s="62">
        <f>VLOOKUP("CARS",META!$A$3:$M$9,MONTH($H$3)+1,FALSE)</f>
        <v>0.68186755154459333</v>
      </c>
      <c r="L39" s="62">
        <f>VLOOKUP("CARS",META!$A$12:$M$18,MONTH($H$3)+1,FALSE)</f>
        <v>0.5</v>
      </c>
    </row>
    <row r="40" spans="1:12" s="55" customFormat="1" ht="21.95" customHeight="1">
      <c r="A40" s="66" t="s">
        <v>147</v>
      </c>
      <c r="B40" s="56" t="s">
        <v>34</v>
      </c>
      <c r="C40" s="63">
        <f>VLOOKUP($B40,REPORTE_ENTIDAD!$A$154:$N$185,6,FALSE)*1000000</f>
        <v>0</v>
      </c>
      <c r="D40" s="63">
        <f>VLOOKUP($B40,REPORTE_ENTIDAD!$A$154:$N$185,11,FALSE)*1000000</f>
        <v>1028344450.9999999</v>
      </c>
      <c r="E40" s="63" t="e">
        <f>VLOOKUP($B40,REPORTE_ENTIDAD!$A$154:$N$185,17,FALSE)*1000000</f>
        <v>#REF!</v>
      </c>
      <c r="F40" s="62">
        <f t="shared" si="3"/>
        <v>0</v>
      </c>
      <c r="G40" s="62">
        <f t="shared" si="0"/>
        <v>3</v>
      </c>
      <c r="H40" s="62">
        <f t="shared" si="2"/>
        <v>0</v>
      </c>
      <c r="I40" s="62">
        <f t="shared" si="1"/>
        <v>3</v>
      </c>
      <c r="K40" s="62">
        <f>VLOOKUP("CARS",META!$A$3:$M$9,MONTH($H$3)+1,FALSE)</f>
        <v>0.68186755154459333</v>
      </c>
      <c r="L40" s="62">
        <f>VLOOKUP("CARS",META!$A$12:$M$18,MONTH($H$3)+1,FALSE)</f>
        <v>0.5</v>
      </c>
    </row>
    <row r="41" spans="1:12" s="55" customFormat="1" ht="21.95" customHeight="1">
      <c r="A41" s="66" t="s">
        <v>148</v>
      </c>
      <c r="B41" s="56" t="s">
        <v>36</v>
      </c>
      <c r="C41" s="63">
        <f>VLOOKUP($B41,REPORTE_ENTIDAD!$A$154:$N$185,6,FALSE)*1000000</f>
        <v>0</v>
      </c>
      <c r="D41" s="63">
        <f>VLOOKUP($B41,REPORTE_ENTIDAD!$A$154:$N$185,11,FALSE)*1000000</f>
        <v>1477367000.5900002</v>
      </c>
      <c r="E41" s="63" t="e">
        <f>VLOOKUP($B41,REPORTE_ENTIDAD!$A$154:$N$185,17,FALSE)*1000000</f>
        <v>#REF!</v>
      </c>
      <c r="F41" s="62">
        <f t="shared" si="3"/>
        <v>0</v>
      </c>
      <c r="G41" s="62">
        <f t="shared" si="0"/>
        <v>3</v>
      </c>
      <c r="H41" s="62">
        <f t="shared" si="2"/>
        <v>0</v>
      </c>
      <c r="I41" s="62">
        <f t="shared" si="1"/>
        <v>3</v>
      </c>
      <c r="K41" s="62">
        <f>VLOOKUP("CARS",META!$A$3:$M$9,MONTH($H$3)+1,FALSE)</f>
        <v>0.68186755154459333</v>
      </c>
      <c r="L41" s="62">
        <f>VLOOKUP("CARS",META!$A$12:$M$18,MONTH($H$3)+1,FALSE)</f>
        <v>0.5</v>
      </c>
    </row>
    <row r="42" spans="1:12" s="55" customFormat="1" ht="21.95" customHeight="1">
      <c r="A42" s="66" t="s">
        <v>149</v>
      </c>
      <c r="B42" s="56" t="s">
        <v>19</v>
      </c>
      <c r="C42" s="63">
        <f>VLOOKUP($B42,REPORTE_ENTIDAD!$A$154:$N$185,6,FALSE)*1000000</f>
        <v>0</v>
      </c>
      <c r="D42" s="63">
        <f>VLOOKUP($B42,REPORTE_ENTIDAD!$A$154:$N$185,11,FALSE)*1000000</f>
        <v>854796120.99999988</v>
      </c>
      <c r="E42" s="63" t="e">
        <f>VLOOKUP($B42,REPORTE_ENTIDAD!$A$154:$N$185,17,FALSE)*1000000</f>
        <v>#REF!</v>
      </c>
      <c r="F42" s="62">
        <f t="shared" si="3"/>
        <v>0</v>
      </c>
      <c r="G42" s="62">
        <f t="shared" si="0"/>
        <v>3</v>
      </c>
      <c r="H42" s="62">
        <f t="shared" si="2"/>
        <v>0</v>
      </c>
      <c r="I42" s="62">
        <f t="shared" si="1"/>
        <v>3</v>
      </c>
      <c r="K42" s="62">
        <f>VLOOKUP("CARS",META!$A$3:$M$9,MONTH($H$3)+1,FALSE)</f>
        <v>0.68186755154459333</v>
      </c>
      <c r="L42" s="62">
        <f>VLOOKUP("CARS",META!$A$12:$M$18,MONTH($H$3)+1,FALSE)</f>
        <v>0.5</v>
      </c>
    </row>
    <row r="43" spans="1:12" s="55" customFormat="1" ht="21.95" customHeight="1">
      <c r="A43" s="66" t="s">
        <v>150</v>
      </c>
      <c r="B43" s="56" t="s">
        <v>44</v>
      </c>
      <c r="C43" s="63">
        <f>VLOOKUP($B43,REPORTE_ENTIDAD!$A$154:$N$185,6,FALSE)*1000000</f>
        <v>0</v>
      </c>
      <c r="D43" s="63">
        <f>VLOOKUP($B43,REPORTE_ENTIDAD!$A$154:$N$185,11,FALSE)*1000000</f>
        <v>689474633.00000024</v>
      </c>
      <c r="E43" s="63" t="e">
        <f>VLOOKUP($B43,REPORTE_ENTIDAD!$A$154:$N$185,17,FALSE)*1000000</f>
        <v>#REF!</v>
      </c>
      <c r="F43" s="62">
        <f t="shared" si="3"/>
        <v>0</v>
      </c>
      <c r="G43" s="62">
        <f t="shared" si="0"/>
        <v>3</v>
      </c>
      <c r="H43" s="62">
        <f t="shared" si="2"/>
        <v>0</v>
      </c>
      <c r="I43" s="62">
        <f t="shared" si="1"/>
        <v>3</v>
      </c>
      <c r="K43" s="62">
        <f>VLOOKUP("CARS",META!$A$3:$M$9,MONTH($H$3)+1,FALSE)</f>
        <v>0.68186755154459333</v>
      </c>
      <c r="L43" s="62">
        <f>VLOOKUP("CARS",META!$A$12:$M$18,MONTH($H$3)+1,FALSE)</f>
        <v>0.5</v>
      </c>
    </row>
  </sheetData>
  <mergeCells count="5">
    <mergeCell ref="A1:D3"/>
    <mergeCell ref="E1:H1"/>
    <mergeCell ref="K5:L5"/>
    <mergeCell ref="F2:G2"/>
    <mergeCell ref="F3:G3"/>
  </mergeCells>
  <conditionalFormatting sqref="G6 G8:G43">
    <cfRule type="cellIs" dxfId="8" priority="528" operator="equal">
      <formula>3</formula>
    </cfRule>
    <cfRule type="cellIs" dxfId="7" priority="529" operator="equal">
      <formula>2</formula>
    </cfRule>
    <cfRule type="cellIs" dxfId="6" priority="530" operator="equal">
      <formula>1</formula>
    </cfRule>
  </conditionalFormatting>
  <conditionalFormatting sqref="I6">
    <cfRule type="cellIs" dxfId="5" priority="7" operator="equal">
      <formula>3</formula>
    </cfRule>
    <cfRule type="cellIs" dxfId="4" priority="8" operator="equal">
      <formula>2</formula>
    </cfRule>
    <cfRule type="cellIs" dxfId="3" priority="9" operator="equal">
      <formula>1</formula>
    </cfRule>
  </conditionalFormatting>
  <conditionalFormatting sqref="I8:I43">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Z39"/>
  <sheetViews>
    <sheetView showGridLines="0" topLeftCell="K9" workbookViewId="0">
      <selection activeCell="U2" sqref="U2:W25"/>
    </sheetView>
  </sheetViews>
  <sheetFormatPr baseColWidth="10" defaultRowHeight="15"/>
  <cols>
    <col min="3" max="3" width="13.140625" bestFit="1" customWidth="1"/>
    <col min="4" max="4" width="16.42578125" bestFit="1" customWidth="1"/>
    <col min="5" max="5" width="15.7109375" bestFit="1" customWidth="1"/>
    <col min="6" max="6" width="17.28515625" bestFit="1" customWidth="1"/>
    <col min="7" max="7" width="19.140625" bestFit="1" customWidth="1"/>
    <col min="8" max="8" width="14.85546875" bestFit="1" customWidth="1"/>
    <col min="9" max="9" width="15" bestFit="1" customWidth="1"/>
    <col min="10" max="10" width="16.5703125" bestFit="1" customWidth="1"/>
    <col min="11" max="11" width="18.42578125" bestFit="1" customWidth="1"/>
    <col min="12" max="12" width="12.42578125" customWidth="1"/>
    <col min="13" max="13" width="11.140625" bestFit="1" customWidth="1"/>
    <col min="15" max="15" width="12.140625" style="115" hidden="1" customWidth="1"/>
    <col min="16" max="17" width="10.85546875"/>
    <col min="18" max="18" width="14.42578125" style="9" customWidth="1"/>
    <col min="19" max="19" width="13.42578125" bestFit="1" customWidth="1"/>
    <col min="20" max="20" width="10.85546875"/>
    <col min="21" max="21" width="11.5703125" bestFit="1" customWidth="1"/>
    <col min="22" max="22" width="12.85546875" bestFit="1" customWidth="1"/>
    <col min="23" max="23" width="17" bestFit="1" customWidth="1"/>
    <col min="24" max="24" width="11.5703125" customWidth="1"/>
    <col min="25" max="25" width="19.28515625" bestFit="1" customWidth="1"/>
    <col min="26" max="26" width="10.85546875"/>
  </cols>
  <sheetData>
    <row r="1" spans="1:26" s="92" customFormat="1" ht="25.5">
      <c r="A1" s="91" t="s">
        <v>167</v>
      </c>
      <c r="B1" s="91" t="s">
        <v>0</v>
      </c>
      <c r="C1" s="91" t="s">
        <v>168</v>
      </c>
      <c r="D1" s="91" t="s">
        <v>1</v>
      </c>
      <c r="E1" s="91" t="s">
        <v>169</v>
      </c>
      <c r="F1" s="91" t="s">
        <v>170</v>
      </c>
      <c r="G1" s="91" t="s">
        <v>171</v>
      </c>
      <c r="H1" s="91" t="s">
        <v>102</v>
      </c>
      <c r="I1" s="91" t="s">
        <v>172</v>
      </c>
      <c r="J1" s="91" t="s">
        <v>173</v>
      </c>
      <c r="K1" s="91" t="s">
        <v>174</v>
      </c>
      <c r="L1" s="91" t="s">
        <v>175</v>
      </c>
      <c r="M1" s="91" t="s">
        <v>176</v>
      </c>
      <c r="O1" s="98" t="s">
        <v>191</v>
      </c>
      <c r="P1" s="98" t="s">
        <v>180</v>
      </c>
      <c r="Q1" s="98" t="s">
        <v>51</v>
      </c>
      <c r="R1" s="108" t="s">
        <v>181</v>
      </c>
      <c r="S1" s="100" t="s">
        <v>50</v>
      </c>
      <c r="T1" s="98" t="s">
        <v>182</v>
      </c>
      <c r="U1" s="99" t="s">
        <v>183</v>
      </c>
      <c r="V1" s="98" t="s">
        <v>2</v>
      </c>
      <c r="W1" s="98" t="s">
        <v>184</v>
      </c>
      <c r="X1" s="112"/>
      <c r="Y1" s="101"/>
      <c r="Z1"/>
    </row>
    <row r="2" spans="1:26">
      <c r="A2" s="71">
        <v>1</v>
      </c>
      <c r="B2" s="72" t="s">
        <v>6</v>
      </c>
      <c r="C2" s="73" t="s">
        <v>177</v>
      </c>
      <c r="D2" s="75">
        <f>VLOOKUP($B2,REPORTE_ENTIDAD!$A$49:$O$58,6,FALSE)</f>
        <v>0</v>
      </c>
      <c r="E2" s="75" t="e">
        <f>VLOOKUP($B2,REPORTE_ENTIDAD!$A$49:$O$58,34,FALSE)</f>
        <v>#REF!</v>
      </c>
      <c r="F2" s="75">
        <f>VLOOKUP($B2,REPORTE_ENTIDAD!$A$49:$O$58,11,FALSE)</f>
        <v>89018.376144869952</v>
      </c>
      <c r="G2" s="76">
        <f>IF(D2=0,0,F2/D2)</f>
        <v>0</v>
      </c>
      <c r="H2" s="75" t="e">
        <f>VLOOKUP($B2,REPORTE_ENTIDAD!$A$49:$O$58,29,FALSE)</f>
        <v>#REF!</v>
      </c>
      <c r="I2" s="75" t="e">
        <f>VLOOKUP($B2,REPORTE_ENTIDAD!$A$49:$O$58,35,FALSE)</f>
        <v>#REF!</v>
      </c>
      <c r="J2" s="75" t="e">
        <f>VLOOKUP($B2,REPORTE_ENTIDAD!$A$49:$O$58,17,FALSE)</f>
        <v>#REF!</v>
      </c>
      <c r="K2" s="76">
        <f>IF(D2=0,0,J2/D2)</f>
        <v>0</v>
      </c>
      <c r="L2" s="75" t="e">
        <f>VLOOKUP($B2,REPORTE_ENTIDAD!$A$49:$O$58,36,FALSE)</f>
        <v>#REF!</v>
      </c>
      <c r="M2" s="75" t="e">
        <f>M12+M22+M33</f>
        <v>#REF!</v>
      </c>
      <c r="O2" s="113" t="s">
        <v>10</v>
      </c>
      <c r="P2" s="97" t="s">
        <v>56</v>
      </c>
      <c r="Q2" s="97" t="s">
        <v>10</v>
      </c>
      <c r="R2" s="109" t="s">
        <v>185</v>
      </c>
      <c r="S2" s="96" t="s">
        <v>65</v>
      </c>
      <c r="T2" s="97" t="s">
        <v>186</v>
      </c>
      <c r="U2" s="102">
        <f>VLOOKUP($O2,REPORTE_ENTIDAD!$A$61:$O$72,6,FALSE)</f>
        <v>0</v>
      </c>
      <c r="V2" s="102">
        <f>VLOOKUP($O2,REPORTE_ENTIDAD!$A$61:$O$72,11,FALSE)</f>
        <v>0</v>
      </c>
      <c r="W2" s="102" t="e">
        <f>VLOOKUP($O2,REPORTE_ENTIDAD!$A$61:$O$72,29,FALSE)</f>
        <v>#REF!</v>
      </c>
      <c r="X2" s="118" t="e">
        <f>U2-V2-W2</f>
        <v>#REF!</v>
      </c>
      <c r="Y2" s="103" t="s">
        <v>187</v>
      </c>
    </row>
    <row r="3" spans="1:26">
      <c r="A3" s="71">
        <v>2</v>
      </c>
      <c r="B3" s="72" t="s">
        <v>10</v>
      </c>
      <c r="C3" s="73" t="s">
        <v>177</v>
      </c>
      <c r="D3" s="75">
        <f>VLOOKUP($B3,REPORTE_ENTIDAD!$A$49:$O$58,6,FALSE)</f>
        <v>3488.7417620000001</v>
      </c>
      <c r="E3" s="75" t="e">
        <f>VLOOKUP($B3,REPORTE_ENTIDAD!$A$49:$O$58,34,FALSE)</f>
        <v>#REF!</v>
      </c>
      <c r="F3" s="75">
        <f>VLOOKUP($B3,REPORTE_ENTIDAD!$A$49:$O$58,11,FALSE)</f>
        <v>3488.7417620000001</v>
      </c>
      <c r="G3" s="76">
        <f t="shared" ref="G3:G11" si="0">IF(D3=0,0,F3/D3)</f>
        <v>1</v>
      </c>
      <c r="H3" s="75" t="e">
        <f>VLOOKUP($B3,REPORTE_ENTIDAD!$A$49:$O$58,29,FALSE)</f>
        <v>#REF!</v>
      </c>
      <c r="I3" s="75" t="e">
        <f>VLOOKUP($B3,REPORTE_ENTIDAD!$A$49:$O$58,35,FALSE)</f>
        <v>#REF!</v>
      </c>
      <c r="J3" s="75" t="e">
        <f>VLOOKUP($B3,REPORTE_ENTIDAD!$A$49:$O$58,17,FALSE)</f>
        <v>#REF!</v>
      </c>
      <c r="K3" s="76" t="e">
        <f t="shared" ref="K3:K11" si="1">IF(D3=0,0,J3/D3)</f>
        <v>#REF!</v>
      </c>
      <c r="L3" s="75" t="e">
        <f>VLOOKUP($B3,REPORTE_ENTIDAD!$A$49:$O$58,36,FALSE)</f>
        <v>#REF!</v>
      </c>
      <c r="M3" s="75" t="e">
        <f>M13+M23</f>
        <v>#REF!</v>
      </c>
      <c r="O3" s="113" t="s">
        <v>10</v>
      </c>
      <c r="P3" s="97" t="s">
        <v>56</v>
      </c>
      <c r="Q3" s="97" t="s">
        <v>10</v>
      </c>
      <c r="R3" s="110" t="s">
        <v>185</v>
      </c>
      <c r="S3" s="96" t="s">
        <v>66</v>
      </c>
      <c r="T3" s="97" t="s">
        <v>186</v>
      </c>
      <c r="U3" s="102">
        <f>VLOOKUP($O3,REPORTE_ENTIDAD!$A$75:$O$86,6,FALSE)</f>
        <v>3488.7417620000001</v>
      </c>
      <c r="V3" s="102">
        <f>VLOOKUP($O3,REPORTE_ENTIDAD!$A$75:$O$86,11,FALSE)</f>
        <v>3488.7417620000001</v>
      </c>
      <c r="W3" s="102" t="e">
        <f>VLOOKUP($O3,REPORTE_ENTIDAD!$A$75:$O$86,29,FALSE)</f>
        <v>#REF!</v>
      </c>
      <c r="X3" s="118" t="e">
        <f t="shared" ref="X3:X25" si="2">U3-V3-W3</f>
        <v>#REF!</v>
      </c>
      <c r="Y3" s="103" t="s">
        <v>187</v>
      </c>
    </row>
    <row r="4" spans="1:26">
      <c r="A4" s="71">
        <v>3</v>
      </c>
      <c r="B4" s="72" t="s">
        <v>70</v>
      </c>
      <c r="C4" s="73" t="s">
        <v>177</v>
      </c>
      <c r="D4" s="75">
        <f>VLOOKUP($B4,REPORTE_ENTIDAD!$A$49:$O$58,6,FALSE)</f>
        <v>0</v>
      </c>
      <c r="E4" s="75" t="e">
        <f>VLOOKUP($B4,REPORTE_ENTIDAD!$A$49:$O$58,34,FALSE)</f>
        <v>#REF!</v>
      </c>
      <c r="F4" s="75">
        <f>VLOOKUP($B4,REPORTE_ENTIDAD!$A$49:$O$58,11,FALSE)</f>
        <v>0</v>
      </c>
      <c r="G4" s="76">
        <f t="shared" si="0"/>
        <v>0</v>
      </c>
      <c r="H4" s="75" t="e">
        <f>VLOOKUP($B4,REPORTE_ENTIDAD!$A$49:$O$58,29,FALSE)</f>
        <v>#REF!</v>
      </c>
      <c r="I4" s="75" t="e">
        <f>VLOOKUP($B4,REPORTE_ENTIDAD!$A$49:$O$58,35,FALSE)</f>
        <v>#REF!</v>
      </c>
      <c r="J4" s="75" t="e">
        <f>VLOOKUP($B4,REPORTE_ENTIDAD!$A$49:$O$58,17,FALSE)</f>
        <v>#REF!</v>
      </c>
      <c r="K4" s="76">
        <f t="shared" si="1"/>
        <v>0</v>
      </c>
      <c r="L4" s="75" t="e">
        <f>VLOOKUP($B4,REPORTE_ENTIDAD!$A$49:$O$58,36,FALSE)</f>
        <v>#REF!</v>
      </c>
      <c r="M4" s="75" t="e">
        <f t="shared" ref="M4:M8" si="3">M14+M24</f>
        <v>#REF!</v>
      </c>
      <c r="O4" s="113" t="s">
        <v>72</v>
      </c>
      <c r="P4" s="97" t="s">
        <v>56</v>
      </c>
      <c r="Q4" s="97" t="s">
        <v>10</v>
      </c>
      <c r="R4" s="110" t="s">
        <v>109</v>
      </c>
      <c r="S4" s="96" t="s">
        <v>65</v>
      </c>
      <c r="T4" s="97" t="s">
        <v>186</v>
      </c>
      <c r="U4" s="102">
        <f>VLOOKUP($O4,REPORTE_ENTIDAD!$A$61:$O$72,6,FALSE)</f>
        <v>0</v>
      </c>
      <c r="V4" s="102">
        <f>VLOOKUP($O4,REPORTE_ENTIDAD!$A$61:$O$72,11,FALSE)</f>
        <v>4898.8405737600006</v>
      </c>
      <c r="W4" s="102" t="e">
        <f>VLOOKUP($O4,REPORTE_ENTIDAD!$A$61:$O$72,29,FALSE)</f>
        <v>#REF!</v>
      </c>
      <c r="X4" s="118" t="e">
        <f t="shared" si="2"/>
        <v>#REF!</v>
      </c>
      <c r="Y4" s="103" t="s">
        <v>187</v>
      </c>
    </row>
    <row r="5" spans="1:26">
      <c r="A5" s="71">
        <v>4</v>
      </c>
      <c r="B5" s="72" t="s">
        <v>67</v>
      </c>
      <c r="C5" s="73" t="s">
        <v>177</v>
      </c>
      <c r="D5" s="75">
        <f>VLOOKUP($B5,REPORTE_ENTIDAD!$A$49:$O$58,6,FALSE)</f>
        <v>0</v>
      </c>
      <c r="E5" s="75" t="e">
        <f>VLOOKUP($B5,REPORTE_ENTIDAD!$A$49:$O$58,34,FALSE)</f>
        <v>#REF!</v>
      </c>
      <c r="F5" s="75">
        <f>VLOOKUP($B5,REPORTE_ENTIDAD!$A$49:$O$58,11,FALSE)</f>
        <v>139264.76880888001</v>
      </c>
      <c r="G5" s="76">
        <f t="shared" si="0"/>
        <v>0</v>
      </c>
      <c r="H5" s="75" t="e">
        <f>VLOOKUP($B5,REPORTE_ENTIDAD!$A$49:$O$58,29,FALSE)</f>
        <v>#REF!</v>
      </c>
      <c r="I5" s="75" t="e">
        <f>VLOOKUP($B5,REPORTE_ENTIDAD!$A$49:$O$58,35,FALSE)</f>
        <v>#REF!</v>
      </c>
      <c r="J5" s="75" t="e">
        <f>VLOOKUP($B5,REPORTE_ENTIDAD!$A$49:$O$58,17,FALSE)</f>
        <v>#REF!</v>
      </c>
      <c r="K5" s="76">
        <f t="shared" si="1"/>
        <v>0</v>
      </c>
      <c r="L5" s="75" t="e">
        <f>VLOOKUP($B5,REPORTE_ENTIDAD!$A$49:$O$58,36,FALSE)</f>
        <v>#REF!</v>
      </c>
      <c r="M5" s="75" t="e">
        <f>M15+M25+M34</f>
        <v>#REF!</v>
      </c>
      <c r="O5" s="113" t="s">
        <v>72</v>
      </c>
      <c r="P5" s="97" t="s">
        <v>56</v>
      </c>
      <c r="Q5" s="97" t="s">
        <v>10</v>
      </c>
      <c r="R5" s="110" t="s">
        <v>109</v>
      </c>
      <c r="S5" s="96" t="s">
        <v>66</v>
      </c>
      <c r="T5" s="97" t="s">
        <v>186</v>
      </c>
      <c r="U5" s="102">
        <f>VLOOKUP($O5,REPORTE_ENTIDAD!$A$75:$O$86,6,FALSE)</f>
        <v>0</v>
      </c>
      <c r="V5" s="102">
        <f>VLOOKUP($O5,REPORTE_ENTIDAD!$A$75:$O$86,11,FALSE)</f>
        <v>24009.119105360001</v>
      </c>
      <c r="W5" s="102" t="e">
        <f>VLOOKUP($O5,REPORTE_ENTIDAD!$A$75:$O$86,29,FALSE)</f>
        <v>#REF!</v>
      </c>
      <c r="X5" s="118" t="e">
        <f t="shared" si="2"/>
        <v>#REF!</v>
      </c>
      <c r="Y5" s="103" t="s">
        <v>187</v>
      </c>
    </row>
    <row r="6" spans="1:26">
      <c r="A6" s="71">
        <v>5</v>
      </c>
      <c r="B6" s="72" t="s">
        <v>7</v>
      </c>
      <c r="C6" s="73" t="s">
        <v>177</v>
      </c>
      <c r="D6" s="75">
        <f>VLOOKUP($B6,REPORTE_ENTIDAD!$A$49:$O$58,6,FALSE)</f>
        <v>2989.1</v>
      </c>
      <c r="E6" s="75" t="e">
        <f>VLOOKUP($B6,REPORTE_ENTIDAD!$A$49:$O$58,34,FALSE)</f>
        <v>#REF!</v>
      </c>
      <c r="F6" s="75">
        <f>VLOOKUP($B6,REPORTE_ENTIDAD!$A$49:$O$58,11,FALSE)</f>
        <v>48578.789504199987</v>
      </c>
      <c r="G6" s="76">
        <f t="shared" si="0"/>
        <v>16.251978690642666</v>
      </c>
      <c r="H6" s="75" t="e">
        <f>VLOOKUP($B6,REPORTE_ENTIDAD!$A$49:$O$58,29,FALSE)</f>
        <v>#REF!</v>
      </c>
      <c r="I6" s="75" t="e">
        <f>VLOOKUP($B6,REPORTE_ENTIDAD!$A$49:$O$58,35,FALSE)</f>
        <v>#REF!</v>
      </c>
      <c r="J6" s="75" t="e">
        <f>VLOOKUP($B6,REPORTE_ENTIDAD!$A$49:$O$58,17,FALSE)</f>
        <v>#REF!</v>
      </c>
      <c r="K6" s="76" t="e">
        <f t="shared" si="1"/>
        <v>#REF!</v>
      </c>
      <c r="L6" s="75" t="e">
        <f>VLOOKUP($B6,REPORTE_ENTIDAD!$A$49:$O$58,36,FALSE)</f>
        <v>#REF!</v>
      </c>
      <c r="M6" s="75" t="e">
        <f t="shared" si="3"/>
        <v>#REF!</v>
      </c>
      <c r="O6" s="113" t="s">
        <v>9</v>
      </c>
      <c r="P6" s="97" t="s">
        <v>56</v>
      </c>
      <c r="Q6" s="97" t="s">
        <v>9</v>
      </c>
      <c r="R6" s="110" t="s">
        <v>9</v>
      </c>
      <c r="S6" s="96" t="s">
        <v>65</v>
      </c>
      <c r="T6" s="97" t="s">
        <v>186</v>
      </c>
      <c r="U6" s="102">
        <f>VLOOKUP($O6,REPORTE_ENTIDAD!$A$61:$O$72,6,FALSE)</f>
        <v>0</v>
      </c>
      <c r="V6" s="102">
        <f>VLOOKUP($O6,REPORTE_ENTIDAD!$A$61:$O$72,11,FALSE)</f>
        <v>4875.9909159999952</v>
      </c>
      <c r="W6" s="102" t="e">
        <f>VLOOKUP($O6,REPORTE_ENTIDAD!$A$61:$O$72,29,FALSE)</f>
        <v>#REF!</v>
      </c>
      <c r="X6" s="118" t="e">
        <f t="shared" si="2"/>
        <v>#REF!</v>
      </c>
      <c r="Y6" s="103" t="s">
        <v>187</v>
      </c>
    </row>
    <row r="7" spans="1:26">
      <c r="A7" s="71">
        <v>6</v>
      </c>
      <c r="B7" s="72" t="s">
        <v>8</v>
      </c>
      <c r="C7" s="73" t="s">
        <v>177</v>
      </c>
      <c r="D7" s="75">
        <f>VLOOKUP($B7,REPORTE_ENTIDAD!$A$49:$O$58,6,FALSE)</f>
        <v>0</v>
      </c>
      <c r="E7" s="75" t="e">
        <f>VLOOKUP($B7,REPORTE_ENTIDAD!$A$49:$O$58,34,FALSE)</f>
        <v>#REF!</v>
      </c>
      <c r="F7" s="75">
        <f>VLOOKUP($B7,REPORTE_ENTIDAD!$A$49:$O$58,11,FALSE)</f>
        <v>49184.957393909994</v>
      </c>
      <c r="G7" s="76">
        <f t="shared" si="0"/>
        <v>0</v>
      </c>
      <c r="H7" s="75" t="e">
        <f>VLOOKUP($B7,REPORTE_ENTIDAD!$A$49:$O$58,29,FALSE)</f>
        <v>#REF!</v>
      </c>
      <c r="I7" s="75" t="e">
        <f>VLOOKUP($B7,REPORTE_ENTIDAD!$A$49:$O$58,35,FALSE)</f>
        <v>#REF!</v>
      </c>
      <c r="J7" s="75" t="e">
        <f>VLOOKUP($B7,REPORTE_ENTIDAD!$A$49:$O$58,17,FALSE)</f>
        <v>#REF!</v>
      </c>
      <c r="K7" s="76">
        <f t="shared" si="1"/>
        <v>0</v>
      </c>
      <c r="L7" s="75" t="e">
        <f>VLOOKUP($B7,REPORTE_ENTIDAD!$A$49:$O$58,36,FALSE)</f>
        <v>#REF!</v>
      </c>
      <c r="M7" s="75" t="e">
        <f>M17+M27+M35</f>
        <v>#REF!</v>
      </c>
      <c r="O7" s="113" t="s">
        <v>68</v>
      </c>
      <c r="P7" s="97" t="s">
        <v>56</v>
      </c>
      <c r="Q7" s="97" t="s">
        <v>9</v>
      </c>
      <c r="R7" s="110" t="s">
        <v>185</v>
      </c>
      <c r="S7" s="96" t="s">
        <v>66</v>
      </c>
      <c r="T7" s="97" t="s">
        <v>186</v>
      </c>
      <c r="U7" s="102">
        <f>VLOOKUP($O7,REPORTE_ENTIDAD!$A$142:$O$147,6,FALSE)-U9</f>
        <v>0</v>
      </c>
      <c r="V7" s="102">
        <f>VLOOKUP($O7,REPORTE_ENTIDAD!$A$142:$O$147,11,FALSE)-V9</f>
        <v>42476.154852970038</v>
      </c>
      <c r="W7" s="102" t="e">
        <f>VLOOKUP($O7,REPORTE_ENTIDAD!$A$142:$O$147,29,FALSE)-W9</f>
        <v>#REF!</v>
      </c>
      <c r="X7" s="118" t="e">
        <f t="shared" si="2"/>
        <v>#REF!</v>
      </c>
      <c r="Y7" s="103" t="s">
        <v>187</v>
      </c>
    </row>
    <row r="8" spans="1:26">
      <c r="A8" s="71">
        <v>7</v>
      </c>
      <c r="B8" s="72" t="s">
        <v>9</v>
      </c>
      <c r="C8" s="73" t="s">
        <v>177</v>
      </c>
      <c r="D8" s="75">
        <f>VLOOKUP($B8,REPORTE_ENTIDAD!$A$49:$O$58,6,FALSE)</f>
        <v>124670.463604</v>
      </c>
      <c r="E8" s="75" t="e">
        <f>VLOOKUP($B8,REPORTE_ENTIDAD!$A$49:$O$58,34,FALSE)</f>
        <v>#REF!</v>
      </c>
      <c r="F8" s="75">
        <f>VLOOKUP($B8,REPORTE_ENTIDAD!$A$49:$O$58,11,FALSE)</f>
        <v>688691.65653597005</v>
      </c>
      <c r="G8" s="76">
        <f t="shared" si="0"/>
        <v>5.5240963787823247</v>
      </c>
      <c r="H8" s="75" t="e">
        <f>VLOOKUP($B8,REPORTE_ENTIDAD!$A$49:$O$58,29,FALSE)</f>
        <v>#REF!</v>
      </c>
      <c r="I8" s="75" t="e">
        <f>VLOOKUP($B8,REPORTE_ENTIDAD!$A$49:$O$58,35,FALSE)</f>
        <v>#REF!</v>
      </c>
      <c r="J8" s="75" t="e">
        <f>VLOOKUP($B8,REPORTE_ENTIDAD!$A$49:$O$58,17,FALSE)</f>
        <v>#REF!</v>
      </c>
      <c r="K8" s="76" t="e">
        <f t="shared" si="1"/>
        <v>#REF!</v>
      </c>
      <c r="L8" s="75" t="e">
        <f>VLOOKUP($B8,REPORTE_ENTIDAD!$A$49:$O$58,36,FALSE)</f>
        <v>#REF!</v>
      </c>
      <c r="M8" s="75" t="e">
        <f t="shared" si="3"/>
        <v>#REF!</v>
      </c>
      <c r="O8" s="113" t="s">
        <v>73</v>
      </c>
      <c r="P8" s="97" t="s">
        <v>56</v>
      </c>
      <c r="Q8" s="97" t="s">
        <v>9</v>
      </c>
      <c r="R8" s="110" t="s">
        <v>109</v>
      </c>
      <c r="S8" s="96" t="s">
        <v>66</v>
      </c>
      <c r="T8" s="97" t="s">
        <v>186</v>
      </c>
      <c r="U8" s="102">
        <f>VLOOKUP($O8,REPORTE_ENTIDAD!$A$75:$O$86,6,FALSE)</f>
        <v>0</v>
      </c>
      <c r="V8" s="102">
        <f>VLOOKUP($O8,REPORTE_ENTIDAD!$A$75:$O$86,11,FALSE)</f>
        <v>25349.727342999999</v>
      </c>
      <c r="W8" s="102" t="e">
        <f>VLOOKUP($O8,REPORTE_ENTIDAD!$A$75:$O$86,29,FALSE)</f>
        <v>#REF!</v>
      </c>
      <c r="X8" s="118" t="e">
        <f t="shared" si="2"/>
        <v>#REF!</v>
      </c>
      <c r="Y8" s="103" t="s">
        <v>187</v>
      </c>
    </row>
    <row r="9" spans="1:26">
      <c r="A9" s="71">
        <v>8</v>
      </c>
      <c r="B9" s="72" t="s">
        <v>71</v>
      </c>
      <c r="C9" s="73" t="s">
        <v>177</v>
      </c>
      <c r="D9" s="75">
        <f>VLOOKUP($B9,REPORTE_ENTIDAD!$A$49:$O$58,6,FALSE)</f>
        <v>0</v>
      </c>
      <c r="E9" s="75" t="e">
        <f>VLOOKUP($B9,REPORTE_ENTIDAD!$A$49:$O$58,34,FALSE)</f>
        <v>#REF!</v>
      </c>
      <c r="F9" s="75">
        <f>VLOOKUP($B9,REPORTE_ENTIDAD!$A$49:$O$58,11,FALSE)</f>
        <v>36581.776012579998</v>
      </c>
      <c r="G9" s="76">
        <f t="shared" si="0"/>
        <v>0</v>
      </c>
      <c r="H9" s="75" t="e">
        <f>VLOOKUP($B9,REPORTE_ENTIDAD!$A$49:$O$58,29,FALSE)</f>
        <v>#REF!</v>
      </c>
      <c r="I9" s="75" t="e">
        <f>VLOOKUP($B9,REPORTE_ENTIDAD!$A$49:$O$58,35,FALSE)</f>
        <v>#REF!</v>
      </c>
      <c r="J9" s="75" t="e">
        <f>VLOOKUP($B9,REPORTE_ENTIDAD!$A$49:$O$58,17,FALSE)</f>
        <v>#REF!</v>
      </c>
      <c r="K9" s="76">
        <f t="shared" si="1"/>
        <v>0</v>
      </c>
      <c r="L9" s="75" t="e">
        <f>VLOOKUP($B9,REPORTE_ENTIDAD!$A$49:$O$58,36,FALSE)</f>
        <v>#REF!</v>
      </c>
      <c r="M9" s="75" t="e">
        <f>M19+M29+M36</f>
        <v>#REF!</v>
      </c>
      <c r="O9" s="113" t="s">
        <v>192</v>
      </c>
      <c r="P9" s="97" t="s">
        <v>56</v>
      </c>
      <c r="Q9" s="97" t="s">
        <v>9</v>
      </c>
      <c r="R9" s="110" t="s">
        <v>188</v>
      </c>
      <c r="S9" s="96" t="s">
        <v>66</v>
      </c>
      <c r="T9" s="97" t="s">
        <v>186</v>
      </c>
      <c r="U9" s="102">
        <f>VLOOKUP($O9,REPORTE_ENTIDAD!$A$142:$O$147,6,FALSE)</f>
        <v>124670.463604</v>
      </c>
      <c r="V9" s="102">
        <f>VLOOKUP($O9,REPORTE_ENTIDAD!$A$142:$O$147,11,FALSE)</f>
        <v>641339.51076700003</v>
      </c>
      <c r="W9" s="102" t="e">
        <f>VLOOKUP($O9,REPORTE_ENTIDAD!$A$142:$O$147,29,FALSE)</f>
        <v>#REF!</v>
      </c>
      <c r="X9" s="118" t="e">
        <f t="shared" si="2"/>
        <v>#REF!</v>
      </c>
      <c r="Y9" s="103" t="s">
        <v>187</v>
      </c>
    </row>
    <row r="10" spans="1:26">
      <c r="A10" s="71">
        <v>9</v>
      </c>
      <c r="B10" s="72" t="s">
        <v>72</v>
      </c>
      <c r="C10" s="73" t="s">
        <v>177</v>
      </c>
      <c r="D10" s="75">
        <f>VLOOKUP($B10,REPORTE_ENTIDAD!$A$49:$O$58,6,FALSE)</f>
        <v>0</v>
      </c>
      <c r="E10" s="75" t="e">
        <f>VLOOKUP($B10,REPORTE_ENTIDAD!$A$49:$O$58,34,FALSE)</f>
        <v>#REF!</v>
      </c>
      <c r="F10" s="75">
        <f>VLOOKUP($B10,REPORTE_ENTIDAD!$A$49:$O$58,11,FALSE)</f>
        <v>28907.959679120002</v>
      </c>
      <c r="G10" s="76">
        <f t="shared" si="0"/>
        <v>0</v>
      </c>
      <c r="H10" s="75" t="e">
        <f>VLOOKUP($B10,REPORTE_ENTIDAD!$A$49:$O$58,29,FALSE)</f>
        <v>#REF!</v>
      </c>
      <c r="I10" s="75" t="e">
        <f>VLOOKUP($B10,REPORTE_ENTIDAD!$A$49:$O$58,35,FALSE)</f>
        <v>#REF!</v>
      </c>
      <c r="J10" s="75" t="e">
        <f>VLOOKUP($B10,REPORTE_ENTIDAD!$A$49:$O$58,17,FALSE)</f>
        <v>#REF!</v>
      </c>
      <c r="K10" s="76">
        <f t="shared" si="1"/>
        <v>0</v>
      </c>
      <c r="L10" s="75" t="e">
        <f>VLOOKUP($B10,REPORTE_ENTIDAD!$A$49:$O$58,36,FALSE)</f>
        <v>#REF!</v>
      </c>
      <c r="M10" s="75" t="e">
        <f>M20+M30</f>
        <v>#REF!</v>
      </c>
      <c r="O10" s="113" t="s">
        <v>6</v>
      </c>
      <c r="P10" s="97" t="s">
        <v>56</v>
      </c>
      <c r="Q10" s="97" t="s">
        <v>64</v>
      </c>
      <c r="R10" s="110" t="s">
        <v>189</v>
      </c>
      <c r="S10" s="96" t="s">
        <v>65</v>
      </c>
      <c r="T10" s="97" t="s">
        <v>186</v>
      </c>
      <c r="U10" s="102">
        <f>VLOOKUP($O10,REPORTE_ENTIDAD!$A$61:$O$72,6,FALSE)</f>
        <v>0</v>
      </c>
      <c r="V10" s="102">
        <f>VLOOKUP($O10,REPORTE_ENTIDAD!$A$61:$O$72,11,FALSE)</f>
        <v>20695.573501369996</v>
      </c>
      <c r="W10" s="102" t="e">
        <f>VLOOKUP($O10,REPORTE_ENTIDAD!$A$61:$O$72,29,FALSE)</f>
        <v>#REF!</v>
      </c>
      <c r="X10" s="118" t="e">
        <f t="shared" si="2"/>
        <v>#REF!</v>
      </c>
      <c r="Y10" s="103" t="s">
        <v>187</v>
      </c>
    </row>
    <row r="11" spans="1:26">
      <c r="A11" s="71">
        <v>9.1</v>
      </c>
      <c r="B11" s="72" t="s">
        <v>73</v>
      </c>
      <c r="C11" s="73" t="s">
        <v>177</v>
      </c>
      <c r="D11" s="75">
        <f>VLOOKUP($B11,REPORTE_ENTIDAD!$A$49:$O$58,6,FALSE)</f>
        <v>0</v>
      </c>
      <c r="E11" s="75" t="e">
        <f>VLOOKUP($B11,REPORTE_ENTIDAD!$A$49:$O$58,34,FALSE)</f>
        <v>#REF!</v>
      </c>
      <c r="F11" s="75">
        <f>VLOOKUP($B11,REPORTE_ENTIDAD!$A$49:$O$58,11,FALSE)</f>
        <v>25349.727342999999</v>
      </c>
      <c r="G11" s="76">
        <f t="shared" si="0"/>
        <v>0</v>
      </c>
      <c r="H11" s="75" t="e">
        <f>VLOOKUP($B11,REPORTE_ENTIDAD!$A$49:$O$58,29,FALSE)</f>
        <v>#REF!</v>
      </c>
      <c r="I11" s="75" t="e">
        <f>VLOOKUP($B11,REPORTE_ENTIDAD!$A$49:$O$58,35,FALSE)</f>
        <v>#REF!</v>
      </c>
      <c r="J11" s="75" t="e">
        <f>VLOOKUP($B11,REPORTE_ENTIDAD!$A$49:$O$58,17,FALSE)</f>
        <v>#REF!</v>
      </c>
      <c r="K11" s="76">
        <f t="shared" si="1"/>
        <v>0</v>
      </c>
      <c r="L11" s="75" t="e">
        <f>VLOOKUP($B11,REPORTE_ENTIDAD!$A$49:$O$58,36,FALSE)</f>
        <v>#REF!</v>
      </c>
      <c r="M11" s="75" t="e">
        <f>M31</f>
        <v>#REF!</v>
      </c>
      <c r="O11" s="113" t="s">
        <v>6</v>
      </c>
      <c r="P11" s="97" t="s">
        <v>56</v>
      </c>
      <c r="Q11" s="97" t="s">
        <v>64</v>
      </c>
      <c r="R11" s="110" t="s">
        <v>189</v>
      </c>
      <c r="S11" s="96" t="s">
        <v>114</v>
      </c>
      <c r="T11" s="97" t="s">
        <v>186</v>
      </c>
      <c r="U11" s="102">
        <f>VLOOKUP($O11,REPORTE_ENTIDAD!$A$34:$O$40,6,FALSE)</f>
        <v>0</v>
      </c>
      <c r="V11" s="102">
        <f>VLOOKUP($O11,REPORTE_ENTIDAD!$A$34:$O$40,11,FALSE)</f>
        <v>4117.8464949999998</v>
      </c>
      <c r="W11" s="102" t="e">
        <f>VLOOKUP($O11,REPORTE_ENTIDAD!$A$34:$O$40,29,FALSE)</f>
        <v>#REF!</v>
      </c>
      <c r="X11" s="118" t="e">
        <f t="shared" si="2"/>
        <v>#REF!</v>
      </c>
      <c r="Y11" s="103" t="s">
        <v>187</v>
      </c>
    </row>
    <row r="12" spans="1:26">
      <c r="A12" s="71">
        <v>1</v>
      </c>
      <c r="B12" s="72" t="s">
        <v>6</v>
      </c>
      <c r="C12" s="73" t="s">
        <v>65</v>
      </c>
      <c r="D12" s="75">
        <f>VLOOKUP($B12,REPORTE_ENTIDAD!$A$61:$O$72,6,FALSE)</f>
        <v>0</v>
      </c>
      <c r="E12" s="75" t="e">
        <f>VLOOKUP($B12,REPORTE_ENTIDAD!$A$61:$O$72,34,FALSE)</f>
        <v>#REF!</v>
      </c>
      <c r="F12" s="75">
        <f>VLOOKUP($B12,REPORTE_ENTIDAD!$A$61:$O$72,11,FALSE)</f>
        <v>20695.573501369996</v>
      </c>
      <c r="G12" s="76">
        <f t="shared" ref="G12:G36" si="4">IF(D12=0,0,F12/D12)</f>
        <v>0</v>
      </c>
      <c r="H12" s="75" t="e">
        <f>VLOOKUP($B12,REPORTE_ENTIDAD!$A$61:$O$72,29,FALSE)</f>
        <v>#REF!</v>
      </c>
      <c r="I12" s="75" t="e">
        <f>VLOOKUP($B12,REPORTE_ENTIDAD!$A$61:$O$72,35,FALSE)</f>
        <v>#REF!</v>
      </c>
      <c r="J12" s="75" t="e">
        <f>VLOOKUP($B12,REPORTE_ENTIDAD!$A$61:$O$72,17,FALSE)</f>
        <v>#REF!</v>
      </c>
      <c r="K12" s="76">
        <f t="shared" ref="K12:K36" si="5">IF(D12=0,0,J12/D12)</f>
        <v>0</v>
      </c>
      <c r="L12" s="75" t="e">
        <f>VLOOKUP($B12,REPORTE_ENTIDAD!$A$61:$O$72,36,FALSE)</f>
        <v>#REF!</v>
      </c>
      <c r="M12" s="75" t="e">
        <f>VLOOKUP($B12,REPORTE_ENTIDAD!$A$61:$O$72,22,FALSE)</f>
        <v>#REF!</v>
      </c>
      <c r="O12" s="116" t="s">
        <v>179</v>
      </c>
      <c r="P12" s="97" t="s">
        <v>56</v>
      </c>
      <c r="Q12" s="97" t="s">
        <v>64</v>
      </c>
      <c r="R12" s="110" t="s">
        <v>190</v>
      </c>
      <c r="S12" s="96" t="s">
        <v>66</v>
      </c>
      <c r="T12" s="97" t="s">
        <v>186</v>
      </c>
      <c r="U12" s="102">
        <f>VLOOKUP($O12,REPORTE_ENTIDAD!$A$75:$O$86,6,FALSE)</f>
        <v>0</v>
      </c>
      <c r="V12" s="102">
        <f>VLOOKUP($O12,REPORTE_ENTIDAD!$A$75:$O$86,11,FALSE)</f>
        <v>64204.956148499972</v>
      </c>
      <c r="W12" s="102" t="e">
        <f>VLOOKUP($O12,REPORTE_ENTIDAD!$A$75:$O$86,29,FALSE)</f>
        <v>#REF!</v>
      </c>
      <c r="X12" s="118" t="e">
        <f t="shared" si="2"/>
        <v>#REF!</v>
      </c>
      <c r="Y12" s="103" t="s">
        <v>187</v>
      </c>
    </row>
    <row r="13" spans="1:26">
      <c r="A13" s="71">
        <v>2</v>
      </c>
      <c r="B13" s="72" t="s">
        <v>10</v>
      </c>
      <c r="C13" s="73" t="s">
        <v>65</v>
      </c>
      <c r="D13" s="75">
        <f>VLOOKUP($B13,REPORTE_ENTIDAD!$A$61:$O$72,6,FALSE)</f>
        <v>0</v>
      </c>
      <c r="E13" s="75" t="e">
        <f>VLOOKUP($B13,REPORTE_ENTIDAD!$A$61:$O$72,34,FALSE)</f>
        <v>#REF!</v>
      </c>
      <c r="F13" s="75">
        <f>VLOOKUP($B13,REPORTE_ENTIDAD!$A$61:$O$72,11,FALSE)</f>
        <v>0</v>
      </c>
      <c r="G13" s="76">
        <f t="shared" si="4"/>
        <v>0</v>
      </c>
      <c r="H13" s="75" t="e">
        <f>VLOOKUP($B13,REPORTE_ENTIDAD!$A$61:$O$72,29,FALSE)</f>
        <v>#REF!</v>
      </c>
      <c r="I13" s="75" t="e">
        <f>VLOOKUP($B13,REPORTE_ENTIDAD!$A$61:$O$72,35,FALSE)</f>
        <v>#REF!</v>
      </c>
      <c r="J13" s="75" t="e">
        <f>VLOOKUP($B13,REPORTE_ENTIDAD!$A$61:$O$72,17,FALSE)</f>
        <v>#REF!</v>
      </c>
      <c r="K13" s="76">
        <f t="shared" si="5"/>
        <v>0</v>
      </c>
      <c r="L13" s="75" t="e">
        <f>VLOOKUP($B13,REPORTE_ENTIDAD!$A$61:$O$72,36,FALSE)</f>
        <v>#REF!</v>
      </c>
      <c r="M13" s="75" t="e">
        <f>VLOOKUP($B13,REPORTE_ENTIDAD!$A$61:$O$72,22,FALSE)</f>
        <v>#REF!</v>
      </c>
      <c r="O13" s="113" t="s">
        <v>7</v>
      </c>
      <c r="P13" s="97" t="s">
        <v>56</v>
      </c>
      <c r="Q13" s="97" t="s">
        <v>64</v>
      </c>
      <c r="R13" s="110" t="s">
        <v>7</v>
      </c>
      <c r="S13" s="96" t="s">
        <v>65</v>
      </c>
      <c r="T13" s="97" t="s">
        <v>186</v>
      </c>
      <c r="U13" s="102">
        <f>VLOOKUP($O13,REPORTE_ENTIDAD!$A$61:$O$72,6,FALSE)</f>
        <v>2989.1</v>
      </c>
      <c r="V13" s="102">
        <f>VLOOKUP($O13,REPORTE_ENTIDAD!$A$61:$O$72,11,FALSE)</f>
        <v>26095.212807199998</v>
      </c>
      <c r="W13" s="102" t="e">
        <f>VLOOKUP($O13,REPORTE_ENTIDAD!$A$61:$O$72,29,FALSE)</f>
        <v>#REF!</v>
      </c>
      <c r="X13" s="118" t="e">
        <f t="shared" si="2"/>
        <v>#REF!</v>
      </c>
      <c r="Y13" s="103" t="s">
        <v>187</v>
      </c>
    </row>
    <row r="14" spans="1:26">
      <c r="A14" s="71">
        <v>3</v>
      </c>
      <c r="B14" s="72" t="s">
        <v>70</v>
      </c>
      <c r="C14" s="73" t="s">
        <v>65</v>
      </c>
      <c r="D14" s="75">
        <f>VLOOKUP($B14,REPORTE_ENTIDAD!$A$61:$O$72,6,FALSE)</f>
        <v>0</v>
      </c>
      <c r="E14" s="75" t="e">
        <f>VLOOKUP($B14,REPORTE_ENTIDAD!$A$61:$O$72,34,FALSE)</f>
        <v>#REF!</v>
      </c>
      <c r="F14" s="75">
        <f>VLOOKUP($B14,REPORTE_ENTIDAD!$A$61:$O$72,11,FALSE)</f>
        <v>0</v>
      </c>
      <c r="G14" s="76">
        <f t="shared" si="4"/>
        <v>0</v>
      </c>
      <c r="H14" s="75" t="e">
        <f>VLOOKUP($B14,REPORTE_ENTIDAD!$A$61:$O$72,29,FALSE)</f>
        <v>#REF!</v>
      </c>
      <c r="I14" s="75" t="e">
        <f>VLOOKUP($B14,REPORTE_ENTIDAD!$A$61:$O$72,35,FALSE)</f>
        <v>#REF!</v>
      </c>
      <c r="J14" s="75" t="e">
        <f>VLOOKUP($B14,REPORTE_ENTIDAD!$A$61:$O$72,17,FALSE)</f>
        <v>#REF!</v>
      </c>
      <c r="K14" s="76">
        <f t="shared" si="5"/>
        <v>0</v>
      </c>
      <c r="L14" s="75" t="e">
        <f>VLOOKUP($B14,REPORTE_ENTIDAD!$A$61:$O$72,36,FALSE)</f>
        <v>#REF!</v>
      </c>
      <c r="M14" s="75" t="e">
        <f>VLOOKUP($B14,REPORTE_ENTIDAD!$A$61:$O$72,22,FALSE)</f>
        <v>#REF!</v>
      </c>
      <c r="O14" s="113" t="s">
        <v>7</v>
      </c>
      <c r="P14" s="97" t="s">
        <v>56</v>
      </c>
      <c r="Q14" s="97" t="s">
        <v>64</v>
      </c>
      <c r="R14" s="110" t="s">
        <v>7</v>
      </c>
      <c r="S14" s="96" t="s">
        <v>66</v>
      </c>
      <c r="T14" s="97" t="s">
        <v>186</v>
      </c>
      <c r="U14" s="102">
        <f>VLOOKUP($O14,REPORTE_ENTIDAD!$A$75:$O$86,6,FALSE)</f>
        <v>0</v>
      </c>
      <c r="V14" s="102">
        <f>VLOOKUP($O14,REPORTE_ENTIDAD!$A$75:$O$86,11,FALSE)</f>
        <v>21164.163085</v>
      </c>
      <c r="W14" s="102" t="e">
        <f>VLOOKUP($O14,REPORTE_ENTIDAD!$A$75:$O$86,29,FALSE)</f>
        <v>#REF!</v>
      </c>
      <c r="X14" s="118" t="e">
        <f t="shared" si="2"/>
        <v>#REF!</v>
      </c>
      <c r="Y14" s="103" t="s">
        <v>187</v>
      </c>
    </row>
    <row r="15" spans="1:26">
      <c r="A15" s="71">
        <v>4</v>
      </c>
      <c r="B15" s="72" t="s">
        <v>67</v>
      </c>
      <c r="C15" s="73" t="s">
        <v>65</v>
      </c>
      <c r="D15" s="75">
        <f>VLOOKUP($B15,REPORTE_ENTIDAD!$A$61:$O$72,6,FALSE)</f>
        <v>0</v>
      </c>
      <c r="E15" s="75" t="e">
        <f>VLOOKUP($B15,REPORTE_ENTIDAD!$A$61:$O$72,34,FALSE)</f>
        <v>#REF!</v>
      </c>
      <c r="F15" s="75">
        <f>VLOOKUP($B15,REPORTE_ENTIDAD!$A$61:$O$72,11,FALSE)</f>
        <v>18303.720731269997</v>
      </c>
      <c r="G15" s="76">
        <f t="shared" si="4"/>
        <v>0</v>
      </c>
      <c r="H15" s="75" t="e">
        <f>VLOOKUP($B15,REPORTE_ENTIDAD!$A$61:$O$72,29,FALSE)</f>
        <v>#REF!</v>
      </c>
      <c r="I15" s="75" t="e">
        <f>VLOOKUP($B15,REPORTE_ENTIDAD!$A$61:$O$72,35,FALSE)</f>
        <v>#REF!</v>
      </c>
      <c r="J15" s="75" t="e">
        <f>VLOOKUP($B15,REPORTE_ENTIDAD!$A$61:$O$72,17,FALSE)</f>
        <v>#REF!</v>
      </c>
      <c r="K15" s="76">
        <f t="shared" si="5"/>
        <v>0</v>
      </c>
      <c r="L15" s="75" t="e">
        <f>VLOOKUP($B15,REPORTE_ENTIDAD!$A$61:$O$72,36,FALSE)</f>
        <v>#REF!</v>
      </c>
      <c r="M15" s="75" t="e">
        <f>VLOOKUP($B15,REPORTE_ENTIDAD!$A$61:$O$72,22,FALSE)</f>
        <v>#REF!</v>
      </c>
      <c r="O15" s="113" t="s">
        <v>71</v>
      </c>
      <c r="P15" s="97" t="s">
        <v>56</v>
      </c>
      <c r="Q15" s="97" t="s">
        <v>64</v>
      </c>
      <c r="R15" s="110" t="s">
        <v>109</v>
      </c>
      <c r="S15" s="96" t="s">
        <v>65</v>
      </c>
      <c r="T15" s="97" t="s">
        <v>186</v>
      </c>
      <c r="U15" s="102">
        <f>VLOOKUP($O15,REPORTE_ENTIDAD!$A$61:$O$72,6,FALSE)</f>
        <v>0</v>
      </c>
      <c r="V15" s="102">
        <f>VLOOKUP($O15,REPORTE_ENTIDAD!$A$61:$O$72,11,FALSE)</f>
        <v>14982.071184579996</v>
      </c>
      <c r="W15" s="102" t="e">
        <f>VLOOKUP($O15,REPORTE_ENTIDAD!$A$61:$O$72,29,FALSE)</f>
        <v>#REF!</v>
      </c>
      <c r="X15" s="118" t="e">
        <f t="shared" si="2"/>
        <v>#REF!</v>
      </c>
      <c r="Y15" s="103" t="s">
        <v>187</v>
      </c>
    </row>
    <row r="16" spans="1:26">
      <c r="A16" s="71">
        <v>5</v>
      </c>
      <c r="B16" s="72" t="s">
        <v>7</v>
      </c>
      <c r="C16" s="73" t="s">
        <v>65</v>
      </c>
      <c r="D16" s="75">
        <f>VLOOKUP($B16,REPORTE_ENTIDAD!$A$61:$O$72,6,FALSE)</f>
        <v>2989.1</v>
      </c>
      <c r="E16" s="75" t="e">
        <f>VLOOKUP($B16,REPORTE_ENTIDAD!$A$61:$O$72,34,FALSE)</f>
        <v>#REF!</v>
      </c>
      <c r="F16" s="75">
        <f>VLOOKUP($B16,REPORTE_ENTIDAD!$A$61:$O$72,11,FALSE)</f>
        <v>26095.212807199998</v>
      </c>
      <c r="G16" s="76">
        <f t="shared" si="4"/>
        <v>8.7301237185774969</v>
      </c>
      <c r="H16" s="75" t="e">
        <f>VLOOKUP($B16,REPORTE_ENTIDAD!$A$61:$O$72,29,FALSE)</f>
        <v>#REF!</v>
      </c>
      <c r="I16" s="75" t="e">
        <f>VLOOKUP($B16,REPORTE_ENTIDAD!$A$61:$O$72,35,FALSE)</f>
        <v>#REF!</v>
      </c>
      <c r="J16" s="75" t="e">
        <f>VLOOKUP($B16,REPORTE_ENTIDAD!$A$61:$O$72,17,FALSE)</f>
        <v>#REF!</v>
      </c>
      <c r="K16" s="76" t="e">
        <f t="shared" si="5"/>
        <v>#REF!</v>
      </c>
      <c r="L16" s="75" t="e">
        <f>VLOOKUP($B16,REPORTE_ENTIDAD!$A$61:$O$72,36,FALSE)</f>
        <v>#REF!</v>
      </c>
      <c r="M16" s="75" t="e">
        <f>VLOOKUP($B16,REPORTE_ENTIDAD!$A$61:$O$72,22,FALSE)</f>
        <v>#REF!</v>
      </c>
      <c r="O16" s="113" t="s">
        <v>69</v>
      </c>
      <c r="P16" s="97" t="s">
        <v>56</v>
      </c>
      <c r="Q16" s="97" t="s">
        <v>64</v>
      </c>
      <c r="R16" s="110" t="s">
        <v>109</v>
      </c>
      <c r="S16" s="96" t="s">
        <v>114</v>
      </c>
      <c r="T16" s="97" t="s">
        <v>186</v>
      </c>
      <c r="U16" s="102">
        <f>VLOOKUP($O16,REPORTE_ENTIDAD!$A$34:$O$40,6,FALSE)</f>
        <v>0</v>
      </c>
      <c r="V16" s="102">
        <f>VLOOKUP($O16,REPORTE_ENTIDAD!$A$34:$O$40,11,FALSE)</f>
        <v>21534.700738</v>
      </c>
      <c r="W16" s="102" t="e">
        <f>VLOOKUP($O16,REPORTE_ENTIDAD!$A$34:$O$40,29,FALSE)</f>
        <v>#REF!</v>
      </c>
      <c r="X16" s="118" t="e">
        <f t="shared" si="2"/>
        <v>#REF!</v>
      </c>
      <c r="Y16" s="103" t="s">
        <v>187</v>
      </c>
    </row>
    <row r="17" spans="1:25">
      <c r="A17" s="71">
        <v>6</v>
      </c>
      <c r="B17" s="72" t="s">
        <v>8</v>
      </c>
      <c r="C17" s="73" t="s">
        <v>65</v>
      </c>
      <c r="D17" s="75">
        <f>VLOOKUP($B17,REPORTE_ENTIDAD!$A$61:$O$72,6,FALSE)</f>
        <v>0</v>
      </c>
      <c r="E17" s="75" t="e">
        <f>VLOOKUP($B17,REPORTE_ENTIDAD!$A$61:$O$72,34,FALSE)</f>
        <v>#REF!</v>
      </c>
      <c r="F17" s="75">
        <f>VLOOKUP($B17,REPORTE_ENTIDAD!$A$61:$O$72,11,FALSE)</f>
        <v>12303.976601820003</v>
      </c>
      <c r="G17" s="76">
        <f t="shared" si="4"/>
        <v>0</v>
      </c>
      <c r="H17" s="75" t="e">
        <f>VLOOKUP($B17,REPORTE_ENTIDAD!$A$61:$O$72,29,FALSE)</f>
        <v>#REF!</v>
      </c>
      <c r="I17" s="75" t="e">
        <f>VLOOKUP($B17,REPORTE_ENTIDAD!$A$61:$O$72,35,FALSE)</f>
        <v>#REF!</v>
      </c>
      <c r="J17" s="75" t="e">
        <f>VLOOKUP($B17,REPORTE_ENTIDAD!$A$61:$O$72,17,FALSE)</f>
        <v>#REF!</v>
      </c>
      <c r="K17" s="76">
        <f t="shared" si="5"/>
        <v>0</v>
      </c>
      <c r="L17" s="75" t="e">
        <f>VLOOKUP($B17,REPORTE_ENTIDAD!$A$61:$O$72,36,FALSE)</f>
        <v>#REF!</v>
      </c>
      <c r="M17" s="75" t="e">
        <f>VLOOKUP($B17,REPORTE_ENTIDAD!$A$61:$O$72,22,FALSE)</f>
        <v>#REF!</v>
      </c>
      <c r="O17" s="113" t="s">
        <v>71</v>
      </c>
      <c r="P17" s="97" t="s">
        <v>56</v>
      </c>
      <c r="Q17" s="97" t="s">
        <v>64</v>
      </c>
      <c r="R17" s="110" t="s">
        <v>109</v>
      </c>
      <c r="S17" s="96" t="s">
        <v>66</v>
      </c>
      <c r="T17" s="97" t="s">
        <v>186</v>
      </c>
      <c r="U17" s="102">
        <f>VLOOKUP($O17,REPORTE_ENTIDAD!$A$75:$O$86,6,FALSE)</f>
        <v>0</v>
      </c>
      <c r="V17" s="102">
        <f>VLOOKUP($O17,REPORTE_ENTIDAD!$A$75:$O$86,11,FALSE)</f>
        <v>65.00409000000036</v>
      </c>
      <c r="W17" s="102" t="e">
        <f>VLOOKUP($O17,REPORTE_ENTIDAD!$A$75:$O$86,29,FALSE)</f>
        <v>#REF!</v>
      </c>
      <c r="X17" s="118" t="e">
        <f t="shared" si="2"/>
        <v>#REF!</v>
      </c>
      <c r="Y17" s="103" t="s">
        <v>187</v>
      </c>
    </row>
    <row r="18" spans="1:25">
      <c r="A18" s="71">
        <v>7</v>
      </c>
      <c r="B18" s="72" t="s">
        <v>9</v>
      </c>
      <c r="C18" s="73" t="s">
        <v>65</v>
      </c>
      <c r="D18" s="75">
        <f>VLOOKUP($B18,REPORTE_ENTIDAD!$A$61:$O$72,6,FALSE)</f>
        <v>0</v>
      </c>
      <c r="E18" s="75" t="e">
        <f>VLOOKUP($B18,REPORTE_ENTIDAD!$A$61:$O$72,34,FALSE)</f>
        <v>#REF!</v>
      </c>
      <c r="F18" s="75">
        <f>VLOOKUP($B18,REPORTE_ENTIDAD!$A$61:$O$72,11,FALSE)</f>
        <v>4875.9909159999952</v>
      </c>
      <c r="G18" s="76">
        <f t="shared" si="4"/>
        <v>0</v>
      </c>
      <c r="H18" s="75" t="e">
        <f>VLOOKUP($B18,REPORTE_ENTIDAD!$A$61:$O$72,29,FALSE)</f>
        <v>#REF!</v>
      </c>
      <c r="I18" s="75" t="e">
        <f>VLOOKUP($B18,REPORTE_ENTIDAD!$A$61:$O$72,35,FALSE)</f>
        <v>#REF!</v>
      </c>
      <c r="J18" s="75" t="e">
        <f>VLOOKUP($B18,REPORTE_ENTIDAD!$A$61:$O$72,17,FALSE)</f>
        <v>#REF!</v>
      </c>
      <c r="K18" s="76">
        <f t="shared" si="5"/>
        <v>0</v>
      </c>
      <c r="L18" s="75" t="e">
        <f>VLOOKUP($B18,REPORTE_ENTIDAD!$A$61:$O$72,36,FALSE)</f>
        <v>#REF!</v>
      </c>
      <c r="M18" s="75" t="e">
        <f>VLOOKUP($B18,REPORTE_ENTIDAD!$A$61:$O$72,22,FALSE)</f>
        <v>#REF!</v>
      </c>
      <c r="O18" s="113" t="s">
        <v>8</v>
      </c>
      <c r="P18" s="97" t="s">
        <v>56</v>
      </c>
      <c r="Q18" s="97" t="s">
        <v>64</v>
      </c>
      <c r="R18" s="110" t="s">
        <v>8</v>
      </c>
      <c r="S18" s="96" t="s">
        <v>65</v>
      </c>
      <c r="T18" s="97" t="s">
        <v>186</v>
      </c>
      <c r="U18" s="102">
        <f>VLOOKUP($O18,REPORTE_ENTIDAD!$A$61:$O$72,6,FALSE)</f>
        <v>0</v>
      </c>
      <c r="V18" s="102">
        <f>VLOOKUP($O18,REPORTE_ENTIDAD!$A$61:$O$72,11,FALSE)</f>
        <v>12303.976601820003</v>
      </c>
      <c r="W18" s="102" t="e">
        <f>VLOOKUP($O18,REPORTE_ENTIDAD!$A$61:$O$72,29,FALSE)</f>
        <v>#REF!</v>
      </c>
      <c r="X18" s="118" t="e">
        <f t="shared" si="2"/>
        <v>#REF!</v>
      </c>
      <c r="Y18" s="103" t="s">
        <v>187</v>
      </c>
    </row>
    <row r="19" spans="1:25">
      <c r="A19" s="71">
        <v>8</v>
      </c>
      <c r="B19" s="72" t="s">
        <v>71</v>
      </c>
      <c r="C19" s="73" t="s">
        <v>65</v>
      </c>
      <c r="D19" s="75">
        <f>VLOOKUP($B19,REPORTE_ENTIDAD!$A$61:$O$72,6,FALSE)</f>
        <v>0</v>
      </c>
      <c r="E19" s="75" t="e">
        <f>VLOOKUP($B19,REPORTE_ENTIDAD!$A$61:$O$72,34,FALSE)</f>
        <v>#REF!</v>
      </c>
      <c r="F19" s="75">
        <f>VLOOKUP($B19,REPORTE_ENTIDAD!$A$61:$O$72,11,FALSE)</f>
        <v>14982.071184579996</v>
      </c>
      <c r="G19" s="76">
        <f t="shared" si="4"/>
        <v>0</v>
      </c>
      <c r="H19" s="75" t="e">
        <f>VLOOKUP($B19,REPORTE_ENTIDAD!$A$61:$O$72,29,FALSE)</f>
        <v>#REF!</v>
      </c>
      <c r="I19" s="75" t="e">
        <f>VLOOKUP($B19,REPORTE_ENTIDAD!$A$61:$O$72,35,FALSE)</f>
        <v>#REF!</v>
      </c>
      <c r="J19" s="75" t="e">
        <f>VLOOKUP($B19,REPORTE_ENTIDAD!$A$61:$O$72,17,FALSE)</f>
        <v>#REF!</v>
      </c>
      <c r="K19" s="76">
        <f t="shared" si="5"/>
        <v>0</v>
      </c>
      <c r="L19" s="75" t="e">
        <f>VLOOKUP($B19,REPORTE_ENTIDAD!$A$61:$O$72,36,FALSE)</f>
        <v>#REF!</v>
      </c>
      <c r="M19" s="75" t="e">
        <f>VLOOKUP($B19,REPORTE_ENTIDAD!$A$61:$O$72,22,FALSE)</f>
        <v>#REF!</v>
      </c>
      <c r="O19" s="113" t="s">
        <v>8</v>
      </c>
      <c r="P19" s="97" t="s">
        <v>56</v>
      </c>
      <c r="Q19" s="97" t="s">
        <v>64</v>
      </c>
      <c r="R19" s="110" t="s">
        <v>8</v>
      </c>
      <c r="S19" s="96" t="s">
        <v>114</v>
      </c>
      <c r="T19" s="97" t="s">
        <v>186</v>
      </c>
      <c r="U19" s="102">
        <f>VLOOKUP($O19,REPORTE_ENTIDAD!$A$34:$O$40,6,FALSE)</f>
        <v>0</v>
      </c>
      <c r="V19" s="102">
        <f>VLOOKUP($O19,REPORTE_ENTIDAD!$A$34:$O$40,11,FALSE)</f>
        <v>131.74877900000001</v>
      </c>
      <c r="W19" s="102" t="e">
        <f>VLOOKUP($O19,REPORTE_ENTIDAD!$A$34:$O$40,29,FALSE)</f>
        <v>#REF!</v>
      </c>
      <c r="X19" s="118" t="e">
        <f t="shared" si="2"/>
        <v>#REF!</v>
      </c>
      <c r="Y19" s="103" t="s">
        <v>187</v>
      </c>
    </row>
    <row r="20" spans="1:25" ht="15.75" thickBot="1">
      <c r="A20" s="77">
        <v>9</v>
      </c>
      <c r="B20" s="78" t="s">
        <v>72</v>
      </c>
      <c r="C20" s="79" t="s">
        <v>65</v>
      </c>
      <c r="D20" s="75">
        <f>VLOOKUP($B20,REPORTE_ENTIDAD!$A$61:$O$72,6,FALSE)</f>
        <v>0</v>
      </c>
      <c r="E20" s="75" t="e">
        <f>VLOOKUP($B20,REPORTE_ENTIDAD!$A$61:$O$72,34,FALSE)</f>
        <v>#REF!</v>
      </c>
      <c r="F20" s="89">
        <f>VLOOKUP($B20,REPORTE_ENTIDAD!$A$61:$O$72,11,FALSE)</f>
        <v>4898.8405737600006</v>
      </c>
      <c r="G20" s="80">
        <f t="shared" si="4"/>
        <v>0</v>
      </c>
      <c r="H20" s="89" t="e">
        <f>VLOOKUP($B20,REPORTE_ENTIDAD!$A$61:$O$72,29,FALSE)</f>
        <v>#REF!</v>
      </c>
      <c r="I20" s="89" t="e">
        <f>VLOOKUP($B20,REPORTE_ENTIDAD!$A$61:$O$72,35,FALSE)</f>
        <v>#REF!</v>
      </c>
      <c r="J20" s="89" t="e">
        <f>VLOOKUP($B20,REPORTE_ENTIDAD!$A$61:$O$72,17,FALSE)</f>
        <v>#REF!</v>
      </c>
      <c r="K20" s="80">
        <f t="shared" si="5"/>
        <v>0</v>
      </c>
      <c r="L20" s="89" t="e">
        <f>VLOOKUP($B20,REPORTE_ENTIDAD!$A$61:$O$72,36,FALSE)</f>
        <v>#REF!</v>
      </c>
      <c r="M20" s="89" t="e">
        <f>VLOOKUP($B20,REPORTE_ENTIDAD!$A$61:$O$72,22,FALSE)</f>
        <v>#REF!</v>
      </c>
      <c r="O20" s="113" t="s">
        <v>8</v>
      </c>
      <c r="P20" s="97" t="s">
        <v>56</v>
      </c>
      <c r="Q20" s="97" t="s">
        <v>64</v>
      </c>
      <c r="R20" s="110" t="s">
        <v>8</v>
      </c>
      <c r="S20" s="96" t="s">
        <v>66</v>
      </c>
      <c r="T20" s="97" t="s">
        <v>186</v>
      </c>
      <c r="U20" s="102">
        <f>VLOOKUP($O20,REPORTE_ENTIDAD!$A$75:$O$86,6,FALSE)</f>
        <v>0</v>
      </c>
      <c r="V20" s="102">
        <f>VLOOKUP($O20,REPORTE_ENTIDAD!$A$75:$O$86,11,FALSE)</f>
        <v>36749.232013089997</v>
      </c>
      <c r="W20" s="102" t="e">
        <f>VLOOKUP($O20,REPORTE_ENTIDAD!$A$75:$O$86,29,FALSE)</f>
        <v>#REF!</v>
      </c>
      <c r="X20" s="118" t="e">
        <f t="shared" si="2"/>
        <v>#REF!</v>
      </c>
      <c r="Y20" s="103" t="s">
        <v>187</v>
      </c>
    </row>
    <row r="21" spans="1:25" ht="15.75" thickBot="1">
      <c r="A21" s="81">
        <v>10</v>
      </c>
      <c r="B21" s="82" t="s">
        <v>177</v>
      </c>
      <c r="C21" s="83" t="s">
        <v>65</v>
      </c>
      <c r="D21" s="93">
        <f>SUM(D12:D20)</f>
        <v>2989.1</v>
      </c>
      <c r="E21" s="93" t="e">
        <f t="shared" ref="E21:F21" si="6">SUM(E12:E20)</f>
        <v>#REF!</v>
      </c>
      <c r="F21" s="93">
        <f t="shared" si="6"/>
        <v>102155.38631599997</v>
      </c>
      <c r="G21" s="94">
        <f t="shared" si="4"/>
        <v>34.175968122846335</v>
      </c>
      <c r="H21" s="93" t="e">
        <f t="shared" ref="H21" si="7">SUM(H12:H20)</f>
        <v>#REF!</v>
      </c>
      <c r="I21" s="93" t="e">
        <f t="shared" ref="I21" si="8">SUM(I12:I20)</f>
        <v>#REF!</v>
      </c>
      <c r="J21" s="93" t="e">
        <f t="shared" ref="J21" si="9">SUM(J12:J20)</f>
        <v>#REF!</v>
      </c>
      <c r="K21" s="94" t="e">
        <f>IF(D21=0,0,J21/D21)</f>
        <v>#REF!</v>
      </c>
      <c r="L21" s="93" t="e">
        <f t="shared" ref="L21:M21" si="10">SUM(L12:L20)</f>
        <v>#REF!</v>
      </c>
      <c r="M21" s="93" t="e">
        <f t="shared" si="10"/>
        <v>#REF!</v>
      </c>
      <c r="O21" s="113" t="s">
        <v>70</v>
      </c>
      <c r="P21" s="97" t="s">
        <v>56</v>
      </c>
      <c r="Q21" s="97" t="s">
        <v>64</v>
      </c>
      <c r="R21" s="110" t="s">
        <v>70</v>
      </c>
      <c r="S21" s="96" t="s">
        <v>65</v>
      </c>
      <c r="T21" s="97" t="s">
        <v>186</v>
      </c>
      <c r="U21" s="102">
        <f>VLOOKUP($O21,REPORTE_ENTIDAD!$A$61:$O$72,6,FALSE)</f>
        <v>0</v>
      </c>
      <c r="V21" s="102">
        <f>VLOOKUP($O21,REPORTE_ENTIDAD!$A$61:$O$72,11,FALSE)</f>
        <v>0</v>
      </c>
      <c r="W21" s="102" t="e">
        <f>VLOOKUP($O21,REPORTE_ENTIDAD!$A$61:$O$72,29,FALSE)</f>
        <v>#REF!</v>
      </c>
      <c r="X21" s="118" t="e">
        <f t="shared" si="2"/>
        <v>#REF!</v>
      </c>
      <c r="Y21" s="103" t="s">
        <v>187</v>
      </c>
    </row>
    <row r="22" spans="1:25">
      <c r="A22" s="84">
        <v>1</v>
      </c>
      <c r="B22" s="95" t="s">
        <v>179</v>
      </c>
      <c r="C22" s="86" t="s">
        <v>66</v>
      </c>
      <c r="D22" s="75">
        <f>VLOOKUP($B22,REPORTE_ENTIDAD!$A$75:$O$86,6,FALSE)</f>
        <v>0</v>
      </c>
      <c r="E22" s="75" t="e">
        <f>VLOOKUP($B22,REPORTE_ENTIDAD!$A$75:$O$86,34,FALSE)</f>
        <v>#REF!</v>
      </c>
      <c r="F22" s="87">
        <f>VLOOKUP($B22,REPORTE_ENTIDAD!$A$75:$O$86,11,FALSE)</f>
        <v>64204.956148499972</v>
      </c>
      <c r="G22" s="88">
        <f t="shared" si="4"/>
        <v>0</v>
      </c>
      <c r="H22" s="87" t="e">
        <f>VLOOKUP($B22,REPORTE_ENTIDAD!$A$75:$O$86,29,FALSE)</f>
        <v>#REF!</v>
      </c>
      <c r="I22" s="87" t="e">
        <f>VLOOKUP($B22,REPORTE_ENTIDAD!$A$75:$O$86,35,FALSE)</f>
        <v>#REF!</v>
      </c>
      <c r="J22" s="87" t="e">
        <f>VLOOKUP($B22,REPORTE_ENTIDAD!$A$75:$O$86,17,FALSE)</f>
        <v>#REF!</v>
      </c>
      <c r="K22" s="88">
        <f t="shared" si="5"/>
        <v>0</v>
      </c>
      <c r="L22" s="87" t="e">
        <f>VLOOKUP($B22,REPORTE_ENTIDAD!$A$75:$O$86,36,FALSE)</f>
        <v>#REF!</v>
      </c>
      <c r="M22" s="89" t="e">
        <f>VLOOKUP($B22,REPORTE_ENTIDAD!$A$75:$O$86,22,FALSE)</f>
        <v>#REF!</v>
      </c>
      <c r="O22" s="113" t="s">
        <v>70</v>
      </c>
      <c r="P22" s="97" t="s">
        <v>56</v>
      </c>
      <c r="Q22" s="97" t="s">
        <v>64</v>
      </c>
      <c r="R22" s="110" t="s">
        <v>70</v>
      </c>
      <c r="S22" s="96" t="s">
        <v>66</v>
      </c>
      <c r="T22" s="97" t="s">
        <v>186</v>
      </c>
      <c r="U22" s="102">
        <f>VLOOKUP($O22,REPORTE_ENTIDAD!$A$75:$O$86,6,FALSE)</f>
        <v>0</v>
      </c>
      <c r="V22" s="102">
        <f>VLOOKUP($O22,REPORTE_ENTIDAD!$A$75:$O$86,11,FALSE)</f>
        <v>0</v>
      </c>
      <c r="W22" s="102" t="e">
        <f>VLOOKUP($O22,REPORTE_ENTIDAD!$A$75:$O$86,29,FALSE)</f>
        <v>#REF!</v>
      </c>
      <c r="X22" s="118" t="e">
        <f t="shared" si="2"/>
        <v>#REF!</v>
      </c>
      <c r="Y22" s="103" t="s">
        <v>187</v>
      </c>
    </row>
    <row r="23" spans="1:25">
      <c r="A23" s="71">
        <v>2</v>
      </c>
      <c r="B23" s="72" t="s">
        <v>10</v>
      </c>
      <c r="C23" s="73" t="s">
        <v>66</v>
      </c>
      <c r="D23" s="75">
        <f>VLOOKUP($B23,REPORTE_ENTIDAD!$A$75:$O$86,6,FALSE)</f>
        <v>3488.7417620000001</v>
      </c>
      <c r="E23" s="75" t="e">
        <f>VLOOKUP($B23,REPORTE_ENTIDAD!$A$75:$O$86,34,FALSE)</f>
        <v>#REF!</v>
      </c>
      <c r="F23" s="75">
        <f>VLOOKUP($B23,REPORTE_ENTIDAD!$A$75:$O$86,11,FALSE)</f>
        <v>3488.7417620000001</v>
      </c>
      <c r="G23" s="76">
        <f t="shared" si="4"/>
        <v>1</v>
      </c>
      <c r="H23" s="75" t="e">
        <f>VLOOKUP($B23,REPORTE_ENTIDAD!$A$75:$O$86,29,FALSE)</f>
        <v>#REF!</v>
      </c>
      <c r="I23" s="75" t="e">
        <f>VLOOKUP($B23,REPORTE_ENTIDAD!$A$75:$O$86,35,FALSE)</f>
        <v>#REF!</v>
      </c>
      <c r="J23" s="75" t="e">
        <f>VLOOKUP($B23,REPORTE_ENTIDAD!$A$75:$O$86,17,FALSE)</f>
        <v>#REF!</v>
      </c>
      <c r="K23" s="76" t="e">
        <f t="shared" si="5"/>
        <v>#REF!</v>
      </c>
      <c r="L23" s="75" t="e">
        <f>VLOOKUP($B23,REPORTE_ENTIDAD!$A$75:$O$86,36,FALSE)</f>
        <v>#REF!</v>
      </c>
      <c r="M23" s="89" t="e">
        <f>VLOOKUP($B23,REPORTE_ENTIDAD!$A$75:$O$86,22,FALSE)</f>
        <v>#REF!</v>
      </c>
      <c r="O23" s="113" t="s">
        <v>67</v>
      </c>
      <c r="P23" s="97" t="s">
        <v>56</v>
      </c>
      <c r="Q23" s="97" t="s">
        <v>64</v>
      </c>
      <c r="R23" s="110" t="s">
        <v>67</v>
      </c>
      <c r="S23" s="96" t="s">
        <v>65</v>
      </c>
      <c r="T23" s="97" t="s">
        <v>186</v>
      </c>
      <c r="U23" s="102">
        <f>VLOOKUP($O23,REPORTE_ENTIDAD!$A$61:$O$72,6,FALSE)</f>
        <v>0</v>
      </c>
      <c r="V23" s="102">
        <f>VLOOKUP($O23,REPORTE_ENTIDAD!$A$61:$O$72,11,FALSE)</f>
        <v>18303.720731269997</v>
      </c>
      <c r="W23" s="102" t="e">
        <f>VLOOKUP($O23,REPORTE_ENTIDAD!$A$61:$O$72,29,FALSE)</f>
        <v>#REF!</v>
      </c>
      <c r="X23" s="118" t="e">
        <f t="shared" si="2"/>
        <v>#REF!</v>
      </c>
      <c r="Y23" s="103" t="s">
        <v>187</v>
      </c>
    </row>
    <row r="24" spans="1:25">
      <c r="A24" s="71">
        <v>3</v>
      </c>
      <c r="B24" s="72" t="s">
        <v>70</v>
      </c>
      <c r="C24" s="73" t="s">
        <v>66</v>
      </c>
      <c r="D24" s="75">
        <f>VLOOKUP($B24,REPORTE_ENTIDAD!$A$75:$O$86,6,FALSE)</f>
        <v>0</v>
      </c>
      <c r="E24" s="75" t="e">
        <f>VLOOKUP($B24,REPORTE_ENTIDAD!$A$75:$O$86,34,FALSE)</f>
        <v>#REF!</v>
      </c>
      <c r="F24" s="75">
        <f>VLOOKUP($B24,REPORTE_ENTIDAD!$A$75:$O$86,11,FALSE)</f>
        <v>0</v>
      </c>
      <c r="G24" s="76">
        <f t="shared" si="4"/>
        <v>0</v>
      </c>
      <c r="H24" s="75" t="e">
        <f>VLOOKUP($B24,REPORTE_ENTIDAD!$A$75:$O$86,29,FALSE)</f>
        <v>#REF!</v>
      </c>
      <c r="I24" s="75" t="e">
        <f>VLOOKUP($B24,REPORTE_ENTIDAD!$A$75:$O$86,35,FALSE)</f>
        <v>#REF!</v>
      </c>
      <c r="J24" s="75" t="e">
        <f>VLOOKUP($B24,REPORTE_ENTIDAD!$A$75:$O$86,17,FALSE)</f>
        <v>#REF!</v>
      </c>
      <c r="K24" s="76">
        <f t="shared" si="5"/>
        <v>0</v>
      </c>
      <c r="L24" s="75" t="e">
        <f>VLOOKUP($B24,REPORTE_ENTIDAD!$A$75:$O$86,36,FALSE)</f>
        <v>#REF!</v>
      </c>
      <c r="M24" s="89" t="e">
        <f>VLOOKUP($B24,REPORTE_ENTIDAD!$A$75:$O$86,22,FALSE)</f>
        <v>#REF!</v>
      </c>
      <c r="O24" s="113" t="s">
        <v>67</v>
      </c>
      <c r="P24" s="97" t="s">
        <v>56</v>
      </c>
      <c r="Q24" s="97" t="s">
        <v>64</v>
      </c>
      <c r="R24" s="110" t="s">
        <v>67</v>
      </c>
      <c r="S24" s="96" t="s">
        <v>114</v>
      </c>
      <c r="T24" s="97" t="s">
        <v>186</v>
      </c>
      <c r="U24" s="102">
        <f>VLOOKUP($O24,REPORTE_ENTIDAD!$A$34:$O$40,6,FALSE)</f>
        <v>0</v>
      </c>
      <c r="V24" s="102">
        <f>VLOOKUP($O24,REPORTE_ENTIDAD!$A$34:$O$40,11,FALSE)</f>
        <v>0</v>
      </c>
      <c r="W24" s="102" t="e">
        <f>VLOOKUP($O24,REPORTE_ENTIDAD!$A$34:$O$40,29,FALSE)</f>
        <v>#REF!</v>
      </c>
      <c r="X24" s="118" t="e">
        <f t="shared" si="2"/>
        <v>#REF!</v>
      </c>
      <c r="Y24" s="103" t="s">
        <v>187</v>
      </c>
    </row>
    <row r="25" spans="1:25">
      <c r="A25" s="71">
        <v>4</v>
      </c>
      <c r="B25" s="72" t="s">
        <v>67</v>
      </c>
      <c r="C25" s="73" t="s">
        <v>66</v>
      </c>
      <c r="D25" s="75">
        <f>VLOOKUP($B25,REPORTE_ENTIDAD!$A$75:$O$86,6,FALSE)</f>
        <v>0</v>
      </c>
      <c r="E25" s="75" t="e">
        <f>VLOOKUP($B25,REPORTE_ENTIDAD!$A$75:$O$86,34,FALSE)</f>
        <v>#REF!</v>
      </c>
      <c r="F25" s="75">
        <f>VLOOKUP($B25,REPORTE_ENTIDAD!$A$75:$O$86,11,FALSE)</f>
        <v>120961.04807760999</v>
      </c>
      <c r="G25" s="76">
        <f t="shared" si="4"/>
        <v>0</v>
      </c>
      <c r="H25" s="75" t="e">
        <f>VLOOKUP($B25,REPORTE_ENTIDAD!$A$75:$O$86,29,FALSE)</f>
        <v>#REF!</v>
      </c>
      <c r="I25" s="75" t="e">
        <f>VLOOKUP($B25,REPORTE_ENTIDAD!$A$75:$O$86,35,FALSE)</f>
        <v>#REF!</v>
      </c>
      <c r="J25" s="75" t="e">
        <f>VLOOKUP($B25,REPORTE_ENTIDAD!$A$75:$O$86,17,FALSE)</f>
        <v>#REF!</v>
      </c>
      <c r="K25" s="76">
        <f t="shared" si="5"/>
        <v>0</v>
      </c>
      <c r="L25" s="75" t="e">
        <f>VLOOKUP($B25,REPORTE_ENTIDAD!$A$75:$O$86,36,FALSE)</f>
        <v>#REF!</v>
      </c>
      <c r="M25" s="89" t="e">
        <f>VLOOKUP($B25,REPORTE_ENTIDAD!$A$75:$O$86,22,FALSE)</f>
        <v>#REF!</v>
      </c>
      <c r="O25" s="114" t="s">
        <v>67</v>
      </c>
      <c r="P25" s="104" t="s">
        <v>56</v>
      </c>
      <c r="Q25" s="104" t="s">
        <v>64</v>
      </c>
      <c r="R25" s="111" t="s">
        <v>67</v>
      </c>
      <c r="S25" s="105" t="s">
        <v>66</v>
      </c>
      <c r="T25" s="104" t="s">
        <v>186</v>
      </c>
      <c r="U25" s="107">
        <f>VLOOKUP($O25,REPORTE_ENTIDAD!$A$75:$O$86,6,FALSE)</f>
        <v>0</v>
      </c>
      <c r="V25" s="106">
        <f>VLOOKUP($O25,REPORTE_ENTIDAD!$A$75:$O$86,11,FALSE)</f>
        <v>120961.04807760999</v>
      </c>
      <c r="W25" s="106" t="e">
        <f>VLOOKUP($O25,REPORTE_ENTIDAD!$A$75:$O$86,29,FALSE)</f>
        <v>#REF!</v>
      </c>
      <c r="X25" s="118" t="e">
        <f t="shared" si="2"/>
        <v>#REF!</v>
      </c>
      <c r="Y25" s="103" t="s">
        <v>187</v>
      </c>
    </row>
    <row r="26" spans="1:25">
      <c r="A26" s="71">
        <v>5</v>
      </c>
      <c r="B26" s="72" t="s">
        <v>7</v>
      </c>
      <c r="C26" s="73" t="s">
        <v>66</v>
      </c>
      <c r="D26" s="75">
        <f>VLOOKUP($B26,REPORTE_ENTIDAD!$A$75:$O$86,6,FALSE)</f>
        <v>0</v>
      </c>
      <c r="E26" s="75" t="e">
        <f>VLOOKUP($B26,REPORTE_ENTIDAD!$A$75:$O$86,34,FALSE)</f>
        <v>#REF!</v>
      </c>
      <c r="F26" s="75">
        <f>VLOOKUP($B26,REPORTE_ENTIDAD!$A$75:$O$86,11,FALSE)</f>
        <v>21164.163085</v>
      </c>
      <c r="G26" s="76">
        <f t="shared" si="4"/>
        <v>0</v>
      </c>
      <c r="H26" s="75" t="e">
        <f>VLOOKUP($B26,REPORTE_ENTIDAD!$A$75:$O$86,29,FALSE)</f>
        <v>#REF!</v>
      </c>
      <c r="I26" s="75" t="e">
        <f>VLOOKUP($B26,REPORTE_ENTIDAD!$A$75:$O$86,35,FALSE)</f>
        <v>#REF!</v>
      </c>
      <c r="J26" s="75" t="e">
        <f>VLOOKUP($B26,REPORTE_ENTIDAD!$A$75:$O$86,17,FALSE)</f>
        <v>#REF!</v>
      </c>
      <c r="K26" s="76">
        <f t="shared" si="5"/>
        <v>0</v>
      </c>
      <c r="L26" s="75" t="e">
        <f>VLOOKUP($B26,REPORTE_ENTIDAD!$A$75:$O$86,36,FALSE)</f>
        <v>#REF!</v>
      </c>
      <c r="M26" s="89" t="e">
        <f>VLOOKUP($B26,REPORTE_ENTIDAD!$A$75:$O$86,22,FALSE)</f>
        <v>#REF!</v>
      </c>
    </row>
    <row r="27" spans="1:25">
      <c r="A27" s="71">
        <v>6</v>
      </c>
      <c r="B27" s="72" t="s">
        <v>8</v>
      </c>
      <c r="C27" s="73" t="s">
        <v>66</v>
      </c>
      <c r="D27" s="75">
        <f>VLOOKUP($B27,REPORTE_ENTIDAD!$A$75:$O$86,6,FALSE)</f>
        <v>0</v>
      </c>
      <c r="E27" s="75" t="e">
        <f>VLOOKUP($B27,REPORTE_ENTIDAD!$A$75:$O$86,34,FALSE)</f>
        <v>#REF!</v>
      </c>
      <c r="F27" s="75">
        <f>VLOOKUP($B27,REPORTE_ENTIDAD!$A$75:$O$86,11,FALSE)</f>
        <v>36749.232013089997</v>
      </c>
      <c r="G27" s="76">
        <f t="shared" si="4"/>
        <v>0</v>
      </c>
      <c r="H27" s="75" t="e">
        <f>VLOOKUP($B27,REPORTE_ENTIDAD!$A$75:$O$86,29,FALSE)</f>
        <v>#REF!</v>
      </c>
      <c r="I27" s="75" t="e">
        <f>VLOOKUP($B27,REPORTE_ENTIDAD!$A$75:$O$86,35,FALSE)</f>
        <v>#REF!</v>
      </c>
      <c r="J27" s="75" t="e">
        <f>VLOOKUP($B27,REPORTE_ENTIDAD!$A$75:$O$86,17,FALSE)</f>
        <v>#REF!</v>
      </c>
      <c r="K27" s="76">
        <f t="shared" si="5"/>
        <v>0</v>
      </c>
      <c r="L27" s="75" t="e">
        <f>VLOOKUP($B27,REPORTE_ENTIDAD!$A$75:$O$86,36,FALSE)</f>
        <v>#REF!</v>
      </c>
      <c r="M27" s="89" t="e">
        <f>VLOOKUP($B27,REPORTE_ENTIDAD!$A$75:$O$86,22,FALSE)</f>
        <v>#REF!</v>
      </c>
      <c r="U27" s="117"/>
      <c r="V27" s="117"/>
      <c r="W27" s="117"/>
    </row>
    <row r="28" spans="1:25">
      <c r="A28" s="71">
        <v>7</v>
      </c>
      <c r="B28" s="72" t="s">
        <v>9</v>
      </c>
      <c r="C28" s="73" t="s">
        <v>66</v>
      </c>
      <c r="D28" s="75">
        <f>VLOOKUP($B28,REPORTE_ENTIDAD!$A$75:$O$86,6,FALSE)</f>
        <v>124670.463604</v>
      </c>
      <c r="E28" s="75" t="e">
        <f>VLOOKUP($B28,REPORTE_ENTIDAD!$A$75:$O$86,34,FALSE)</f>
        <v>#REF!</v>
      </c>
      <c r="F28" s="75">
        <f>VLOOKUP($B28,REPORTE_ENTIDAD!$A$75:$O$86,11,FALSE)</f>
        <v>683815.66561996995</v>
      </c>
      <c r="G28" s="76">
        <f t="shared" si="4"/>
        <v>5.4849853433771143</v>
      </c>
      <c r="H28" s="75" t="e">
        <f>VLOOKUP($B28,REPORTE_ENTIDAD!$A$75:$O$86,29,FALSE)</f>
        <v>#REF!</v>
      </c>
      <c r="I28" s="75" t="e">
        <f>VLOOKUP($B28,REPORTE_ENTIDAD!$A$75:$O$86,35,FALSE)</f>
        <v>#REF!</v>
      </c>
      <c r="J28" s="75" t="e">
        <f>VLOOKUP($B28,REPORTE_ENTIDAD!$A$75:$O$86,17,FALSE)</f>
        <v>#REF!</v>
      </c>
      <c r="K28" s="76" t="e">
        <f t="shared" si="5"/>
        <v>#REF!</v>
      </c>
      <c r="L28" s="75" t="e">
        <f>VLOOKUP($B28,REPORTE_ENTIDAD!$A$75:$O$86,36,FALSE)</f>
        <v>#REF!</v>
      </c>
      <c r="M28" s="89" t="e">
        <f>VLOOKUP($B28,REPORTE_ENTIDAD!$A$75:$O$86,22,FALSE)</f>
        <v>#REF!</v>
      </c>
    </row>
    <row r="29" spans="1:25">
      <c r="A29" s="71">
        <v>8</v>
      </c>
      <c r="B29" s="72" t="s">
        <v>71</v>
      </c>
      <c r="C29" s="73" t="s">
        <v>66</v>
      </c>
      <c r="D29" s="75">
        <f>VLOOKUP($B29,REPORTE_ENTIDAD!$A$75:$O$86,6,FALSE)</f>
        <v>0</v>
      </c>
      <c r="E29" s="75" t="e">
        <f>VLOOKUP($B29,REPORTE_ENTIDAD!$A$75:$O$86,34,FALSE)</f>
        <v>#REF!</v>
      </c>
      <c r="F29" s="75">
        <f>VLOOKUP($B29,REPORTE_ENTIDAD!$A$75:$O$86,11,FALSE)</f>
        <v>65.00409000000036</v>
      </c>
      <c r="G29" s="76">
        <f t="shared" si="4"/>
        <v>0</v>
      </c>
      <c r="H29" s="75" t="e">
        <f>VLOOKUP($B29,REPORTE_ENTIDAD!$A$75:$O$86,29,FALSE)</f>
        <v>#REF!</v>
      </c>
      <c r="I29" s="75" t="e">
        <f>VLOOKUP($B29,REPORTE_ENTIDAD!$A$75:$O$86,35,FALSE)</f>
        <v>#REF!</v>
      </c>
      <c r="J29" s="75" t="e">
        <f>VLOOKUP($B29,REPORTE_ENTIDAD!$A$75:$O$86,17,FALSE)</f>
        <v>#REF!</v>
      </c>
      <c r="K29" s="76">
        <f t="shared" si="5"/>
        <v>0</v>
      </c>
      <c r="L29" s="75" t="e">
        <f>VLOOKUP($B29,REPORTE_ENTIDAD!$A$75:$O$86,36,FALSE)</f>
        <v>#REF!</v>
      </c>
      <c r="M29" s="89" t="e">
        <f>VLOOKUP($B29,REPORTE_ENTIDAD!$A$75:$O$86,22,FALSE)</f>
        <v>#REF!</v>
      </c>
    </row>
    <row r="30" spans="1:25">
      <c r="A30" s="71">
        <v>9</v>
      </c>
      <c r="B30" s="72" t="s">
        <v>72</v>
      </c>
      <c r="C30" s="73" t="s">
        <v>66</v>
      </c>
      <c r="D30" s="75">
        <f>VLOOKUP($B30,REPORTE_ENTIDAD!$A$75:$O$86,6,FALSE)</f>
        <v>0</v>
      </c>
      <c r="E30" s="75" t="e">
        <f>VLOOKUP($B30,REPORTE_ENTIDAD!$A$75:$O$86,34,FALSE)</f>
        <v>#REF!</v>
      </c>
      <c r="F30" s="75">
        <f>VLOOKUP($B30,REPORTE_ENTIDAD!$A$75:$O$86,11,FALSE)</f>
        <v>24009.119105360001</v>
      </c>
      <c r="G30" s="76">
        <f t="shared" si="4"/>
        <v>0</v>
      </c>
      <c r="H30" s="75" t="e">
        <f>VLOOKUP($B30,REPORTE_ENTIDAD!$A$75:$O$86,29,FALSE)</f>
        <v>#REF!</v>
      </c>
      <c r="I30" s="75" t="e">
        <f>VLOOKUP($B30,REPORTE_ENTIDAD!$A$75:$O$86,35,FALSE)</f>
        <v>#REF!</v>
      </c>
      <c r="J30" s="75" t="e">
        <f>VLOOKUP($B30,REPORTE_ENTIDAD!$A$75:$O$86,17,FALSE)</f>
        <v>#REF!</v>
      </c>
      <c r="K30" s="76">
        <f t="shared" si="5"/>
        <v>0</v>
      </c>
      <c r="L30" s="75" t="e">
        <f>VLOOKUP($B30,REPORTE_ENTIDAD!$A$75:$O$86,36,FALSE)</f>
        <v>#REF!</v>
      </c>
      <c r="M30" s="89" t="e">
        <f>VLOOKUP($B30,REPORTE_ENTIDAD!$A$75:$O$86,22,FALSE)</f>
        <v>#REF!</v>
      </c>
    </row>
    <row r="31" spans="1:25" ht="15.75" thickBot="1">
      <c r="A31" s="77">
        <v>9.1</v>
      </c>
      <c r="B31" s="78" t="s">
        <v>73</v>
      </c>
      <c r="C31" s="79" t="s">
        <v>66</v>
      </c>
      <c r="D31" s="75">
        <f>VLOOKUP($B31,REPORTE_ENTIDAD!$A$75:$O$86,6,FALSE)</f>
        <v>0</v>
      </c>
      <c r="E31" s="75" t="e">
        <f>VLOOKUP($B31,REPORTE_ENTIDAD!$A$75:$O$86,34,FALSE)</f>
        <v>#REF!</v>
      </c>
      <c r="F31" s="75">
        <f>VLOOKUP($B31,REPORTE_ENTIDAD!$A$75:$O$86,11,FALSE)</f>
        <v>25349.727342999999</v>
      </c>
      <c r="G31" s="76">
        <f t="shared" si="4"/>
        <v>0</v>
      </c>
      <c r="H31" s="75" t="e">
        <f>VLOOKUP($B31,REPORTE_ENTIDAD!$A$75:$O$86,29,FALSE)</f>
        <v>#REF!</v>
      </c>
      <c r="I31" s="75" t="e">
        <f>VLOOKUP($B31,REPORTE_ENTIDAD!$A$75:$O$86,35,FALSE)</f>
        <v>#REF!</v>
      </c>
      <c r="J31" s="75" t="e">
        <f>VLOOKUP($B31,REPORTE_ENTIDAD!$A$75:$O$86,17,FALSE)</f>
        <v>#REF!</v>
      </c>
      <c r="K31" s="76">
        <f t="shared" si="5"/>
        <v>0</v>
      </c>
      <c r="L31" s="75" t="e">
        <f>VLOOKUP($B31,REPORTE_ENTIDAD!$A$75:$O$86,36,FALSE)</f>
        <v>#REF!</v>
      </c>
      <c r="M31" s="89" t="e">
        <f>VLOOKUP($B31,REPORTE_ENTIDAD!$A$75:$O$86,22,FALSE)</f>
        <v>#REF!</v>
      </c>
    </row>
    <row r="32" spans="1:25" ht="15.75" thickBot="1">
      <c r="A32" s="81">
        <v>10</v>
      </c>
      <c r="B32" s="82" t="s">
        <v>177</v>
      </c>
      <c r="C32" s="83" t="s">
        <v>66</v>
      </c>
      <c r="D32" s="93">
        <f>SUM(D22:D31)</f>
        <v>128159.20536600001</v>
      </c>
      <c r="E32" s="93" t="e">
        <f>SUM(E22:E31)</f>
        <v>#REF!</v>
      </c>
      <c r="F32" s="93">
        <f>SUM(F22:F31)</f>
        <v>979807.65724452981</v>
      </c>
      <c r="G32" s="94">
        <f t="shared" ref="G32" si="11">IF(D32=0,0,F32/D32)</f>
        <v>7.6452382366633165</v>
      </c>
      <c r="H32" s="93" t="e">
        <f t="shared" ref="H32:J32" si="12">SUM(H22:H31)</f>
        <v>#REF!</v>
      </c>
      <c r="I32" s="93" t="e">
        <f t="shared" si="12"/>
        <v>#REF!</v>
      </c>
      <c r="J32" s="93" t="e">
        <f t="shared" si="12"/>
        <v>#REF!</v>
      </c>
      <c r="K32" s="94" t="e">
        <f>IF(D32=0,0,J32/D32)</f>
        <v>#REF!</v>
      </c>
      <c r="L32" s="93" t="e">
        <f t="shared" ref="L32:M32" si="13">SUM(L22:L31)</f>
        <v>#REF!</v>
      </c>
      <c r="M32" s="93" t="e">
        <f t="shared" si="13"/>
        <v>#REF!</v>
      </c>
    </row>
    <row r="33" spans="1:13">
      <c r="A33" s="84">
        <v>1</v>
      </c>
      <c r="B33" s="85" t="s">
        <v>6</v>
      </c>
      <c r="C33" s="86" t="s">
        <v>178</v>
      </c>
      <c r="D33" s="75">
        <f>VLOOKUP($B33,REPORTE_ENTIDAD!$A$34:$O$40,6,FALSE)</f>
        <v>0</v>
      </c>
      <c r="E33" s="75" t="e">
        <f>VLOOKUP($B33,REPORTE_ENTIDAD!$A$34:$O$40,34,FALSE)</f>
        <v>#REF!</v>
      </c>
      <c r="F33" s="75">
        <f>VLOOKUP($B33,REPORTE_ENTIDAD!$A$34:$O$40,11,FALSE)</f>
        <v>4117.8464949999998</v>
      </c>
      <c r="G33" s="76">
        <f t="shared" si="4"/>
        <v>0</v>
      </c>
      <c r="H33" s="75" t="e">
        <f>VLOOKUP($B33,REPORTE_ENTIDAD!$A$34:$O$40,29,FALSE)</f>
        <v>#REF!</v>
      </c>
      <c r="I33" s="75" t="e">
        <f>VLOOKUP($B33,REPORTE_ENTIDAD!$A$34:$O$40,35,FALSE)</f>
        <v>#REF!</v>
      </c>
      <c r="J33" s="75" t="e">
        <f>VLOOKUP($B33,REPORTE_ENTIDAD!$A$34:$O$40,17,FALSE)</f>
        <v>#REF!</v>
      </c>
      <c r="K33" s="76">
        <f t="shared" si="5"/>
        <v>0</v>
      </c>
      <c r="L33" s="75" t="e">
        <f>VLOOKUP($B33,REPORTE_ENTIDAD!$A$34:$O$40,36,FALSE)</f>
        <v>#REF!</v>
      </c>
      <c r="M33" s="89" t="e">
        <f>VLOOKUP($B33,REPORTE_ENTIDAD!$A$34:$O$40,22,FALSE)</f>
        <v>#REF!</v>
      </c>
    </row>
    <row r="34" spans="1:13">
      <c r="A34" s="71">
        <v>2</v>
      </c>
      <c r="B34" s="72" t="s">
        <v>67</v>
      </c>
      <c r="C34" s="73" t="s">
        <v>178</v>
      </c>
      <c r="D34" s="75">
        <f>VLOOKUP($B34,REPORTE_ENTIDAD!$A$34:$O$40,6,FALSE)</f>
        <v>0</v>
      </c>
      <c r="E34" s="75" t="e">
        <f>VLOOKUP($B34,REPORTE_ENTIDAD!$A$34:$O$40,34,FALSE)</f>
        <v>#REF!</v>
      </c>
      <c r="F34" s="75">
        <f>VLOOKUP($B34,REPORTE_ENTIDAD!$A$34:$O$40,11,FALSE)</f>
        <v>0</v>
      </c>
      <c r="G34" s="76">
        <f t="shared" si="4"/>
        <v>0</v>
      </c>
      <c r="H34" s="75" t="e">
        <f>VLOOKUP($B34,REPORTE_ENTIDAD!$A$34:$O$40,29,FALSE)</f>
        <v>#REF!</v>
      </c>
      <c r="I34" s="75" t="e">
        <f>VLOOKUP($B34,REPORTE_ENTIDAD!$A$34:$O$40,35,FALSE)</f>
        <v>#REF!</v>
      </c>
      <c r="J34" s="75" t="e">
        <f>VLOOKUP($B34,REPORTE_ENTIDAD!$A$34:$O$40,17,FALSE)</f>
        <v>#REF!</v>
      </c>
      <c r="K34" s="76">
        <f t="shared" si="5"/>
        <v>0</v>
      </c>
      <c r="L34" s="75" t="e">
        <f>VLOOKUP($B34,REPORTE_ENTIDAD!$A$34:$O$40,36,FALSE)</f>
        <v>#REF!</v>
      </c>
      <c r="M34" s="89" t="e">
        <f>VLOOKUP($B34,REPORTE_ENTIDAD!$A$34:$O$40,22,FALSE)</f>
        <v>#REF!</v>
      </c>
    </row>
    <row r="35" spans="1:13">
      <c r="A35" s="71">
        <v>3</v>
      </c>
      <c r="B35" s="72" t="s">
        <v>8</v>
      </c>
      <c r="C35" s="73" t="s">
        <v>178</v>
      </c>
      <c r="D35" s="75">
        <f>VLOOKUP($B35,REPORTE_ENTIDAD!$A$34:$O$40,6,FALSE)</f>
        <v>0</v>
      </c>
      <c r="E35" s="75" t="e">
        <f>VLOOKUP($B35,REPORTE_ENTIDAD!$A$34:$O$40,34,FALSE)</f>
        <v>#REF!</v>
      </c>
      <c r="F35" s="75">
        <f>VLOOKUP($B35,REPORTE_ENTIDAD!$A$34:$O$40,11,FALSE)</f>
        <v>131.74877900000001</v>
      </c>
      <c r="G35" s="76">
        <f t="shared" si="4"/>
        <v>0</v>
      </c>
      <c r="H35" s="75" t="e">
        <f>VLOOKUP($B35,REPORTE_ENTIDAD!$A$34:$O$40,29,FALSE)</f>
        <v>#REF!</v>
      </c>
      <c r="I35" s="75" t="e">
        <f>VLOOKUP($B35,REPORTE_ENTIDAD!$A$34:$O$40,35,FALSE)</f>
        <v>#REF!</v>
      </c>
      <c r="J35" s="75" t="e">
        <f>VLOOKUP($B35,REPORTE_ENTIDAD!$A$34:$O$40,17,FALSE)</f>
        <v>#REF!</v>
      </c>
      <c r="K35" s="76">
        <f t="shared" si="5"/>
        <v>0</v>
      </c>
      <c r="L35" s="75" t="e">
        <f>VLOOKUP($B35,REPORTE_ENTIDAD!$A$34:$O$40,36,FALSE)</f>
        <v>#REF!</v>
      </c>
      <c r="M35" s="89" t="e">
        <f>VLOOKUP($B35,REPORTE_ENTIDAD!$A$34:$O$40,22,FALSE)</f>
        <v>#REF!</v>
      </c>
    </row>
    <row r="36" spans="1:13" ht="15.75" thickBot="1">
      <c r="A36" s="77">
        <v>4</v>
      </c>
      <c r="B36" s="78" t="s">
        <v>69</v>
      </c>
      <c r="C36" s="79" t="s">
        <v>178</v>
      </c>
      <c r="D36" s="75">
        <f>VLOOKUP($B36,REPORTE_ENTIDAD!$A$34:$O$40,6,FALSE)</f>
        <v>0</v>
      </c>
      <c r="E36" s="75" t="e">
        <f>VLOOKUP($B36,REPORTE_ENTIDAD!$A$34:$O$40,34,FALSE)</f>
        <v>#REF!</v>
      </c>
      <c r="F36" s="75">
        <f>VLOOKUP($B36,REPORTE_ENTIDAD!$A$34:$O$40,11,FALSE)</f>
        <v>21534.700738</v>
      </c>
      <c r="G36" s="76">
        <f t="shared" si="4"/>
        <v>0</v>
      </c>
      <c r="H36" s="75" t="e">
        <f>VLOOKUP($B36,REPORTE_ENTIDAD!$A$34:$O$40,29,FALSE)</f>
        <v>#REF!</v>
      </c>
      <c r="I36" s="75" t="e">
        <f>VLOOKUP($B36,REPORTE_ENTIDAD!$A$34:$O$40,35,FALSE)</f>
        <v>#REF!</v>
      </c>
      <c r="J36" s="75" t="e">
        <f>VLOOKUP($B36,REPORTE_ENTIDAD!$A$34:$O$40,17,FALSE)</f>
        <v>#REF!</v>
      </c>
      <c r="K36" s="76">
        <f t="shared" si="5"/>
        <v>0</v>
      </c>
      <c r="L36" s="75" t="e">
        <f>VLOOKUP($B36,REPORTE_ENTIDAD!$A$34:$O$40,36,FALSE)</f>
        <v>#REF!</v>
      </c>
      <c r="M36" s="89" t="e">
        <f>VLOOKUP($B36,REPORTE_ENTIDAD!$A$34:$O$40,22,FALSE)</f>
        <v>#REF!</v>
      </c>
    </row>
    <row r="37" spans="1:13" ht="15.75" thickBot="1">
      <c r="A37" s="81">
        <v>5</v>
      </c>
      <c r="B37" s="82" t="s">
        <v>177</v>
      </c>
      <c r="C37" s="83" t="s">
        <v>178</v>
      </c>
      <c r="D37" s="93">
        <f>SUM(D33:D36)</f>
        <v>0</v>
      </c>
      <c r="E37" s="93" t="e">
        <f t="shared" ref="E37:F37" si="14">SUM(E33:E36)</f>
        <v>#REF!</v>
      </c>
      <c r="F37" s="93">
        <f t="shared" si="14"/>
        <v>25784.296011999999</v>
      </c>
      <c r="G37" s="94">
        <f t="shared" ref="G37" si="15">IF(D37=0,0,F37/D37)</f>
        <v>0</v>
      </c>
      <c r="H37" s="93" t="e">
        <f>SUM(H33:H36)</f>
        <v>#REF!</v>
      </c>
      <c r="I37" s="93" t="e">
        <f t="shared" ref="I37" si="16">SUM(I33:I36)</f>
        <v>#REF!</v>
      </c>
      <c r="J37" s="93" t="e">
        <f t="shared" ref="J37" si="17">SUM(J33:J36)</f>
        <v>#REF!</v>
      </c>
      <c r="K37" s="94">
        <f t="shared" ref="K37" si="18">IF(D37=0,0,J37/D37)</f>
        <v>0</v>
      </c>
      <c r="L37" s="93" t="e">
        <f t="shared" ref="L37:M37" si="19">SUM(L33:L36)</f>
        <v>#REF!</v>
      </c>
      <c r="M37" s="93" t="e">
        <f t="shared" si="19"/>
        <v>#REF!</v>
      </c>
    </row>
    <row r="38" spans="1:13">
      <c r="A38" s="90"/>
      <c r="B38" s="90"/>
      <c r="C38" s="90"/>
      <c r="D38" s="90"/>
      <c r="E38" s="90"/>
      <c r="F38" s="90"/>
      <c r="G38" s="90"/>
      <c r="H38" s="90"/>
      <c r="I38" s="90"/>
      <c r="J38" s="90"/>
      <c r="K38" s="90"/>
      <c r="L38" s="90"/>
      <c r="M38" s="90"/>
    </row>
    <row r="39" spans="1:13">
      <c r="D39" s="74"/>
      <c r="E39" s="74"/>
      <c r="F39" s="74"/>
      <c r="G39" s="74"/>
      <c r="H39" s="74"/>
      <c r="I39" s="74"/>
      <c r="J39" s="74"/>
      <c r="K39" s="74"/>
      <c r="L39" s="74"/>
      <c r="M39" s="74"/>
    </row>
  </sheetData>
  <pageMargins left="0.7" right="0.7" top="0.75" bottom="0.75" header="0.3" footer="0.3"/>
  <pageSetup paperSize="9" orientation="portrait" r:id="rId1"/>
  <ignoredErrors>
    <ignoredError sqref="M5 M7 M9 K21 G21 G32 K32 G37 K37 U3:W3 U5:W5 U13:W13 U21:W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BLOQUEOS CONFIS</vt:lpstr>
      <vt:lpstr>REPORTE_ENTIDAD</vt:lpstr>
      <vt:lpstr>META</vt:lpstr>
      <vt:lpstr>PRESIDENCIA</vt:lpstr>
      <vt:lpstr>BI RECURSOS</vt:lpstr>
      <vt:lpstr>REPORTE_ENTIDAD!Área_de_impresión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2023-10-30T15:51:28Z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