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lkavendanoh\Downloads\"/>
    </mc:Choice>
  </mc:AlternateContent>
  <bookViews>
    <workbookView xWindow="0" yWindow="0" windowWidth="28800" windowHeight="12300" tabRatio="641" firstSheet="2" activeTab="2"/>
  </bookViews>
  <sheets>
    <sheet name="EP FONAM MAYO  2023" sheetId="12" state="hidden" r:id="rId1"/>
    <sheet name="EP FONAM OAP" sheetId="13" state="hidden" r:id="rId2"/>
    <sheet name="EP MADS MAYO 2023" sheetId="4" r:id="rId3"/>
    <sheet name="ep fonam" sheetId="10" state="hidden" r:id="rId4"/>
    <sheet name="ep mads" sheetId="11" state="hidden" r:id="rId5"/>
  </sheets>
  <definedNames>
    <definedName name="_xlnm.Print_Area" localSheetId="0">'EP FONAM MAYO  2023'!$A$1:$M$28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3" l="1"/>
  <c r="F22" i="13"/>
  <c r="E22" i="13"/>
  <c r="E23" i="13" s="1"/>
  <c r="D22" i="13"/>
  <c r="C22" i="13"/>
  <c r="C23" i="13" s="1"/>
  <c r="D12" i="13"/>
  <c r="C12" i="13"/>
  <c r="E11" i="13"/>
  <c r="E12" i="13" s="1"/>
  <c r="H10" i="13"/>
  <c r="H13" i="13" s="1"/>
  <c r="F10" i="13"/>
  <c r="D10" i="13"/>
  <c r="D13" i="13" s="1"/>
  <c r="C10" i="13"/>
  <c r="C13" i="13" s="1"/>
  <c r="E9" i="13"/>
  <c r="I9" i="13" s="1"/>
  <c r="E8" i="13"/>
  <c r="I8" i="13" s="1"/>
  <c r="I7" i="13"/>
  <c r="E7" i="13"/>
  <c r="G7" i="13" s="1"/>
  <c r="G9" i="13" l="1"/>
  <c r="E10" i="13"/>
  <c r="E13" i="13" s="1"/>
  <c r="I13" i="13" s="1"/>
  <c r="F13" i="13"/>
  <c r="G22" i="13"/>
  <c r="G8" i="13"/>
  <c r="G10" i="13" l="1"/>
  <c r="G23" i="13"/>
  <c r="H23" i="13" s="1"/>
  <c r="H22" i="13"/>
  <c r="G13" i="13"/>
  <c r="I10" i="13"/>
  <c r="V18" i="10" l="1"/>
  <c r="V17" i="10"/>
  <c r="V16" i="10"/>
  <c r="V15" i="10"/>
  <c r="V14" i="10"/>
  <c r="V13" i="10"/>
  <c r="V12" i="10"/>
  <c r="V11" i="10"/>
  <c r="V10" i="10"/>
  <c r="V9" i="10"/>
  <c r="V8" i="10"/>
  <c r="V7" i="10"/>
  <c r="V6" i="10"/>
  <c r="V5" i="10"/>
  <c r="G49" i="4" l="1"/>
  <c r="H49" i="4"/>
  <c r="I49" i="4"/>
  <c r="J49" i="4"/>
  <c r="K49" i="4"/>
  <c r="L49" i="4"/>
  <c r="G50" i="4"/>
  <c r="H50" i="4"/>
  <c r="I50" i="4"/>
  <c r="J50" i="4"/>
  <c r="K50" i="4"/>
  <c r="L50" i="4"/>
  <c r="G51" i="4"/>
  <c r="H51" i="4"/>
  <c r="I51" i="4"/>
  <c r="J51" i="4"/>
  <c r="K51" i="4"/>
  <c r="L51" i="4"/>
  <c r="G52" i="4"/>
  <c r="H52" i="4"/>
  <c r="I52" i="4"/>
  <c r="J52" i="4"/>
  <c r="K52" i="4"/>
  <c r="L52" i="4"/>
  <c r="G53" i="4"/>
  <c r="H53" i="4"/>
  <c r="I53" i="4"/>
  <c r="J53" i="4"/>
  <c r="K53" i="4"/>
  <c r="L53" i="4"/>
  <c r="G54" i="4"/>
  <c r="H54" i="4"/>
  <c r="I54" i="4"/>
  <c r="J54" i="4"/>
  <c r="K54" i="4"/>
  <c r="L54" i="4"/>
  <c r="G55" i="4"/>
  <c r="H55" i="4"/>
  <c r="I55" i="4"/>
  <c r="J55" i="4"/>
  <c r="K55" i="4"/>
  <c r="L55" i="4"/>
  <c r="G56" i="4"/>
  <c r="H56" i="4"/>
  <c r="I56" i="4"/>
  <c r="J56" i="4"/>
  <c r="K56" i="4"/>
  <c r="L56" i="4"/>
  <c r="G57" i="4"/>
  <c r="H57" i="4"/>
  <c r="I57" i="4"/>
  <c r="J57" i="4"/>
  <c r="K57" i="4"/>
  <c r="L57" i="4"/>
  <c r="G58" i="4"/>
  <c r="H58" i="4"/>
  <c r="I58" i="4"/>
  <c r="J58" i="4"/>
  <c r="K58" i="4"/>
  <c r="L58" i="4"/>
  <c r="G59" i="4"/>
  <c r="H59" i="4"/>
  <c r="I59" i="4"/>
  <c r="J59" i="4"/>
  <c r="K59" i="4"/>
  <c r="L59" i="4"/>
  <c r="G60" i="4"/>
  <c r="H60" i="4"/>
  <c r="I60" i="4"/>
  <c r="J60" i="4"/>
  <c r="K60" i="4"/>
  <c r="L60" i="4"/>
  <c r="G61" i="4"/>
  <c r="H61" i="4"/>
  <c r="I61" i="4"/>
  <c r="J61" i="4"/>
  <c r="K61" i="4"/>
  <c r="L61" i="4"/>
  <c r="G62" i="4"/>
  <c r="H62" i="4"/>
  <c r="I62" i="4"/>
  <c r="J62" i="4"/>
  <c r="K62" i="4"/>
  <c r="L62" i="4"/>
  <c r="G33" i="4"/>
  <c r="H33" i="4"/>
  <c r="I33" i="4"/>
  <c r="J33" i="4"/>
  <c r="K33" i="4"/>
  <c r="L33" i="4"/>
  <c r="G34" i="4"/>
  <c r="H34" i="4"/>
  <c r="I34" i="4"/>
  <c r="J34" i="4"/>
  <c r="K34" i="4"/>
  <c r="L34" i="4"/>
  <c r="G35" i="4"/>
  <c r="H35" i="4"/>
  <c r="I35" i="4"/>
  <c r="J35" i="4"/>
  <c r="K35" i="4"/>
  <c r="L35" i="4"/>
  <c r="G36" i="4"/>
  <c r="H36" i="4"/>
  <c r="I36" i="4"/>
  <c r="J36" i="4"/>
  <c r="K36" i="4"/>
  <c r="L36" i="4"/>
  <c r="G37" i="4"/>
  <c r="H37" i="4"/>
  <c r="I37" i="4"/>
  <c r="J37" i="4"/>
  <c r="K37" i="4"/>
  <c r="L37" i="4"/>
  <c r="G38" i="4"/>
  <c r="H38" i="4"/>
  <c r="I38" i="4"/>
  <c r="J38" i="4"/>
  <c r="K38" i="4"/>
  <c r="L38" i="4"/>
  <c r="G39" i="4"/>
  <c r="H39" i="4"/>
  <c r="I39" i="4"/>
  <c r="J39" i="4"/>
  <c r="K39" i="4"/>
  <c r="L39" i="4"/>
  <c r="G40" i="4"/>
  <c r="H40" i="4"/>
  <c r="I40" i="4"/>
  <c r="J40" i="4"/>
  <c r="K40" i="4"/>
  <c r="L40" i="4"/>
  <c r="G41" i="4"/>
  <c r="H41" i="4"/>
  <c r="I41" i="4"/>
  <c r="J41" i="4"/>
  <c r="K41" i="4"/>
  <c r="L41" i="4"/>
  <c r="G42" i="4"/>
  <c r="H42" i="4"/>
  <c r="I42" i="4"/>
  <c r="J42" i="4"/>
  <c r="K42" i="4"/>
  <c r="L42" i="4"/>
  <c r="G43" i="4"/>
  <c r="H43" i="4"/>
  <c r="I43" i="4"/>
  <c r="J43" i="4"/>
  <c r="K43" i="4"/>
  <c r="L43" i="4"/>
  <c r="G44" i="4"/>
  <c r="H44" i="4"/>
  <c r="I44" i="4"/>
  <c r="J44" i="4"/>
  <c r="K44" i="4"/>
  <c r="L44" i="4"/>
  <c r="G45" i="4"/>
  <c r="H45" i="4"/>
  <c r="I45" i="4"/>
  <c r="J45" i="4"/>
  <c r="K45" i="4"/>
  <c r="L45" i="4"/>
  <c r="G46" i="4"/>
  <c r="H46" i="4"/>
  <c r="I46" i="4"/>
  <c r="J46" i="4"/>
  <c r="K46" i="4"/>
  <c r="L46" i="4"/>
  <c r="G47" i="4"/>
  <c r="H47" i="4"/>
  <c r="I47" i="4"/>
  <c r="J47" i="4"/>
  <c r="K47" i="4"/>
  <c r="L47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33" i="4"/>
  <c r="G26" i="4"/>
  <c r="H26" i="4"/>
  <c r="I26" i="4"/>
  <c r="J26" i="4"/>
  <c r="K26" i="4"/>
  <c r="L26" i="4"/>
  <c r="F26" i="4"/>
  <c r="B26" i="4"/>
  <c r="C26" i="4"/>
  <c r="D26" i="4"/>
  <c r="E26" i="4"/>
  <c r="F23" i="4"/>
  <c r="G23" i="4"/>
  <c r="H23" i="4"/>
  <c r="I23" i="4"/>
  <c r="J23" i="4"/>
  <c r="K23" i="4"/>
  <c r="L23" i="4"/>
  <c r="C23" i="4"/>
  <c r="D23" i="4"/>
  <c r="B23" i="4"/>
  <c r="E23" i="4"/>
  <c r="F63" i="4" l="1"/>
  <c r="G22" i="4"/>
  <c r="H22" i="4"/>
  <c r="I22" i="4"/>
  <c r="J22" i="4"/>
  <c r="K22" i="4"/>
  <c r="L22" i="4"/>
  <c r="G21" i="4"/>
  <c r="H21" i="4"/>
  <c r="I21" i="4"/>
  <c r="I24" i="4" s="1"/>
  <c r="J21" i="4"/>
  <c r="K21" i="4"/>
  <c r="L21" i="4"/>
  <c r="J24" i="4" l="1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H63" i="4"/>
  <c r="D21" i="4" l="1"/>
  <c r="C21" i="4"/>
  <c r="B21" i="4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F27" i="4"/>
  <c r="G27" i="4"/>
  <c r="H27" i="4"/>
  <c r="I27" i="4"/>
  <c r="J27" i="4"/>
  <c r="K27" i="4"/>
  <c r="L27" i="4"/>
  <c r="H20" i="4" l="1"/>
  <c r="I20" i="4"/>
  <c r="L20" i="4"/>
  <c r="K20" i="4"/>
  <c r="G20" i="4"/>
  <c r="J20" i="4"/>
  <c r="F9" i="4"/>
  <c r="G18" i="12"/>
  <c r="H18" i="12"/>
  <c r="I18" i="12"/>
  <c r="J18" i="12"/>
  <c r="K18" i="12"/>
  <c r="L18" i="12"/>
  <c r="M18" i="12"/>
  <c r="G19" i="12"/>
  <c r="H19" i="12"/>
  <c r="I19" i="12"/>
  <c r="J19" i="12"/>
  <c r="K19" i="12"/>
  <c r="L19" i="12"/>
  <c r="M19" i="12"/>
  <c r="G20" i="12"/>
  <c r="H20" i="12"/>
  <c r="I20" i="12"/>
  <c r="J20" i="12"/>
  <c r="K20" i="12"/>
  <c r="L20" i="12"/>
  <c r="M20" i="12"/>
  <c r="G21" i="12"/>
  <c r="H21" i="12"/>
  <c r="I21" i="12"/>
  <c r="J21" i="12"/>
  <c r="K21" i="12"/>
  <c r="L21" i="12"/>
  <c r="M21" i="12"/>
  <c r="G22" i="12"/>
  <c r="H22" i="12"/>
  <c r="I22" i="12"/>
  <c r="J22" i="12"/>
  <c r="K22" i="12"/>
  <c r="L22" i="12"/>
  <c r="M22" i="12"/>
  <c r="G23" i="12"/>
  <c r="H23" i="12"/>
  <c r="I23" i="12"/>
  <c r="J23" i="12"/>
  <c r="K23" i="12"/>
  <c r="L23" i="12"/>
  <c r="M23" i="12"/>
  <c r="G24" i="12"/>
  <c r="H24" i="12"/>
  <c r="I24" i="12"/>
  <c r="J24" i="12"/>
  <c r="K24" i="12"/>
  <c r="L24" i="12"/>
  <c r="M24" i="12"/>
  <c r="G25" i="12"/>
  <c r="H25" i="12"/>
  <c r="I25" i="12"/>
  <c r="J25" i="12"/>
  <c r="K25" i="12"/>
  <c r="L25" i="12"/>
  <c r="M25" i="12"/>
  <c r="G26" i="12"/>
  <c r="H26" i="12"/>
  <c r="I26" i="12"/>
  <c r="J26" i="12"/>
  <c r="K26" i="12"/>
  <c r="L26" i="12"/>
  <c r="M26" i="12"/>
  <c r="H17" i="12"/>
  <c r="I17" i="12"/>
  <c r="J17" i="12"/>
  <c r="K17" i="12"/>
  <c r="L17" i="12"/>
  <c r="M17" i="12"/>
  <c r="G17" i="12"/>
  <c r="H9" i="12"/>
  <c r="H10" i="12" s="1"/>
  <c r="I9" i="12"/>
  <c r="I10" i="12" s="1"/>
  <c r="J9" i="12"/>
  <c r="J10" i="12" s="1"/>
  <c r="K9" i="12"/>
  <c r="K10" i="12" s="1"/>
  <c r="L9" i="12"/>
  <c r="L10" i="12" s="1"/>
  <c r="M9" i="12"/>
  <c r="M10" i="12" s="1"/>
  <c r="H6" i="12"/>
  <c r="I6" i="12"/>
  <c r="J6" i="12"/>
  <c r="K6" i="12"/>
  <c r="L6" i="12"/>
  <c r="M6" i="12"/>
  <c r="H7" i="12"/>
  <c r="I7" i="12"/>
  <c r="J7" i="12"/>
  <c r="K7" i="12"/>
  <c r="L7" i="12"/>
  <c r="M7" i="12"/>
  <c r="G9" i="12"/>
  <c r="G10" i="12" s="1"/>
  <c r="G7" i="12"/>
  <c r="G6" i="12"/>
  <c r="J8" i="12" l="1"/>
  <c r="J11" i="12" s="1"/>
  <c r="L8" i="12"/>
  <c r="L11" i="12" s="1"/>
  <c r="H8" i="12"/>
  <c r="H11" i="12" s="1"/>
  <c r="M8" i="12"/>
  <c r="M11" i="12" s="1"/>
  <c r="K8" i="12"/>
  <c r="K11" i="12" s="1"/>
  <c r="L27" i="12"/>
  <c r="M27" i="12"/>
  <c r="H27" i="12"/>
  <c r="J27" i="12"/>
  <c r="K27" i="12"/>
  <c r="G27" i="12"/>
  <c r="I27" i="12"/>
  <c r="G8" i="12"/>
  <c r="G11" i="12" s="1"/>
  <c r="I8" i="12"/>
  <c r="I11" i="12" s="1"/>
  <c r="A26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A10" i="4"/>
  <c r="B7" i="4"/>
  <c r="C7" i="4"/>
  <c r="D7" i="4"/>
  <c r="E7" i="4"/>
  <c r="B8" i="4"/>
  <c r="C8" i="4"/>
  <c r="D8" i="4"/>
  <c r="E8" i="4"/>
  <c r="E6" i="4"/>
  <c r="D6" i="4"/>
  <c r="C6" i="4"/>
  <c r="B6" i="4"/>
  <c r="M28" i="12" l="1"/>
  <c r="J28" i="12"/>
  <c r="L28" i="12"/>
  <c r="H28" i="12"/>
  <c r="K28" i="12"/>
  <c r="I28" i="12"/>
  <c r="G28" i="12"/>
  <c r="G63" i="4"/>
  <c r="I63" i="4"/>
  <c r="J63" i="4"/>
  <c r="K63" i="4"/>
  <c r="L63" i="4"/>
  <c r="G9" i="4"/>
  <c r="I9" i="4"/>
  <c r="J9" i="4"/>
  <c r="K9" i="4"/>
  <c r="L9" i="4"/>
  <c r="G11" i="4"/>
  <c r="G25" i="4" s="1"/>
  <c r="I11" i="4"/>
  <c r="J11" i="4"/>
  <c r="K11" i="4"/>
  <c r="L11" i="4"/>
  <c r="L25" i="4" s="1"/>
  <c r="F11" i="4"/>
  <c r="F25" i="4" s="1"/>
  <c r="F64" i="4" s="1"/>
  <c r="H11" i="4"/>
  <c r="I25" i="4" l="1"/>
  <c r="I64" i="4" s="1"/>
  <c r="G64" i="4"/>
  <c r="L64" i="4"/>
  <c r="K25" i="4"/>
  <c r="K64" i="4" s="1"/>
  <c r="J25" i="4"/>
  <c r="J64" i="4" s="1"/>
  <c r="H9" i="4"/>
  <c r="H25" i="4" s="1"/>
  <c r="H64" i="4" l="1"/>
</calcChain>
</file>

<file path=xl/sharedStrings.xml><?xml version="1.0" encoding="utf-8"?>
<sst xmlns="http://schemas.openxmlformats.org/spreadsheetml/2006/main" count="1302" uniqueCount="232">
  <si>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</si>
  <si>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</si>
  <si>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</si>
  <si>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</si>
  <si>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</si>
  <si>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</si>
  <si>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</si>
  <si>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</si>
  <si>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</si>
  <si>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</si>
  <si>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</si>
  <si>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</si>
  <si>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</si>
  <si>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</si>
  <si>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</si>
  <si>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</si>
  <si>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</si>
  <si>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</si>
  <si>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</si>
  <si>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</si>
  <si>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</si>
  <si>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</si>
  <si>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</si>
  <si>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</si>
  <si>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</si>
  <si>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</si>
  <si>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</si>
  <si>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</si>
  <si>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</si>
  <si>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</si>
  <si>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</si>
  <si>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</si>
  <si>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</si>
  <si>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</si>
  <si>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</si>
  <si>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</si>
  <si>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</si>
  <si>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</si>
  <si>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</si>
  <si>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</si>
  <si>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</si>
  <si>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</si>
  <si>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</si>
  <si>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</si>
  <si>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</si>
  <si>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</si>
  <si>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</si>
  <si>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</si>
  <si>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</si>
  <si>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</si>
  <si>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</si>
  <si>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C-3201-0900-2</t>
  </si>
  <si>
    <t>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</si>
  <si>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</si>
  <si>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</si>
  <si>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</si>
  <si>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C-3202-0900-6</t>
  </si>
  <si>
    <t>3202</t>
  </si>
  <si>
    <t>6</t>
  </si>
  <si>
    <t>ADMINISTRACIÓN DE LAS ÁREAS DEL SISTEMA DE PARQUES NACIONALES  NATURALES Y COORDINACIÓN DEL SISTEMA NACIONAL DE ÁREAS PROTEGIDAS.  NACIONAL</t>
  </si>
  <si>
    <t>C-3202-0900-7</t>
  </si>
  <si>
    <t>7</t>
  </si>
  <si>
    <t>CONSERVACIÓN DE CUENCAS HIDROGRAFICAS ABASTECEDORAS DE ACUEDUCTOS MUNICIPALES A NIVEL  NACIONAL</t>
  </si>
  <si>
    <t>C-3202-0900-8</t>
  </si>
  <si>
    <t>8</t>
  </si>
  <si>
    <t>ADMINISTRACIÓN DE LOS RECURSOS PROVENIENTES DE LA TASA POR USO DE AGUA PARA LA PROTECCIÓN Y RECUPERACIÓN DEL RECURSO HÍDRICO EN  ÁREAS DEL SISTEMA DE PARQUES NACIONALES NATURALES DE COLOMBIA  NACIONAL</t>
  </si>
  <si>
    <t>3299</t>
  </si>
  <si>
    <t>3</t>
  </si>
  <si>
    <t>5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</si>
  <si>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</si>
  <si>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</si>
  <si>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</si>
  <si>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</si>
  <si>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</si>
  <si>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</si>
  <si>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</si>
  <si>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</si>
  <si>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</si>
  <si>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</si>
  <si>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</si>
  <si>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</si>
  <si>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</si>
  <si>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</si>
  <si>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</si>
  <si>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</si>
  <si>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</si>
  <si>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</si>
  <si>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</si>
  <si>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</si>
  <si>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</si>
  <si>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</si>
  <si>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</si>
  <si>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</si>
  <si>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</si>
  <si>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</si>
  <si>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</si>
  <si>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</si>
  <si>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</si>
  <si>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</si>
  <si>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</si>
  <si>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</si>
  <si>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</si>
  <si>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</si>
  <si>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</si>
  <si>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</si>
  <si>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</si>
  <si>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</si>
  <si>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</si>
  <si>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</si>
  <si>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</si>
  <si>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</si>
  <si>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</si>
  <si>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</si>
  <si>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</si>
  <si>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</si>
  <si>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</si>
  <si>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</si>
  <si>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</si>
  <si>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</si>
  <si>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</si>
  <si>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</si>
  <si>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</si>
  <si>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</si>
  <si>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</si>
  <si>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</si>
  <si>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</si>
  <si>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</si>
  <si>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</si>
  <si>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</si>
  <si>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</si>
  <si>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</si>
  <si>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</si>
  <si>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</si>
  <si>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</si>
  <si>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</si>
  <si>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</si>
  <si>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</si>
  <si>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</si>
  <si>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</si>
  <si>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</si>
  <si>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</si>
  <si>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</si>
  <si>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</si>
  <si>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B-10-04-01</t>
  </si>
  <si>
    <t>APORTES AL FONDO DE CONTINGENCIAS</t>
  </si>
  <si>
    <t>13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</si>
  <si>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</si>
  <si>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</si>
  <si>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</si>
  <si>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</si>
  <si>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</si>
  <si>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C-3208-0900-3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</si>
  <si>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</si>
  <si>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</si>
  <si>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</si>
  <si>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>TOTAL FUNCIONAMIENTO + SERVICIO A LA DEUDA + INVERSIÓN MADS</t>
  </si>
  <si>
    <t>FORTALECIMIENTO DE LA GESTION INSTITUCIONAL Y TECNOLOGICA DE LA AUTORIDAD NACIONAL DE LICENCIAS AMBIENTALES EN EL TERRITORIO  NACIONAL</t>
  </si>
  <si>
    <t>C-3299-0900-6</t>
  </si>
  <si>
    <t>FONDO NACIONAL AMBIENTAL - GESTIÓN GENERAL</t>
  </si>
  <si>
    <t>FORMULACIÓN ADMINISTRACIÓN DE  LOS RECURSOS FONAM PARA EL USO SOSTENIBLE Y PROTECCIÓN DE LAS ESPECIES CITES  NACIONAL</t>
  </si>
  <si>
    <t>9</t>
  </si>
  <si>
    <t>C-3202-0900-9</t>
  </si>
  <si>
    <t>FORTALECIMIENTO DE LOS PROCESOS DE LA EVALUACIÓN Y EL SEGUIMIENTO DE LAS LICENCIAS, PERMISOS Y TRAMITES AMBIENTALES EN EL TERRITORIO NACIONAL</t>
  </si>
  <si>
    <t>TRANSFERIR A LA AUTORIDAD NACIONAL DE LICENCIAS AMBIENTALES ANLA. ARTÍCULO 96 LEY 633 DE 2000</t>
  </si>
  <si>
    <t>17</t>
  </si>
  <si>
    <t>MINISTERIO DE AMBIENTE Y DESARROLLO SOSTENIBLE - GESTIÓN GENERAL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</si>
  <si>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</si>
  <si>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</si>
  <si>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</si>
  <si>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</si>
  <si>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</si>
  <si>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</si>
  <si>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</si>
  <si>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</si>
  <si>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</si>
  <si>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</si>
  <si>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B</t>
  </si>
  <si>
    <t>012</t>
  </si>
  <si>
    <t>02</t>
  </si>
  <si>
    <t>004</t>
  </si>
  <si>
    <t>002</t>
  </si>
  <si>
    <t>016</t>
  </si>
  <si>
    <t>034</t>
  </si>
  <si>
    <t>021</t>
  </si>
  <si>
    <t>UNIDAD A CARGO</t>
  </si>
  <si>
    <t>Autoridad Nacional de Licencias Ambientales - ANLA</t>
  </si>
  <si>
    <t>Ministerio de Ambiente y Desarrollo Sostenible</t>
  </si>
  <si>
    <t>Parques Naturales Nacionales - PNN</t>
  </si>
  <si>
    <t>Paques Naturales Nacionales - PNN</t>
  </si>
  <si>
    <t>TOTAL FUNCIONAMIENTO + INVERSIÓN FONAM</t>
  </si>
  <si>
    <t>OFICINA ASESORA DE PLANEACIÓN</t>
  </si>
  <si>
    <t>INVERSION</t>
  </si>
  <si>
    <t>Entidad</t>
  </si>
  <si>
    <t>Apropiación Inicial</t>
  </si>
  <si>
    <t>Distribución a entidades del Sector (1)</t>
  </si>
  <si>
    <t>Apropiación Vigente</t>
  </si>
  <si>
    <t>COMPROMISOS</t>
  </si>
  <si>
    <t>OBLIGACIONES</t>
  </si>
  <si>
    <t>Avance</t>
  </si>
  <si>
    <t>%</t>
  </si>
  <si>
    <t>Subtotal proyectos de inversión ejecución directa</t>
  </si>
  <si>
    <t>Proyecto de Distribución: Apoyo a las entidades del Sector de Ambiente y Desarrollo Sostenible, beneficiarias del Fondo Nacional Ambiental Nacional - FONAM Nacional - distribución previo concepto DNP</t>
  </si>
  <si>
    <t>Subtotal proyectos de inversión ejecución a través de las entidades del sector</t>
  </si>
  <si>
    <t>Total</t>
  </si>
  <si>
    <t>Notas:</t>
  </si>
  <si>
    <t>Proyectos de inversión ejecución a través de las entidades del sector</t>
  </si>
  <si>
    <t>Apropiación Presupuestal distribuida a Entidades del Sector</t>
  </si>
  <si>
    <t>Valor</t>
  </si>
  <si>
    <t>IMPLEMENTACION DE ESTRATEGIAS DE REDUCCION A LA DEFORESTACION Y ALTERNATIVAS SOSTENIBLES  AMAZONAS, CAQUETA, PUTUMAYO, GUAVIARE, META</t>
  </si>
  <si>
    <t>C-3204-0900-12</t>
  </si>
  <si>
    <t>INVESTIGACION CIENTIFICA Y GESTION DEL CONOCIMIENTO SOBRE LA BIODIVERSIDAD Y SUS CONTRIBUCIONES A LA SOCIEDAD A NIVEL  NACIONAL</t>
  </si>
  <si>
    <t>C-3299-0900-18</t>
  </si>
  <si>
    <t>18</t>
  </si>
  <si>
    <t>FORTALECIMIENTO INSTITUCIONAL PARA LA GENERACION DE CONOCIMIENTO EN BIODIVERSIDAD Y LAS CONTRIBUCIONES DE LA NATURALEZA A LA SOCIEDAD  NACIONAL</t>
  </si>
  <si>
    <t>TOTAL SERVICIO DE LA DEUDA PÚBLICA INTERNA - APORTES AL FONDO DE CONTINGENCIAS</t>
  </si>
  <si>
    <t>AUTORIDAD NACIONAL DE LICENCIAS AMBIENTALES - ANLA</t>
  </si>
  <si>
    <t>UNIDAD DE PARQUES NACIONALES NATURALES - PNN</t>
  </si>
  <si>
    <t>MINISTERIO DE AMBIENTE Y DESARROLLO SOSTENIBLE</t>
  </si>
  <si>
    <r>
      <t>El Proyecto de Inversión de "</t>
    </r>
    <r>
      <rPr>
        <i/>
        <sz val="10"/>
        <rFont val="Arial"/>
        <family val="2"/>
      </rPr>
      <t xml:space="preserve">Apoyo a las entidades del Sector de Ambiente y Desarrollo Sostenible beneficiarias del ... FONAM </t>
    </r>
    <r>
      <rPr>
        <sz val="10"/>
        <rFont val="Arial"/>
        <family val="2"/>
      </rPr>
      <t xml:space="preserve">..." es de distribución, es decir que el FONAM no puede ejecutar los recursos directamente si no que se hace a través de las entidades del SINA mediante el tramite de distribución presupuestal, con la cual se le transfieren las correspondientes partidas presupuestales a las Entidades del Sector en los proyectos que previamente han sido aprobados por el Ministerio de Ambiente y Desarrollo y el Comité de dirección del FONAM y Registrados en el BPIN del Departamento Nacional de Planeación. </t>
    </r>
  </si>
  <si>
    <t>(1) La columna Distribución a entidades del Sector corresponde para el caso del proyecto de distribución a los recursos presupuestales que se distribuyen a las entidades del Sector de Ambiente y Desarrollo Sostenible mediante Acuerdos del FONAM, aprobados por el Ministerio de Hacienda y Crédito Público y previo concepto favorable del Departamento Nacional de Planeación.  Mediante esta operación presupuestal se debitan los recursos al proyecto de la Sección Presupuestal 320401 FONAM y se acreditan en la correspondientes secciones presupuestales de las entidades (CARs y Entidades) en los proyectos de inversión objeto de la distribución.</t>
  </si>
  <si>
    <t>APROPIACION PRESUPUESTAL DISTRIBUIDA A ENTIDADES DEL SECTOR DE LOS PROYECTOS DE DISTRIBUCIÓN DEL FONAM</t>
  </si>
  <si>
    <r>
      <t>Apropiación Inicial</t>
    </r>
    <r>
      <rPr>
        <sz val="10"/>
        <rFont val="Arial"/>
        <family val="2"/>
      </rPr>
      <t xml:space="preserve"> 
para distribuir</t>
    </r>
  </si>
  <si>
    <t>Apropiacion bloqueada</t>
  </si>
  <si>
    <r>
      <t xml:space="preserve">Apropiación Vigente
Proyectos de Distribución
</t>
    </r>
    <r>
      <rPr>
        <sz val="10"/>
        <rFont val="Arial"/>
        <family val="2"/>
      </rPr>
      <t>(Saldo en SIIF)</t>
    </r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</si>
  <si>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Apoyo a las entidades del Sector de Ambiente y Desarrollo Sostenible para el cumplimiento de las metas y objetivos sectoriales incluidos en el PND, Nacional - Distribución Previo Concepto DNP</t>
    </r>
  </si>
  <si>
    <t>A-08-05</t>
  </si>
  <si>
    <t>05</t>
  </si>
  <si>
    <t>MULTAS, SANCIONES E INTERESES DE MORA</t>
  </si>
  <si>
    <t>ABRIL</t>
  </si>
  <si>
    <t>MINISTERIO DE AMBIENTE Y DESARROLLO SONTENIBLE
EJECUCION PRESUPUESTAL CON CORTE AL 31 DE MAYO DEL 2023</t>
  </si>
  <si>
    <t>FONDO NACIONAL AMBIENTAL - FONAM
EJECUCIÓN PRESUPUESTAL CON CORTE AL 31 DE MAYO DEL 2023</t>
  </si>
  <si>
    <t>EJECUCIÓN PRESUPUESTAL DEL FONDO NACIONAL AMBIENTAL - FONAM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</si>
</sst>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F1FF"/>
        <bgColor indexed="64"/>
      </patternFill>
    </fill>
  </fills>
  <borders count="2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0">
    <xf numFmtId="0" fontId="0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0" fillId="0" borderId="1" xfId="0" applyNumberFormat="1" applyFont="1" applyFill="1" applyBorder="1" applyAlignment="1">
      <alignment horizontal="left" vertical="center" readingOrder="1"/>
    </xf>
    <xf numFmtId="0" fontId="10" fillId="0" borderId="1" xfId="0" applyNumberFormat="1" applyFont="1" applyFill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vertical="center" readingOrder="1"/>
    </xf>
    <xf numFmtId="0" fontId="11" fillId="0" borderId="1" xfId="0" applyNumberFormat="1" applyFont="1" applyFill="1" applyBorder="1" applyAlignment="1">
      <alignment horizontal="left" vertical="center" readingOrder="1"/>
    </xf>
    <xf numFmtId="0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NumberFormat="1" applyFont="1" applyFill="1" applyBorder="1" applyAlignment="1">
      <alignment horizontal="center" vertical="center" readingOrder="1"/>
    </xf>
    <xf numFmtId="0" fontId="4" fillId="0" borderId="0" xfId="6" applyFont="1" applyFill="1" applyBorder="1" applyAlignment="1"/>
    <xf numFmtId="0" fontId="14" fillId="0" borderId="0" xfId="6" applyFont="1" applyFill="1" applyBorder="1" applyAlignment="1"/>
    <xf numFmtId="0" fontId="15" fillId="3" borderId="2" xfId="6" applyNumberFormat="1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 applyFill="1" applyBorder="1" applyAlignme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NumberFormat="1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0" fontId="4" fillId="0" borderId="0" xfId="6" applyFont="1" applyFill="1" applyBorder="1" applyAlignment="1">
      <alignment wrapText="1"/>
    </xf>
    <xf numFmtId="165" fontId="15" fillId="3" borderId="2" xfId="7" applyNumberFormat="1" applyFont="1" applyFill="1" applyBorder="1" applyAlignment="1">
      <alignment horizontal="center" vertical="center" readingOrder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0" fontId="0" fillId="0" borderId="0" xfId="0"/>
    <xf numFmtId="0" fontId="0" fillId="0" borderId="0" xfId="0" applyBorder="1"/>
    <xf numFmtId="168" fontId="0" fillId="0" borderId="0" xfId="0" applyNumberFormat="1"/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21" fillId="0" borderId="2" xfId="1" applyFont="1" applyBorder="1" applyAlignment="1">
      <alignment vertical="center" wrapText="1" readingOrder="1"/>
    </xf>
    <xf numFmtId="164" fontId="21" fillId="0" borderId="2" xfId="1" applyFont="1" applyBorder="1" applyAlignment="1">
      <alignment horizontal="center" vertical="center" wrapText="1" readingOrder="1"/>
    </xf>
    <xf numFmtId="164" fontId="21" fillId="0" borderId="2" xfId="1" applyFont="1" applyBorder="1" applyAlignment="1">
      <alignment horizontal="left" vertical="center" wrapText="1" readingOrder="1"/>
    </xf>
    <xf numFmtId="165" fontId="21" fillId="0" borderId="2" xfId="1" applyNumberFormat="1" applyFont="1" applyBorder="1" applyAlignment="1">
      <alignment horizontal="right" vertical="center" wrapText="1" readingOrder="1"/>
    </xf>
    <xf numFmtId="0" fontId="22" fillId="0" borderId="0" xfId="0" applyFont="1" applyFill="1" applyBorder="1" applyAlignment="1">
      <alignment wrapText="1" readingOrder="1"/>
    </xf>
    <xf numFmtId="165" fontId="20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wrapText="1"/>
    </xf>
    <xf numFmtId="165" fontId="20" fillId="4" borderId="3" xfId="1" applyNumberFormat="1" applyFont="1" applyFill="1" applyBorder="1" applyAlignment="1">
      <alignment horizontal="right" vertical="center" wrapText="1" readingOrder="1"/>
    </xf>
    <xf numFmtId="165" fontId="20" fillId="4" borderId="2" xfId="1" applyNumberFormat="1" applyFont="1" applyFill="1" applyBorder="1" applyAlignment="1">
      <alignment horizontal="right" vertical="center" wrapText="1" readingOrder="1"/>
    </xf>
    <xf numFmtId="164" fontId="22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21" fillId="0" borderId="2" xfId="5" applyNumberFormat="1" applyFont="1" applyFill="1" applyBorder="1" applyAlignment="1">
      <alignment horizontal="right" vertical="center" readingOrder="1"/>
    </xf>
    <xf numFmtId="164" fontId="21" fillId="0" borderId="19" xfId="1" applyFont="1" applyBorder="1" applyAlignment="1">
      <alignment vertical="center" wrapText="1" readingOrder="1"/>
    </xf>
    <xf numFmtId="164" fontId="21" fillId="0" borderId="19" xfId="1" applyFont="1" applyBorder="1" applyAlignment="1">
      <alignment horizontal="center" vertical="center" wrapText="1" readingOrder="1"/>
    </xf>
    <xf numFmtId="164" fontId="21" fillId="0" borderId="19" xfId="1" applyFont="1" applyBorder="1" applyAlignment="1">
      <alignment horizontal="left" vertical="center" wrapText="1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11" fillId="0" borderId="1" xfId="8" applyFont="1" applyFill="1" applyBorder="1" applyAlignment="1">
      <alignment horizontal="center" vertical="center" readingOrder="1"/>
    </xf>
    <xf numFmtId="41" fontId="10" fillId="0" borderId="1" xfId="8" applyFont="1" applyFill="1" applyBorder="1" applyAlignment="1">
      <alignment horizontal="right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21" fillId="0" borderId="3" xfId="1" applyFont="1" applyBorder="1" applyAlignment="1">
      <alignment vertical="center" wrapText="1" readingOrder="1"/>
    </xf>
    <xf numFmtId="164" fontId="21" fillId="0" borderId="3" xfId="1" applyFont="1" applyBorder="1" applyAlignment="1">
      <alignment horizontal="left" vertical="center" wrapText="1" readingOrder="1"/>
    </xf>
    <xf numFmtId="165" fontId="21" fillId="0" borderId="3" xfId="1" applyNumberFormat="1" applyFont="1" applyBorder="1" applyAlignment="1">
      <alignment horizontal="right" vertical="center" wrapText="1" readingOrder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67" fontId="23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25" fillId="0" borderId="0" xfId="0" applyFont="1"/>
    <xf numFmtId="0" fontId="3" fillId="0" borderId="2" xfId="0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38" fontId="3" fillId="0" borderId="19" xfId="0" applyNumberFormat="1" applyFont="1" applyBorder="1" applyAlignment="1">
      <alignment vertical="center"/>
    </xf>
    <xf numFmtId="0" fontId="23" fillId="7" borderId="2" xfId="0" applyFont="1" applyFill="1" applyBorder="1" applyAlignment="1">
      <alignment vertical="center"/>
    </xf>
    <xf numFmtId="38" fontId="23" fillId="7" borderId="2" xfId="0" applyNumberFormat="1" applyFont="1" applyFill="1" applyBorder="1" applyAlignment="1">
      <alignment vertical="center"/>
    </xf>
    <xf numFmtId="168" fontId="23" fillId="7" borderId="2" xfId="3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3" fillId="7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/>
    </xf>
    <xf numFmtId="38" fontId="23" fillId="6" borderId="2" xfId="0" applyNumberFormat="1" applyFont="1" applyFill="1" applyBorder="1" applyAlignment="1">
      <alignment vertical="center"/>
    </xf>
    <xf numFmtId="168" fontId="23" fillId="6" borderId="2" xfId="3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167" fontId="19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0" fontId="23" fillId="6" borderId="2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13" fillId="2" borderId="16" xfId="6" applyNumberFormat="1" applyFont="1" applyFill="1" applyBorder="1" applyAlignment="1">
      <alignment horizontal="left" vertical="center" readingOrder="1"/>
    </xf>
    <xf numFmtId="0" fontId="13" fillId="2" borderId="17" xfId="6" applyNumberFormat="1" applyFont="1" applyFill="1" applyBorder="1" applyAlignment="1">
      <alignment horizontal="left" vertical="center" readingOrder="1"/>
    </xf>
    <xf numFmtId="0" fontId="13" fillId="2" borderId="18" xfId="6" applyNumberFormat="1" applyFont="1" applyFill="1" applyBorder="1" applyAlignment="1">
      <alignment horizontal="left" vertical="center" readingOrder="1"/>
    </xf>
    <xf numFmtId="0" fontId="15" fillId="3" borderId="16" xfId="6" applyNumberFormat="1" applyFont="1" applyFill="1" applyBorder="1" applyAlignment="1">
      <alignment horizontal="left" vertical="center" readingOrder="1"/>
    </xf>
    <xf numFmtId="0" fontId="15" fillId="3" borderId="17" xfId="6" applyNumberFormat="1" applyFont="1" applyFill="1" applyBorder="1" applyAlignment="1">
      <alignment horizontal="left" vertical="center" readingOrder="1"/>
    </xf>
    <xf numFmtId="0" fontId="15" fillId="3" borderId="18" xfId="6" applyNumberFormat="1" applyFont="1" applyFill="1" applyBorder="1" applyAlignment="1">
      <alignment horizontal="left" vertical="center" readingOrder="1"/>
    </xf>
    <xf numFmtId="0" fontId="13" fillId="2" borderId="2" xfId="6" applyNumberFormat="1" applyFont="1" applyFill="1" applyBorder="1" applyAlignment="1">
      <alignment horizontal="left" vertical="center" wrapText="1" readingOrder="1"/>
    </xf>
    <xf numFmtId="0" fontId="12" fillId="0" borderId="2" xfId="6" applyNumberFormat="1" applyFont="1" applyFill="1" applyBorder="1" applyAlignment="1">
      <alignment horizontal="center" vertical="center" wrapText="1" readingOrder="1"/>
    </xf>
    <xf numFmtId="0" fontId="12" fillId="4" borderId="19" xfId="6" applyNumberFormat="1" applyFont="1" applyFill="1" applyBorder="1" applyAlignment="1">
      <alignment horizontal="left" vertical="center" wrapText="1" readingOrder="1"/>
    </xf>
    <xf numFmtId="0" fontId="12" fillId="4" borderId="3" xfId="6" applyNumberFormat="1" applyFont="1" applyFill="1" applyBorder="1" applyAlignment="1">
      <alignment horizontal="left" vertical="center" readingOrder="1"/>
    </xf>
    <xf numFmtId="0" fontId="15" fillId="3" borderId="2" xfId="6" applyNumberFormat="1" applyFont="1" applyFill="1" applyBorder="1" applyAlignment="1">
      <alignment horizontal="left" vertical="center" readingOrder="1"/>
    </xf>
    <xf numFmtId="0" fontId="19" fillId="0" borderId="0" xfId="0" applyFont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38" fontId="23" fillId="7" borderId="21" xfId="0" applyNumberFormat="1" applyFont="1" applyFill="1" applyBorder="1" applyAlignment="1">
      <alignment horizontal="center" vertical="center"/>
    </xf>
    <xf numFmtId="38" fontId="23" fillId="7" borderId="22" xfId="0" applyNumberFormat="1" applyFont="1" applyFill="1" applyBorder="1" applyAlignment="1">
      <alignment horizontal="center" vertical="center"/>
    </xf>
    <xf numFmtId="38" fontId="23" fillId="7" borderId="23" xfId="0" applyNumberFormat="1" applyFont="1" applyFill="1" applyBorder="1" applyAlignment="1">
      <alignment horizontal="center" vertical="center"/>
    </xf>
    <xf numFmtId="38" fontId="23" fillId="7" borderId="24" xfId="0" applyNumberFormat="1" applyFont="1" applyFill="1" applyBorder="1" applyAlignment="1">
      <alignment horizontal="center" vertical="center"/>
    </xf>
    <xf numFmtId="38" fontId="23" fillId="7" borderId="20" xfId="0" applyNumberFormat="1" applyFont="1" applyFill="1" applyBorder="1" applyAlignment="1">
      <alignment horizontal="center" vertical="center"/>
    </xf>
    <xf numFmtId="38" fontId="23" fillId="7" borderId="25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justify" vertical="center" wrapText="1"/>
    </xf>
    <xf numFmtId="0" fontId="0" fillId="0" borderId="0" xfId="0" applyAlignment="1">
      <alignment wrapText="1"/>
    </xf>
    <xf numFmtId="0" fontId="20" fillId="0" borderId="4" xfId="0" applyNumberFormat="1" applyFont="1" applyFill="1" applyBorder="1" applyAlignment="1">
      <alignment horizontal="center" vertical="center" wrapText="1" readingOrder="1"/>
    </xf>
    <xf numFmtId="0" fontId="20" fillId="0" borderId="5" xfId="0" applyNumberFormat="1" applyFont="1" applyFill="1" applyBorder="1" applyAlignment="1">
      <alignment horizontal="center" vertical="center" wrapText="1" readingOrder="1"/>
    </xf>
    <xf numFmtId="0" fontId="20" fillId="0" borderId="6" xfId="0" applyNumberFormat="1" applyFont="1" applyFill="1" applyBorder="1" applyAlignment="1">
      <alignment horizontal="center" vertical="center" wrapText="1" readingOrder="1"/>
    </xf>
    <xf numFmtId="0" fontId="2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0" applyNumberFormat="1" applyFont="1" applyFill="1" applyBorder="1" applyAlignment="1">
      <alignment horizontal="center" vertical="center" wrapText="1" readingOrder="1"/>
    </xf>
    <xf numFmtId="0" fontId="20" fillId="0" borderId="8" xfId="0" applyNumberFormat="1" applyFont="1" applyFill="1" applyBorder="1" applyAlignment="1">
      <alignment horizontal="center" vertical="center" wrapText="1" readingOrder="1"/>
    </xf>
    <xf numFmtId="0" fontId="20" fillId="0" borderId="9" xfId="0" applyNumberFormat="1" applyFont="1" applyFill="1" applyBorder="1" applyAlignment="1">
      <alignment horizontal="center" vertical="center" wrapText="1" readingOrder="1"/>
    </xf>
    <xf numFmtId="0" fontId="20" fillId="0" borderId="10" xfId="0" applyNumberFormat="1" applyFont="1" applyFill="1" applyBorder="1" applyAlignment="1">
      <alignment horizontal="center" vertical="center" wrapText="1" readingOrder="1"/>
    </xf>
    <xf numFmtId="0" fontId="20" fillId="0" borderId="11" xfId="0" applyNumberFormat="1" applyFont="1" applyFill="1" applyBorder="1" applyAlignment="1">
      <alignment horizontal="center" vertical="center" wrapText="1" readingOrder="1"/>
    </xf>
    <xf numFmtId="0" fontId="20" fillId="4" borderId="12" xfId="0" applyNumberFormat="1" applyFont="1" applyFill="1" applyBorder="1" applyAlignment="1">
      <alignment horizontal="center" vertical="center" wrapText="1" readingOrder="1"/>
    </xf>
    <xf numFmtId="0" fontId="20" fillId="4" borderId="13" xfId="0" applyNumberFormat="1" applyFont="1" applyFill="1" applyBorder="1" applyAlignment="1">
      <alignment horizontal="center" vertical="center" wrapText="1" readingOrder="1"/>
    </xf>
    <xf numFmtId="0" fontId="20" fillId="4" borderId="14" xfId="0" applyNumberFormat="1" applyFont="1" applyFill="1" applyBorder="1" applyAlignment="1">
      <alignment horizontal="center" vertical="center" wrapText="1" readingOrder="1"/>
    </xf>
    <xf numFmtId="0" fontId="20" fillId="4" borderId="3" xfId="0" applyNumberFormat="1" applyFont="1" applyFill="1" applyBorder="1" applyAlignment="1">
      <alignment horizontal="left" vertical="center" wrapText="1" readingOrder="1"/>
    </xf>
    <xf numFmtId="0" fontId="20" fillId="4" borderId="2" xfId="0" applyNumberFormat="1" applyFont="1" applyFill="1" applyBorder="1" applyAlignment="1">
      <alignment horizontal="left" vertical="center" wrapText="1" readingOrder="1"/>
    </xf>
    <xf numFmtId="0" fontId="5" fillId="3" borderId="16" xfId="0" applyNumberFormat="1" applyFont="1" applyFill="1" applyBorder="1" applyAlignment="1">
      <alignment horizontal="left" vertical="center" wrapText="1" readingOrder="1"/>
    </xf>
    <xf numFmtId="0" fontId="5" fillId="3" borderId="17" xfId="0" applyNumberFormat="1" applyFont="1" applyFill="1" applyBorder="1" applyAlignment="1">
      <alignment horizontal="left" vertical="center" wrapText="1" readingOrder="1"/>
    </xf>
    <xf numFmtId="0" fontId="5" fillId="3" borderId="18" xfId="0" applyNumberFormat="1" applyFont="1" applyFill="1" applyBorder="1" applyAlignment="1">
      <alignment horizontal="left" vertical="center" wrapText="1" readingOrder="1"/>
    </xf>
    <xf numFmtId="0" fontId="5" fillId="2" borderId="16" xfId="0" applyNumberFormat="1" applyFont="1" applyFill="1" applyBorder="1" applyAlignment="1">
      <alignment horizontal="left" vertical="center" wrapText="1" readingOrder="1"/>
    </xf>
    <xf numFmtId="0" fontId="5" fillId="2" borderId="17" xfId="0" applyNumberFormat="1" applyFont="1" applyFill="1" applyBorder="1" applyAlignment="1">
      <alignment horizontal="left" vertical="center" wrapText="1" readingOrder="1"/>
    </xf>
    <xf numFmtId="0" fontId="5" fillId="2" borderId="18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horizontal="left" vertical="center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/>
    <cellStyle name="Millares 2" xfId="5"/>
    <cellStyle name="Millares 3" xfId="7"/>
    <cellStyle name="Normal" xfId="0" builtinId="0"/>
    <cellStyle name="Normal 2" xfId="4"/>
    <cellStyle name="Normal 3" xfId="6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8"/>
  <sheetViews>
    <sheetView view="pageBreakPreview" zoomScale="60" zoomScaleNormal="70" workbookViewId="0">
      <pane ySplit="5" topLeftCell="A6" activePane="bottomLeft" state="frozen"/>
      <selection sqref="A1:L3"/>
      <selection pane="bottomLeft" sqref="A1:M3"/>
    </sheetView>
  </sheetViews>
  <sheetFormatPr baseColWidth="10" defaultRowHeight="16.5" x14ac:dyDescent="0.3"/>
  <cols>
    <col min="1" max="1" width="17.42578125" style="9" customWidth="1"/>
    <col min="2" max="2" width="10.28515625" style="9" customWidth="1"/>
    <col min="3" max="3" width="6.5703125" style="9" customWidth="1"/>
    <col min="4" max="4" width="6.140625" style="9" customWidth="1"/>
    <col min="5" max="5" width="41.42578125" style="9" customWidth="1"/>
    <col min="6" max="6" width="67.140625" style="27" customWidth="1"/>
    <col min="7" max="7" width="27.42578125" style="31" customWidth="1"/>
    <col min="8" max="8" width="26.28515625" style="31" customWidth="1"/>
    <col min="9" max="9" width="27.28515625" style="31" customWidth="1"/>
    <col min="10" max="10" width="27.7109375" style="31" customWidth="1"/>
    <col min="11" max="11" width="26.85546875" style="31" bestFit="1" customWidth="1"/>
    <col min="12" max="13" width="25.7109375" style="31" bestFit="1" customWidth="1"/>
    <col min="14" max="16384" width="11.42578125" style="9"/>
  </cols>
  <sheetData>
    <row r="1" spans="1:22" x14ac:dyDescent="0.3">
      <c r="A1" s="101" t="s">
        <v>229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2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22" x14ac:dyDescent="0.3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22" s="10" customFormat="1" ht="24" customHeight="1" x14ac:dyDescent="0.35">
      <c r="A4" s="100" t="s">
        <v>136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22" s="13" customFormat="1" ht="24" customHeight="1" x14ac:dyDescent="0.3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184</v>
      </c>
      <c r="F5" s="11" t="s">
        <v>20</v>
      </c>
      <c r="G5" s="11" t="s">
        <v>24</v>
      </c>
      <c r="H5" s="11" t="s">
        <v>25</v>
      </c>
      <c r="I5" s="11" t="s">
        <v>129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59.25" customHeight="1" x14ac:dyDescent="0.3">
      <c r="A6" s="14" t="s">
        <v>33</v>
      </c>
      <c r="B6" s="15" t="s">
        <v>38</v>
      </c>
      <c r="C6" s="15" t="s">
        <v>39</v>
      </c>
      <c r="D6" s="15" t="s">
        <v>40</v>
      </c>
      <c r="E6" s="16" t="s">
        <v>185</v>
      </c>
      <c r="F6" s="17" t="s">
        <v>163</v>
      </c>
      <c r="G6" s="18">
        <f>+'ep fonam'!T5</f>
        <v>80619565000</v>
      </c>
      <c r="H6" s="18">
        <f>+'ep fonam'!U5</f>
        <v>0</v>
      </c>
      <c r="I6" s="18">
        <f>+'ep fonam'!V5</f>
        <v>80619565000</v>
      </c>
      <c r="J6" s="18">
        <f>+'ep fonam'!W5</f>
        <v>80619565000</v>
      </c>
      <c r="K6" s="18">
        <f>+'ep fonam'!X5</f>
        <v>80619565000</v>
      </c>
      <c r="L6" s="18">
        <f>+'ep fonam'!Y5</f>
        <v>80619565000</v>
      </c>
      <c r="M6" s="18">
        <f>+'ep fonam'!Z5</f>
        <v>80619565000</v>
      </c>
    </row>
    <row r="7" spans="1:22" ht="33" x14ac:dyDescent="0.3">
      <c r="A7" s="14" t="s">
        <v>141</v>
      </c>
      <c r="B7" s="15" t="s">
        <v>38</v>
      </c>
      <c r="C7" s="15" t="s">
        <v>39</v>
      </c>
      <c r="D7" s="15" t="s">
        <v>40</v>
      </c>
      <c r="E7" s="16" t="s">
        <v>186</v>
      </c>
      <c r="F7" s="17" t="s">
        <v>142</v>
      </c>
      <c r="G7" s="18">
        <f>+'ep fonam'!T6</f>
        <v>500000000</v>
      </c>
      <c r="H7" s="18">
        <f>+'ep fonam'!U6</f>
        <v>0</v>
      </c>
      <c r="I7" s="18">
        <f>+'ep fonam'!V6</f>
        <v>500000000</v>
      </c>
      <c r="J7" s="18">
        <f>+'ep fonam'!W6</f>
        <v>0</v>
      </c>
      <c r="K7" s="18">
        <f>+'ep fonam'!X6</f>
        <v>0</v>
      </c>
      <c r="L7" s="18">
        <f>+'ep fonam'!Y6</f>
        <v>0</v>
      </c>
      <c r="M7" s="18">
        <f>+'ep fonam'!Z6</f>
        <v>0</v>
      </c>
    </row>
    <row r="8" spans="1:22" s="13" customFormat="1" ht="24" customHeight="1" x14ac:dyDescent="0.35">
      <c r="A8" s="102" t="s">
        <v>132</v>
      </c>
      <c r="B8" s="102"/>
      <c r="C8" s="102"/>
      <c r="D8" s="102"/>
      <c r="E8" s="102"/>
      <c r="F8" s="102"/>
      <c r="G8" s="19">
        <f t="shared" ref="G8:M8" si="0">SUM(G6:G7)</f>
        <v>81119565000</v>
      </c>
      <c r="H8" s="19">
        <f t="shared" si="0"/>
        <v>0</v>
      </c>
      <c r="I8" s="19">
        <f t="shared" si="0"/>
        <v>81119565000</v>
      </c>
      <c r="J8" s="19">
        <f t="shared" si="0"/>
        <v>80619565000</v>
      </c>
      <c r="K8" s="19">
        <f t="shared" si="0"/>
        <v>80619565000</v>
      </c>
      <c r="L8" s="19">
        <f t="shared" si="0"/>
        <v>80619565000</v>
      </c>
      <c r="M8" s="19">
        <f t="shared" si="0"/>
        <v>80619565000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33" x14ac:dyDescent="0.3">
      <c r="A9" s="14" t="s">
        <v>44</v>
      </c>
      <c r="B9" s="15" t="s">
        <v>38</v>
      </c>
      <c r="C9" s="15" t="s">
        <v>39</v>
      </c>
      <c r="D9" s="15" t="s">
        <v>40</v>
      </c>
      <c r="E9" s="16" t="s">
        <v>186</v>
      </c>
      <c r="F9" s="17" t="s">
        <v>47</v>
      </c>
      <c r="G9" s="18">
        <f>+'ep fonam'!T7</f>
        <v>1392000000</v>
      </c>
      <c r="H9" s="18">
        <f>+'ep fonam'!U7</f>
        <v>0</v>
      </c>
      <c r="I9" s="18">
        <f>+'ep fonam'!V7</f>
        <v>1392000000</v>
      </c>
      <c r="J9" s="18">
        <f>+'ep fonam'!W7</f>
        <v>481009084</v>
      </c>
      <c r="K9" s="18">
        <f>+'ep fonam'!X7</f>
        <v>481009084</v>
      </c>
      <c r="L9" s="18">
        <f>+'ep fonam'!Y7</f>
        <v>481009084</v>
      </c>
      <c r="M9" s="18">
        <f>+'ep fonam'!Z7</f>
        <v>481009084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3">
      <c r="A10" s="103" t="s">
        <v>133</v>
      </c>
      <c r="B10" s="103"/>
      <c r="C10" s="103"/>
      <c r="D10" s="103"/>
      <c r="E10" s="103"/>
      <c r="F10" s="103"/>
      <c r="G10" s="21">
        <f>G9</f>
        <v>1392000000</v>
      </c>
      <c r="H10" s="21">
        <f t="shared" ref="H10:M10" si="1">H9</f>
        <v>0</v>
      </c>
      <c r="I10" s="21">
        <f t="shared" si="1"/>
        <v>1392000000</v>
      </c>
      <c r="J10" s="21">
        <f t="shared" si="1"/>
        <v>481009084</v>
      </c>
      <c r="K10" s="21">
        <f t="shared" si="1"/>
        <v>481009084</v>
      </c>
      <c r="L10" s="21">
        <f t="shared" si="1"/>
        <v>481009084</v>
      </c>
      <c r="M10" s="21">
        <f t="shared" si="1"/>
        <v>481009084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35">
      <c r="A11" s="104" t="s">
        <v>134</v>
      </c>
      <c r="B11" s="104"/>
      <c r="C11" s="104"/>
      <c r="D11" s="104"/>
      <c r="E11" s="104"/>
      <c r="F11" s="104"/>
      <c r="G11" s="22">
        <f>+G8+G10</f>
        <v>82511565000</v>
      </c>
      <c r="H11" s="22">
        <f t="shared" ref="H11:M11" si="2">+H8+H10</f>
        <v>0</v>
      </c>
      <c r="I11" s="22">
        <f t="shared" si="2"/>
        <v>82511565000</v>
      </c>
      <c r="J11" s="22">
        <f t="shared" si="2"/>
        <v>81100574084</v>
      </c>
      <c r="K11" s="22">
        <f t="shared" si="2"/>
        <v>81100574084</v>
      </c>
      <c r="L11" s="22">
        <f t="shared" si="2"/>
        <v>81100574084</v>
      </c>
      <c r="M11" s="22">
        <f t="shared" si="2"/>
        <v>81100574084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19.5" x14ac:dyDescent="0.35">
      <c r="A12" s="101" t="s">
        <v>230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T12" s="10"/>
      <c r="U12" s="10"/>
      <c r="V12" s="10"/>
    </row>
    <row r="13" spans="1:22" x14ac:dyDescent="0.3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22" x14ac:dyDescent="0.3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spans="1:22" s="10" customFormat="1" ht="23.25" customHeight="1" x14ac:dyDescent="0.35">
      <c r="A15" s="100" t="s">
        <v>137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23"/>
    </row>
    <row r="16" spans="1:22" ht="29.25" customHeight="1" x14ac:dyDescent="0.3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184</v>
      </c>
      <c r="F16" s="24" t="s">
        <v>20</v>
      </c>
      <c r="G16" s="24" t="s">
        <v>24</v>
      </c>
      <c r="H16" s="24" t="s">
        <v>25</v>
      </c>
      <c r="I16" s="24" t="s">
        <v>129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7" customFormat="1" ht="62.25" customHeight="1" x14ac:dyDescent="0.3">
      <c r="A17" s="14" t="s">
        <v>51</v>
      </c>
      <c r="B17" s="15" t="s">
        <v>53</v>
      </c>
      <c r="C17" s="15" t="s">
        <v>42</v>
      </c>
      <c r="D17" s="15" t="s">
        <v>40</v>
      </c>
      <c r="E17" s="16" t="s">
        <v>186</v>
      </c>
      <c r="F17" s="26" t="s">
        <v>55</v>
      </c>
      <c r="G17" s="18">
        <f>+'ep fonam'!T8</f>
        <v>369679862938</v>
      </c>
      <c r="H17" s="18">
        <f>+'ep fonam'!U8</f>
        <v>369679862938</v>
      </c>
      <c r="I17" s="18">
        <f>+'ep fonam'!V8</f>
        <v>0</v>
      </c>
      <c r="J17" s="18">
        <f>+'ep fonam'!W8</f>
        <v>0</v>
      </c>
      <c r="K17" s="18">
        <f>+'ep fonam'!X8</f>
        <v>0</v>
      </c>
      <c r="L17" s="18">
        <f>+'ep fonam'!Y8</f>
        <v>0</v>
      </c>
      <c r="M17" s="18">
        <f>+'ep fonam'!Z8</f>
        <v>0</v>
      </c>
    </row>
    <row r="18" spans="1:13" s="27" customFormat="1" ht="62.25" customHeight="1" x14ac:dyDescent="0.3">
      <c r="A18" s="14" t="s">
        <v>69</v>
      </c>
      <c r="B18" s="15" t="s">
        <v>38</v>
      </c>
      <c r="C18" s="15" t="s">
        <v>39</v>
      </c>
      <c r="D18" s="15" t="s">
        <v>40</v>
      </c>
      <c r="E18" s="16" t="s">
        <v>185</v>
      </c>
      <c r="F18" s="26" t="s">
        <v>162</v>
      </c>
      <c r="G18" s="18">
        <f>+'ep fonam'!T9</f>
        <v>29445464006</v>
      </c>
      <c r="H18" s="18">
        <f>+'ep fonam'!U9</f>
        <v>0</v>
      </c>
      <c r="I18" s="18">
        <f>+'ep fonam'!V9</f>
        <v>29445464006</v>
      </c>
      <c r="J18" s="18">
        <f>+'ep fonam'!W9</f>
        <v>26855697367</v>
      </c>
      <c r="K18" s="18">
        <f>+'ep fonam'!X9</f>
        <v>26099339815</v>
      </c>
      <c r="L18" s="18">
        <f>+'ep fonam'!Y9</f>
        <v>7953596556.0900002</v>
      </c>
      <c r="M18" s="18">
        <f>+'ep fonam'!Z9</f>
        <v>7953596556.0900002</v>
      </c>
    </row>
    <row r="19" spans="1:13" s="27" customFormat="1" ht="62.25" customHeight="1" x14ac:dyDescent="0.3">
      <c r="A19" s="14" t="s">
        <v>69</v>
      </c>
      <c r="B19" s="15" t="s">
        <v>38</v>
      </c>
      <c r="C19" s="15" t="s">
        <v>41</v>
      </c>
      <c r="D19" s="15" t="s">
        <v>40</v>
      </c>
      <c r="E19" s="16" t="s">
        <v>185</v>
      </c>
      <c r="F19" s="26" t="s">
        <v>162</v>
      </c>
      <c r="G19" s="18">
        <f>+'ep fonam'!T10</f>
        <v>43072307409</v>
      </c>
      <c r="H19" s="18">
        <f>+'ep fonam'!U10</f>
        <v>0</v>
      </c>
      <c r="I19" s="18">
        <f>+'ep fonam'!V10</f>
        <v>43072307409</v>
      </c>
      <c r="J19" s="18">
        <f>+'ep fonam'!W10</f>
        <v>42630569038</v>
      </c>
      <c r="K19" s="18">
        <f>+'ep fonam'!X10</f>
        <v>40923452133</v>
      </c>
      <c r="L19" s="18">
        <f>+'ep fonam'!Y10</f>
        <v>13274876901</v>
      </c>
      <c r="M19" s="18">
        <f>+'ep fonam'!Z10</f>
        <v>13249505885</v>
      </c>
    </row>
    <row r="20" spans="1:13" s="27" customFormat="1" ht="62.25" customHeight="1" x14ac:dyDescent="0.3">
      <c r="A20" s="14" t="s">
        <v>56</v>
      </c>
      <c r="B20" s="15" t="s">
        <v>38</v>
      </c>
      <c r="C20" s="15" t="s">
        <v>39</v>
      </c>
      <c r="D20" s="15" t="s">
        <v>40</v>
      </c>
      <c r="E20" s="16" t="s">
        <v>187</v>
      </c>
      <c r="F20" s="26" t="s">
        <v>59</v>
      </c>
      <c r="G20" s="18">
        <f>+'ep fonam'!T11</f>
        <v>31502889003</v>
      </c>
      <c r="H20" s="18">
        <f>+'ep fonam'!U11</f>
        <v>0</v>
      </c>
      <c r="I20" s="18">
        <f>+'ep fonam'!V11</f>
        <v>31502889003</v>
      </c>
      <c r="J20" s="18">
        <f>+'ep fonam'!W11</f>
        <v>2791387838</v>
      </c>
      <c r="K20" s="18">
        <f>+'ep fonam'!X11</f>
        <v>1111314312</v>
      </c>
      <c r="L20" s="18">
        <f>+'ep fonam'!Y11</f>
        <v>198513249</v>
      </c>
      <c r="M20" s="18">
        <f>+'ep fonam'!Z11</f>
        <v>198513249</v>
      </c>
    </row>
    <row r="21" spans="1:13" s="27" customFormat="1" ht="62.25" customHeight="1" x14ac:dyDescent="0.3">
      <c r="A21" s="14" t="s">
        <v>56</v>
      </c>
      <c r="B21" s="15" t="s">
        <v>38</v>
      </c>
      <c r="C21" s="15" t="s">
        <v>41</v>
      </c>
      <c r="D21" s="15" t="s">
        <v>40</v>
      </c>
      <c r="E21" s="16" t="s">
        <v>187</v>
      </c>
      <c r="F21" s="26" t="s">
        <v>59</v>
      </c>
      <c r="G21" s="18">
        <f>+'ep fonam'!T12</f>
        <v>13626616515</v>
      </c>
      <c r="H21" s="18">
        <f>+'ep fonam'!U12</f>
        <v>0</v>
      </c>
      <c r="I21" s="18">
        <f>+'ep fonam'!V12</f>
        <v>13626616515</v>
      </c>
      <c r="J21" s="18">
        <f>+'ep fonam'!W12</f>
        <v>8253936690.25</v>
      </c>
      <c r="K21" s="18">
        <f>+'ep fonam'!X12</f>
        <v>4756163726.25</v>
      </c>
      <c r="L21" s="18">
        <f>+'ep fonam'!Y12</f>
        <v>1054076761.72</v>
      </c>
      <c r="M21" s="18">
        <f>+'ep fonam'!Z12</f>
        <v>1054076761.72</v>
      </c>
    </row>
    <row r="22" spans="1:13" s="27" customFormat="1" ht="62.25" customHeight="1" x14ac:dyDescent="0.3">
      <c r="A22" s="14" t="s">
        <v>60</v>
      </c>
      <c r="B22" s="15" t="s">
        <v>38</v>
      </c>
      <c r="C22" s="15" t="s">
        <v>41</v>
      </c>
      <c r="D22" s="15" t="s">
        <v>40</v>
      </c>
      <c r="E22" s="16" t="s">
        <v>186</v>
      </c>
      <c r="F22" s="26" t="s">
        <v>62</v>
      </c>
      <c r="G22" s="18">
        <f>+'ep fonam'!T13</f>
        <v>1369300000</v>
      </c>
      <c r="H22" s="18">
        <f>+'ep fonam'!U13</f>
        <v>0</v>
      </c>
      <c r="I22" s="18">
        <f>+'ep fonam'!V13</f>
        <v>1369300000</v>
      </c>
      <c r="J22" s="18">
        <f>+'ep fonam'!W13</f>
        <v>0</v>
      </c>
      <c r="K22" s="18">
        <f>+'ep fonam'!X13</f>
        <v>0</v>
      </c>
      <c r="L22" s="18">
        <f>+'ep fonam'!Y13</f>
        <v>0</v>
      </c>
      <c r="M22" s="18">
        <f>+'ep fonam'!Z13</f>
        <v>0</v>
      </c>
    </row>
    <row r="23" spans="1:13" s="27" customFormat="1" ht="62.25" customHeight="1" x14ac:dyDescent="0.3">
      <c r="A23" s="14" t="s">
        <v>63</v>
      </c>
      <c r="B23" s="15" t="s">
        <v>38</v>
      </c>
      <c r="C23" s="15" t="s">
        <v>39</v>
      </c>
      <c r="D23" s="15" t="s">
        <v>40</v>
      </c>
      <c r="E23" s="16" t="s">
        <v>188</v>
      </c>
      <c r="F23" s="26" t="s">
        <v>65</v>
      </c>
      <c r="G23" s="18">
        <f>+'ep fonam'!T14</f>
        <v>8093188300</v>
      </c>
      <c r="H23" s="18">
        <f>+'ep fonam'!U14</f>
        <v>0</v>
      </c>
      <c r="I23" s="18">
        <f>+'ep fonam'!V14</f>
        <v>8093188300</v>
      </c>
      <c r="J23" s="18">
        <f>+'ep fonam'!W14</f>
        <v>150000000</v>
      </c>
      <c r="K23" s="18">
        <f>+'ep fonam'!X14</f>
        <v>0</v>
      </c>
      <c r="L23" s="18">
        <f>+'ep fonam'!Y14</f>
        <v>0</v>
      </c>
      <c r="M23" s="18">
        <f>+'ep fonam'!Z14</f>
        <v>0</v>
      </c>
    </row>
    <row r="24" spans="1:13" s="27" customFormat="1" ht="62.25" customHeight="1" x14ac:dyDescent="0.3">
      <c r="A24" s="14" t="s">
        <v>63</v>
      </c>
      <c r="B24" s="15" t="s">
        <v>38</v>
      </c>
      <c r="C24" s="15" t="s">
        <v>41</v>
      </c>
      <c r="D24" s="15" t="s">
        <v>40</v>
      </c>
      <c r="E24" s="16" t="s">
        <v>188</v>
      </c>
      <c r="F24" s="26" t="s">
        <v>65</v>
      </c>
      <c r="G24" s="18">
        <f>+'ep fonam'!T15</f>
        <v>7687106182</v>
      </c>
      <c r="H24" s="18">
        <f>+'ep fonam'!U15</f>
        <v>0</v>
      </c>
      <c r="I24" s="18">
        <f>+'ep fonam'!V15</f>
        <v>7687106182</v>
      </c>
      <c r="J24" s="18">
        <f>+'ep fonam'!W15</f>
        <v>3711760810.0700002</v>
      </c>
      <c r="K24" s="18">
        <f>+'ep fonam'!X15</f>
        <v>2853729158.0700002</v>
      </c>
      <c r="L24" s="18">
        <f>+'ep fonam'!Y15</f>
        <v>654550842.92999995</v>
      </c>
      <c r="M24" s="18">
        <f>+'ep fonam'!Z15</f>
        <v>654550842.92999995</v>
      </c>
    </row>
    <row r="25" spans="1:13" s="27" customFormat="1" ht="62.25" customHeight="1" x14ac:dyDescent="0.3">
      <c r="A25" s="14" t="s">
        <v>161</v>
      </c>
      <c r="B25" s="15" t="s">
        <v>38</v>
      </c>
      <c r="C25" s="15" t="s">
        <v>39</v>
      </c>
      <c r="D25" s="15" t="s">
        <v>40</v>
      </c>
      <c r="E25" s="16" t="s">
        <v>186</v>
      </c>
      <c r="F25" s="26" t="s">
        <v>159</v>
      </c>
      <c r="G25" s="18">
        <f>+'ep fonam'!T16</f>
        <v>150000000</v>
      </c>
      <c r="H25" s="18">
        <f>+'ep fonam'!U16</f>
        <v>0</v>
      </c>
      <c r="I25" s="18">
        <f>+'ep fonam'!V16</f>
        <v>150000000</v>
      </c>
      <c r="J25" s="18">
        <f>+'ep fonam'!W16</f>
        <v>0</v>
      </c>
      <c r="K25" s="18">
        <f>+'ep fonam'!X16</f>
        <v>0</v>
      </c>
      <c r="L25" s="18">
        <f>+'ep fonam'!Y16</f>
        <v>0</v>
      </c>
      <c r="M25" s="18">
        <f>+'ep fonam'!Z16</f>
        <v>0</v>
      </c>
    </row>
    <row r="26" spans="1:13" s="27" customFormat="1" ht="62.25" customHeight="1" x14ac:dyDescent="0.3">
      <c r="A26" s="14" t="s">
        <v>157</v>
      </c>
      <c r="B26" s="15" t="s">
        <v>38</v>
      </c>
      <c r="C26" s="15" t="s">
        <v>39</v>
      </c>
      <c r="D26" s="15" t="s">
        <v>40</v>
      </c>
      <c r="E26" s="16" t="s">
        <v>185</v>
      </c>
      <c r="F26" s="26" t="s">
        <v>156</v>
      </c>
      <c r="G26" s="18">
        <f>+'ep fonam'!T17</f>
        <v>27579330098</v>
      </c>
      <c r="H26" s="18">
        <f>+'ep fonam'!U17</f>
        <v>0</v>
      </c>
      <c r="I26" s="18">
        <f>+'ep fonam'!V17</f>
        <v>27579330098</v>
      </c>
      <c r="J26" s="18">
        <f>+'ep fonam'!W17</f>
        <v>21335475892.880001</v>
      </c>
      <c r="K26" s="18">
        <f>+'ep fonam'!X17</f>
        <v>16060704048.780001</v>
      </c>
      <c r="L26" s="18">
        <f>+'ep fonam'!Y17</f>
        <v>3322358509.1700001</v>
      </c>
      <c r="M26" s="18">
        <f>+'ep fonam'!Z17</f>
        <v>3316736149.1700001</v>
      </c>
    </row>
    <row r="27" spans="1:13" s="13" customFormat="1" ht="22.5" customHeight="1" x14ac:dyDescent="0.3">
      <c r="A27" s="97" t="s">
        <v>135</v>
      </c>
      <c r="B27" s="98"/>
      <c r="C27" s="98"/>
      <c r="D27" s="98"/>
      <c r="E27" s="98"/>
      <c r="F27" s="99"/>
      <c r="G27" s="22">
        <f t="shared" ref="G27:M27" si="3">SUM(G17:G26)</f>
        <v>532206064451</v>
      </c>
      <c r="H27" s="22">
        <f t="shared" si="3"/>
        <v>369679862938</v>
      </c>
      <c r="I27" s="22">
        <f t="shared" si="3"/>
        <v>162526201513</v>
      </c>
      <c r="J27" s="22">
        <f t="shared" si="3"/>
        <v>105728827636.20001</v>
      </c>
      <c r="K27" s="22">
        <f t="shared" si="3"/>
        <v>91804703193.100006</v>
      </c>
      <c r="L27" s="22">
        <f t="shared" si="3"/>
        <v>26457972819.910004</v>
      </c>
      <c r="M27" s="28">
        <f t="shared" si="3"/>
        <v>26426979443.910004</v>
      </c>
    </row>
    <row r="28" spans="1:13" s="10" customFormat="1" ht="22.5" customHeight="1" x14ac:dyDescent="0.35">
      <c r="A28" s="94" t="s">
        <v>189</v>
      </c>
      <c r="B28" s="95"/>
      <c r="C28" s="95"/>
      <c r="D28" s="95"/>
      <c r="E28" s="95"/>
      <c r="F28" s="96"/>
      <c r="G28" s="29">
        <f t="shared" ref="G28:M28" si="4">+G11+G27</f>
        <v>614717629451</v>
      </c>
      <c r="H28" s="29">
        <f t="shared" si="4"/>
        <v>369679862938</v>
      </c>
      <c r="I28" s="29">
        <f t="shared" si="4"/>
        <v>245037766513</v>
      </c>
      <c r="J28" s="29">
        <f t="shared" si="4"/>
        <v>186829401720.20001</v>
      </c>
      <c r="K28" s="29">
        <f t="shared" si="4"/>
        <v>172905277277.10001</v>
      </c>
      <c r="L28" s="29">
        <f t="shared" si="4"/>
        <v>107558546903.91</v>
      </c>
      <c r="M28" s="30">
        <f t="shared" si="4"/>
        <v>107527553527.91</v>
      </c>
    </row>
  </sheetData>
  <mergeCells count="9">
    <mergeCell ref="A28:F28"/>
    <mergeCell ref="A27:F27"/>
    <mergeCell ref="A15:L15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25"/>
  <sheetViews>
    <sheetView view="pageBreakPreview" zoomScale="60" zoomScaleNormal="100" workbookViewId="0">
      <selection sqref="A1:M3"/>
    </sheetView>
  </sheetViews>
  <sheetFormatPr baseColWidth="10" defaultRowHeight="15" x14ac:dyDescent="0.25"/>
  <cols>
    <col min="1" max="1" width="4.7109375" style="32" customWidth="1"/>
    <col min="2" max="2" width="55" style="32" customWidth="1"/>
    <col min="3" max="3" width="23.42578125" style="32" bestFit="1" customWidth="1"/>
    <col min="4" max="4" width="16.28515625" style="32" customWidth="1"/>
    <col min="5" max="5" width="24.42578125" style="32" bestFit="1" customWidth="1"/>
    <col min="6" max="6" width="22" style="32" bestFit="1" customWidth="1"/>
    <col min="7" max="7" width="16.85546875" style="32" customWidth="1"/>
    <col min="8" max="8" width="20.5703125" style="32" bestFit="1" customWidth="1"/>
    <col min="9" max="9" width="11.7109375" style="32" customWidth="1"/>
    <col min="10" max="16384" width="11.42578125" style="32"/>
  </cols>
  <sheetData>
    <row r="1" spans="1:10" ht="18" customHeight="1" x14ac:dyDescent="0.25">
      <c r="B1" s="65" t="s">
        <v>190</v>
      </c>
      <c r="C1" s="65"/>
      <c r="D1" s="65"/>
      <c r="E1" s="65"/>
      <c r="F1" s="65"/>
      <c r="G1" s="66"/>
      <c r="H1" s="66"/>
      <c r="I1" s="67"/>
    </row>
    <row r="2" spans="1:10" ht="15" customHeight="1" x14ac:dyDescent="0.25">
      <c r="B2" s="65" t="s">
        <v>231</v>
      </c>
      <c r="C2" s="65"/>
      <c r="D2" s="65"/>
      <c r="E2" s="65"/>
      <c r="F2" s="65"/>
      <c r="G2" s="65"/>
      <c r="H2" s="65"/>
      <c r="I2" s="67"/>
    </row>
    <row r="3" spans="1:10" ht="15" customHeight="1" x14ac:dyDescent="0.25">
      <c r="B3" s="68"/>
      <c r="C3" s="65"/>
      <c r="D3" s="65"/>
      <c r="E3" s="65"/>
      <c r="F3" s="65"/>
      <c r="G3" s="65"/>
      <c r="H3" s="65"/>
      <c r="I3" s="67"/>
    </row>
    <row r="4" spans="1:10" ht="21" customHeight="1" x14ac:dyDescent="0.25">
      <c r="A4" s="33"/>
      <c r="B4" s="69" t="s">
        <v>191</v>
      </c>
      <c r="C4" s="70"/>
      <c r="D4" s="71"/>
      <c r="E4" s="72"/>
      <c r="F4" s="72"/>
    </row>
    <row r="5" spans="1:10" ht="21.95" customHeight="1" x14ac:dyDescent="0.25">
      <c r="A5" s="33"/>
      <c r="B5" s="106" t="s">
        <v>192</v>
      </c>
      <c r="C5" s="106" t="s">
        <v>193</v>
      </c>
      <c r="D5" s="106" t="s">
        <v>194</v>
      </c>
      <c r="E5" s="106" t="s">
        <v>195</v>
      </c>
      <c r="F5" s="107" t="s">
        <v>196</v>
      </c>
      <c r="G5" s="108"/>
      <c r="H5" s="107" t="s">
        <v>197</v>
      </c>
      <c r="I5" s="108"/>
      <c r="J5" s="33"/>
    </row>
    <row r="6" spans="1:10" ht="21.95" customHeight="1" x14ac:dyDescent="0.25">
      <c r="A6" s="33"/>
      <c r="B6" s="106"/>
      <c r="C6" s="106"/>
      <c r="D6" s="106"/>
      <c r="E6" s="106"/>
      <c r="F6" s="92" t="s">
        <v>198</v>
      </c>
      <c r="G6" s="92" t="s">
        <v>199</v>
      </c>
      <c r="H6" s="92" t="s">
        <v>198</v>
      </c>
      <c r="I6" s="92" t="s">
        <v>199</v>
      </c>
      <c r="J6" s="33"/>
    </row>
    <row r="7" spans="1:10" ht="24.95" customHeight="1" x14ac:dyDescent="0.25">
      <c r="A7" s="33"/>
      <c r="B7" s="73" t="s">
        <v>215</v>
      </c>
      <c r="C7" s="74">
        <v>100097101513</v>
      </c>
      <c r="D7" s="75">
        <v>0</v>
      </c>
      <c r="E7" s="75">
        <f>C7-D7</f>
        <v>100097101513</v>
      </c>
      <c r="F7" s="75">
        <v>83083495996.779999</v>
      </c>
      <c r="G7" s="76">
        <f>F7/E7</f>
        <v>0.83002898926088908</v>
      </c>
      <c r="H7" s="75">
        <v>24550831966.260002</v>
      </c>
      <c r="I7" s="76">
        <f>H7/E7</f>
        <v>0.2452701586276351</v>
      </c>
      <c r="J7" s="33"/>
    </row>
    <row r="8" spans="1:10" ht="24.95" customHeight="1" x14ac:dyDescent="0.25">
      <c r="A8" s="33"/>
      <c r="B8" s="73" t="s">
        <v>216</v>
      </c>
      <c r="C8" s="75">
        <v>60909800000</v>
      </c>
      <c r="D8" s="75">
        <v>0</v>
      </c>
      <c r="E8" s="75">
        <f t="shared" ref="E8:E11" si="0">C8-D8</f>
        <v>60909800000</v>
      </c>
      <c r="F8" s="75">
        <v>8721207196.3199997</v>
      </c>
      <c r="G8" s="76">
        <f>F8/E8</f>
        <v>0.14318233184676357</v>
      </c>
      <c r="H8" s="75">
        <v>1907140853.6500001</v>
      </c>
      <c r="I8" s="76">
        <f>H8/E8</f>
        <v>3.1310903231499695E-2</v>
      </c>
      <c r="J8" s="33"/>
    </row>
    <row r="9" spans="1:10" ht="24.95" customHeight="1" x14ac:dyDescent="0.25">
      <c r="A9" s="33"/>
      <c r="B9" s="73" t="s">
        <v>217</v>
      </c>
      <c r="C9" s="75">
        <v>1519300000</v>
      </c>
      <c r="D9" s="75">
        <v>0</v>
      </c>
      <c r="E9" s="75">
        <f t="shared" si="0"/>
        <v>1519300000</v>
      </c>
      <c r="F9" s="75">
        <v>0</v>
      </c>
      <c r="G9" s="76">
        <f>F9/E9</f>
        <v>0</v>
      </c>
      <c r="H9" s="77">
        <v>0</v>
      </c>
      <c r="I9" s="76">
        <f>H9/E9</f>
        <v>0</v>
      </c>
      <c r="J9" s="33"/>
    </row>
    <row r="10" spans="1:10" ht="21" customHeight="1" x14ac:dyDescent="0.25">
      <c r="A10" s="33"/>
      <c r="B10" s="78" t="s">
        <v>200</v>
      </c>
      <c r="C10" s="79">
        <f>SUM(C7:C9)</f>
        <v>162526201513</v>
      </c>
      <c r="D10" s="79">
        <f>SUM(D7:D9)</f>
        <v>0</v>
      </c>
      <c r="E10" s="79">
        <f>SUM(E7:E9)</f>
        <v>162526201513</v>
      </c>
      <c r="F10" s="79">
        <f>SUM(F7:F9)</f>
        <v>91804703193.100006</v>
      </c>
      <c r="G10" s="80">
        <f>F10/E10</f>
        <v>0.5648609414264617</v>
      </c>
      <c r="H10" s="79">
        <f>SUM(H7:H9)</f>
        <v>26457972819.910004</v>
      </c>
      <c r="I10" s="80">
        <f>H10/E10</f>
        <v>0.16279204567390143</v>
      </c>
      <c r="J10" s="33"/>
    </row>
    <row r="11" spans="1:10" ht="51" x14ac:dyDescent="0.25">
      <c r="A11" s="33"/>
      <c r="B11" s="81" t="s">
        <v>201</v>
      </c>
      <c r="C11" s="75">
        <v>369679862938</v>
      </c>
      <c r="D11" s="75">
        <v>0</v>
      </c>
      <c r="E11" s="75">
        <f t="shared" si="0"/>
        <v>369679862938</v>
      </c>
      <c r="F11" s="109"/>
      <c r="G11" s="110"/>
      <c r="H11" s="110"/>
      <c r="I11" s="111"/>
      <c r="J11" s="33"/>
    </row>
    <row r="12" spans="1:10" ht="25.5" x14ac:dyDescent="0.25">
      <c r="A12" s="33"/>
      <c r="B12" s="82" t="s">
        <v>202</v>
      </c>
      <c r="C12" s="79">
        <f>SUM(C11:C11)</f>
        <v>369679862938</v>
      </c>
      <c r="D12" s="79">
        <f>SUM(D11:D11)</f>
        <v>0</v>
      </c>
      <c r="E12" s="79">
        <f>SUM(E11:E11)</f>
        <v>369679862938</v>
      </c>
      <c r="F12" s="112"/>
      <c r="G12" s="113"/>
      <c r="H12" s="113"/>
      <c r="I12" s="114"/>
      <c r="J12" s="33"/>
    </row>
    <row r="13" spans="1:10" ht="23.1" customHeight="1" x14ac:dyDescent="0.25">
      <c r="A13" s="33"/>
      <c r="B13" s="83" t="s">
        <v>203</v>
      </c>
      <c r="C13" s="84">
        <f>C10+C12</f>
        <v>532206064451</v>
      </c>
      <c r="D13" s="84">
        <f>D10+D12</f>
        <v>0</v>
      </c>
      <c r="E13" s="84">
        <f>E10+E12</f>
        <v>532206064451</v>
      </c>
      <c r="F13" s="84">
        <f>F10</f>
        <v>91804703193.100006</v>
      </c>
      <c r="G13" s="85">
        <f>F13/E13</f>
        <v>0.1724984161685599</v>
      </c>
      <c r="H13" s="84">
        <f>H10</f>
        <v>26457972819.910004</v>
      </c>
      <c r="I13" s="85">
        <f>H13/E13</f>
        <v>4.9713775522649988E-2</v>
      </c>
      <c r="J13" s="33"/>
    </row>
    <row r="14" spans="1:10" ht="21" customHeight="1" x14ac:dyDescent="0.25">
      <c r="A14" s="33"/>
      <c r="B14" s="86" t="s">
        <v>204</v>
      </c>
      <c r="C14" s="71"/>
      <c r="D14" s="71"/>
      <c r="E14" s="67"/>
      <c r="F14" s="67"/>
      <c r="G14" s="87"/>
      <c r="H14" s="88"/>
    </row>
    <row r="15" spans="1:10" ht="69.95" customHeight="1" x14ac:dyDescent="0.25">
      <c r="A15" s="33"/>
      <c r="B15" s="115" t="s">
        <v>218</v>
      </c>
      <c r="C15" s="115"/>
      <c r="D15" s="115"/>
      <c r="E15" s="115"/>
      <c r="F15" s="115"/>
      <c r="G15" s="115"/>
      <c r="H15" s="115"/>
      <c r="I15" s="116"/>
    </row>
    <row r="16" spans="1:10" ht="65.099999999999994" customHeight="1" x14ac:dyDescent="0.25">
      <c r="A16" s="33"/>
      <c r="B16" s="115" t="s">
        <v>219</v>
      </c>
      <c r="C16" s="115"/>
      <c r="D16" s="115"/>
      <c r="E16" s="115"/>
      <c r="F16" s="115"/>
      <c r="G16" s="115"/>
      <c r="H16" s="115"/>
      <c r="I16" s="116"/>
    </row>
    <row r="17" spans="2:9" x14ac:dyDescent="0.25">
      <c r="B17" s="89"/>
    </row>
    <row r="18" spans="2:9" ht="33.950000000000003" customHeight="1" x14ac:dyDescent="0.25">
      <c r="B18" s="105" t="s">
        <v>220</v>
      </c>
      <c r="C18" s="105"/>
      <c r="D18" s="105"/>
      <c r="E18" s="105"/>
      <c r="F18" s="105"/>
      <c r="G18" s="105"/>
      <c r="H18" s="105"/>
      <c r="I18" s="90"/>
    </row>
    <row r="19" spans="2:9" ht="38.25" customHeight="1" x14ac:dyDescent="0.25">
      <c r="B19" s="91"/>
      <c r="F19" s="88"/>
    </row>
    <row r="20" spans="2:9" ht="51" customHeight="1" x14ac:dyDescent="0.25">
      <c r="B20" s="106" t="s">
        <v>205</v>
      </c>
      <c r="C20" s="92" t="s">
        <v>221</v>
      </c>
      <c r="D20" s="93" t="s">
        <v>206</v>
      </c>
      <c r="E20" s="107" t="s">
        <v>222</v>
      </c>
      <c r="F20" s="108"/>
      <c r="G20" s="107" t="s">
        <v>223</v>
      </c>
      <c r="H20" s="108"/>
    </row>
    <row r="21" spans="2:9" ht="33.75" customHeight="1" x14ac:dyDescent="0.25">
      <c r="B21" s="106"/>
      <c r="C21" s="92" t="s">
        <v>207</v>
      </c>
      <c r="D21" s="92" t="s">
        <v>207</v>
      </c>
      <c r="E21" s="92" t="s">
        <v>207</v>
      </c>
      <c r="F21" s="92" t="s">
        <v>199</v>
      </c>
      <c r="G21" s="92" t="s">
        <v>207</v>
      </c>
      <c r="H21" s="92" t="s">
        <v>199</v>
      </c>
    </row>
    <row r="22" spans="2:9" ht="51" x14ac:dyDescent="0.25">
      <c r="B22" s="81" t="s">
        <v>224</v>
      </c>
      <c r="C22" s="75">
        <f>C11</f>
        <v>369679862938</v>
      </c>
      <c r="D22" s="75">
        <f>-D11</f>
        <v>0</v>
      </c>
      <c r="E22" s="75">
        <f>C11</f>
        <v>369679862938</v>
      </c>
      <c r="F22" s="76">
        <f>E22/C22</f>
        <v>1</v>
      </c>
      <c r="G22" s="75">
        <f>C22-D22-E22</f>
        <v>0</v>
      </c>
      <c r="H22" s="76">
        <f>G22/C22</f>
        <v>0</v>
      </c>
    </row>
    <row r="23" spans="2:9" ht="20.100000000000001" customHeight="1" x14ac:dyDescent="0.25">
      <c r="B23" s="83" t="s">
        <v>203</v>
      </c>
      <c r="C23" s="84">
        <f>SUM(C22:C22)</f>
        <v>369679862938</v>
      </c>
      <c r="D23" s="84">
        <f>SUM(D22:D22)</f>
        <v>0</v>
      </c>
      <c r="E23" s="84">
        <f>SUM(E22:E22)</f>
        <v>369679862938</v>
      </c>
      <c r="F23" s="85">
        <v>0</v>
      </c>
      <c r="G23" s="84">
        <f>SUM(G22:G22)</f>
        <v>0</v>
      </c>
      <c r="H23" s="85">
        <f>G23/C23</f>
        <v>0</v>
      </c>
    </row>
    <row r="25" spans="2:9" x14ac:dyDescent="0.25">
      <c r="F25" s="34"/>
    </row>
  </sheetData>
  <mergeCells count="13">
    <mergeCell ref="H5:I5"/>
    <mergeCell ref="B5:B6"/>
    <mergeCell ref="C5:C6"/>
    <mergeCell ref="D5:D6"/>
    <mergeCell ref="E5:E6"/>
    <mergeCell ref="F5:G5"/>
    <mergeCell ref="B18:H18"/>
    <mergeCell ref="B20:B21"/>
    <mergeCell ref="E20:F20"/>
    <mergeCell ref="G20:H20"/>
    <mergeCell ref="F11:I12"/>
    <mergeCell ref="B15:I15"/>
    <mergeCell ref="B16:I1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66"/>
  <sheetViews>
    <sheetView showGridLines="0" tabSelected="1" view="pageBreakPreview" zoomScale="85" zoomScaleNormal="80" zoomScaleSheetLayoutView="85" workbookViewId="0">
      <pane ySplit="5" topLeftCell="A6" activePane="bottomLeft" state="frozen"/>
      <selection sqref="A1:M3"/>
      <selection pane="bottomLeft" activeCell="I75" sqref="I75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48.5703125" style="1" customWidth="1"/>
    <col min="6" max="12" width="23.28515625" style="55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117" t="s">
        <v>229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3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3" ht="14.25" thickBot="1" x14ac:dyDescent="0.3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1:13" x14ac:dyDescent="0.25">
      <c r="A4" s="137" t="s">
        <v>136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3" ht="25.5" customHeight="1" x14ac:dyDescent="0.25">
      <c r="A5" s="35" t="s">
        <v>7</v>
      </c>
      <c r="B5" s="35" t="s">
        <v>17</v>
      </c>
      <c r="C5" s="35" t="s">
        <v>18</v>
      </c>
      <c r="D5" s="35" t="s">
        <v>19</v>
      </c>
      <c r="E5" s="35" t="s">
        <v>20</v>
      </c>
      <c r="F5" s="36" t="s">
        <v>24</v>
      </c>
      <c r="G5" s="36" t="s">
        <v>25</v>
      </c>
      <c r="H5" s="36" t="s">
        <v>129</v>
      </c>
      <c r="I5" s="36" t="s">
        <v>26</v>
      </c>
      <c r="J5" s="36" t="s">
        <v>28</v>
      </c>
      <c r="K5" s="36" t="s">
        <v>29</v>
      </c>
      <c r="L5" s="36" t="s">
        <v>31</v>
      </c>
    </row>
    <row r="6" spans="1:13" s="41" customFormat="1" ht="25.5" customHeight="1" x14ac:dyDescent="0.2">
      <c r="A6" s="37" t="s">
        <v>128</v>
      </c>
      <c r="B6" s="38" t="str">
        <f>+'ep mads'!M5</f>
        <v>Nación</v>
      </c>
      <c r="C6" s="38" t="str">
        <f>+'ep mads'!N5</f>
        <v>10</v>
      </c>
      <c r="D6" s="38" t="str">
        <f>+'ep mads'!O5</f>
        <v>CSF</v>
      </c>
      <c r="E6" s="39" t="str">
        <f>+'ep mads'!P5</f>
        <v>SALARIO</v>
      </c>
      <c r="F6" s="40">
        <f>+'ep mads'!T5</f>
        <v>33034154224</v>
      </c>
      <c r="G6" s="40">
        <f>+'ep mads'!U5</f>
        <v>0</v>
      </c>
      <c r="H6" s="40">
        <f>+'ep mads'!V5</f>
        <v>33034154224</v>
      </c>
      <c r="I6" s="40">
        <f>+'ep mads'!W5</f>
        <v>33034154224</v>
      </c>
      <c r="J6" s="40">
        <f>+'ep mads'!X5</f>
        <v>9625081441</v>
      </c>
      <c r="K6" s="40">
        <f>+'ep mads'!Y5</f>
        <v>9623664109</v>
      </c>
      <c r="L6" s="40">
        <f>+'ep mads'!Z5</f>
        <v>9623664109</v>
      </c>
    </row>
    <row r="7" spans="1:13" s="41" customFormat="1" ht="25.5" customHeight="1" x14ac:dyDescent="0.2">
      <c r="A7" s="37" t="s">
        <v>126</v>
      </c>
      <c r="B7" s="38" t="str">
        <f>+'ep mads'!M6</f>
        <v>Nación</v>
      </c>
      <c r="C7" s="38" t="str">
        <f>+'ep mads'!N6</f>
        <v>10</v>
      </c>
      <c r="D7" s="38" t="str">
        <f>+'ep mads'!O6</f>
        <v>CSF</v>
      </c>
      <c r="E7" s="39" t="str">
        <f>+'ep mads'!P6</f>
        <v>CONTRIBUCIONES INHERENTES A LA NÓMINA</v>
      </c>
      <c r="F7" s="40">
        <f>+'ep mads'!T6</f>
        <v>11410881705</v>
      </c>
      <c r="G7" s="40">
        <f>+'ep mads'!U6</f>
        <v>0</v>
      </c>
      <c r="H7" s="40">
        <f>+'ep mads'!V6</f>
        <v>11410881705</v>
      </c>
      <c r="I7" s="40">
        <f>+'ep mads'!W6</f>
        <v>11410881705</v>
      </c>
      <c r="J7" s="40">
        <f>+'ep mads'!X6</f>
        <v>2955499839</v>
      </c>
      <c r="K7" s="40">
        <f>+'ep mads'!Y6</f>
        <v>2955499839</v>
      </c>
      <c r="L7" s="40">
        <f>+'ep mads'!Z6</f>
        <v>2955499839</v>
      </c>
    </row>
    <row r="8" spans="1:13" s="41" customFormat="1" ht="25.5" customHeight="1" x14ac:dyDescent="0.2">
      <c r="A8" s="37" t="s">
        <v>124</v>
      </c>
      <c r="B8" s="38" t="str">
        <f>+'ep mads'!M7</f>
        <v>Nación</v>
      </c>
      <c r="C8" s="38" t="str">
        <f>+'ep mads'!N7</f>
        <v>10</v>
      </c>
      <c r="D8" s="38" t="str">
        <f>+'ep mads'!O7</f>
        <v>CSF</v>
      </c>
      <c r="E8" s="39" t="str">
        <f>+'ep mads'!P7</f>
        <v>REMUNERACIONES NO CONSTITUTIVAS DE FACTOR SALARIAL</v>
      </c>
      <c r="F8" s="40">
        <f>+'ep mads'!T7</f>
        <v>3068450133</v>
      </c>
      <c r="G8" s="40">
        <f>+'ep mads'!U7</f>
        <v>0</v>
      </c>
      <c r="H8" s="40">
        <f>+'ep mads'!V7</f>
        <v>3068450133</v>
      </c>
      <c r="I8" s="40">
        <f>+'ep mads'!W7</f>
        <v>3068450133</v>
      </c>
      <c r="J8" s="40">
        <f>+'ep mads'!X7</f>
        <v>590393326</v>
      </c>
      <c r="K8" s="40">
        <f>+'ep mads'!Y7</f>
        <v>589990602</v>
      </c>
      <c r="L8" s="40">
        <f>+'ep mads'!Z7</f>
        <v>589990602</v>
      </c>
    </row>
    <row r="9" spans="1:13" ht="25.5" customHeight="1" x14ac:dyDescent="0.25">
      <c r="A9" s="126" t="s">
        <v>130</v>
      </c>
      <c r="B9" s="127"/>
      <c r="C9" s="127"/>
      <c r="D9" s="127"/>
      <c r="E9" s="128"/>
      <c r="F9" s="42">
        <f>SUM(F6:F8)</f>
        <v>47513486062</v>
      </c>
      <c r="G9" s="42">
        <f t="shared" ref="G9:L9" si="0">SUM(G6:G8)</f>
        <v>0</v>
      </c>
      <c r="H9" s="42">
        <f t="shared" si="0"/>
        <v>47513486062</v>
      </c>
      <c r="I9" s="42">
        <f t="shared" si="0"/>
        <v>47513486062</v>
      </c>
      <c r="J9" s="42">
        <f t="shared" si="0"/>
        <v>13170974606</v>
      </c>
      <c r="K9" s="42">
        <f t="shared" si="0"/>
        <v>13169154550</v>
      </c>
      <c r="L9" s="42">
        <f t="shared" si="0"/>
        <v>13169154550</v>
      </c>
      <c r="M9" s="43"/>
    </row>
    <row r="10" spans="1:13" ht="25.5" customHeight="1" x14ac:dyDescent="0.25">
      <c r="A10" s="37" t="str">
        <f>+'ep mads'!C8</f>
        <v>A-02</v>
      </c>
      <c r="B10" s="38" t="str">
        <f>+'ep mads'!M8</f>
        <v>Nación</v>
      </c>
      <c r="C10" s="38" t="str">
        <f>+'ep mads'!N8</f>
        <v>10</v>
      </c>
      <c r="D10" s="38" t="str">
        <f>+'ep mads'!O8</f>
        <v>CSF</v>
      </c>
      <c r="E10" s="39" t="str">
        <f>+'ep mads'!P8</f>
        <v>ADQUISICIÓN DE BIENES  Y SERVICIOS</v>
      </c>
      <c r="F10" s="40">
        <f>+'ep mads'!T8</f>
        <v>6567640901</v>
      </c>
      <c r="G10" s="40">
        <f>+'ep mads'!U8</f>
        <v>0</v>
      </c>
      <c r="H10" s="40">
        <f>+'ep mads'!V8</f>
        <v>6567640901</v>
      </c>
      <c r="I10" s="40">
        <f>+'ep mads'!W8</f>
        <v>6536684673.6400003</v>
      </c>
      <c r="J10" s="40">
        <f>+'ep mads'!X8</f>
        <v>3745897903.73</v>
      </c>
      <c r="K10" s="40">
        <f>+'ep mads'!Y8</f>
        <v>1556518198.48</v>
      </c>
      <c r="L10" s="40">
        <f>+'ep mads'!Z8</f>
        <v>1475890827.97</v>
      </c>
      <c r="M10" s="43"/>
    </row>
    <row r="11" spans="1:13" ht="25.5" customHeight="1" x14ac:dyDescent="0.25">
      <c r="A11" s="129" t="s">
        <v>131</v>
      </c>
      <c r="B11" s="129"/>
      <c r="C11" s="129"/>
      <c r="D11" s="129"/>
      <c r="E11" s="129"/>
      <c r="F11" s="44">
        <f>SUM(F10:F10)</f>
        <v>6567640901</v>
      </c>
      <c r="G11" s="44">
        <f t="shared" ref="G11:L11" si="1">SUM(G10:G10)</f>
        <v>0</v>
      </c>
      <c r="H11" s="44">
        <f t="shared" si="1"/>
        <v>6567640901</v>
      </c>
      <c r="I11" s="44">
        <f t="shared" si="1"/>
        <v>6536684673.6400003</v>
      </c>
      <c r="J11" s="44">
        <f t="shared" si="1"/>
        <v>3745897903.73</v>
      </c>
      <c r="K11" s="44">
        <f t="shared" si="1"/>
        <v>1556518198.48</v>
      </c>
      <c r="L11" s="44">
        <f t="shared" si="1"/>
        <v>1475890827.97</v>
      </c>
    </row>
    <row r="12" spans="1:13" s="41" customFormat="1" ht="25.5" customHeight="1" x14ac:dyDescent="0.2">
      <c r="A12" s="37" t="s">
        <v>122</v>
      </c>
      <c r="B12" s="38" t="str">
        <f>+'ep mads'!M9</f>
        <v>Nación</v>
      </c>
      <c r="C12" s="38" t="str">
        <f>+'ep mads'!N9</f>
        <v>16</v>
      </c>
      <c r="D12" s="38" t="str">
        <f>+'ep mads'!O9</f>
        <v>SSF</v>
      </c>
      <c r="E12" s="39" t="str">
        <f>+'ep mads'!P9</f>
        <v>FONDO DE COMPENSACIÓN AMBIENTAL DISTRIBUCIÓN COMITÉ FONDO-MINISTERIO DEL MEDIO AMBIENTE ARTÍCULO 24 LEY 344 DE 1996.</v>
      </c>
      <c r="F12" s="40">
        <f>+'ep mads'!T9</f>
        <v>11064778861</v>
      </c>
      <c r="G12" s="40">
        <f>+'ep mads'!U9</f>
        <v>0</v>
      </c>
      <c r="H12" s="40">
        <f>+'ep mads'!V9</f>
        <v>11064778861</v>
      </c>
      <c r="I12" s="40">
        <f>+'ep mads'!W9</f>
        <v>8787370899</v>
      </c>
      <c r="J12" s="40">
        <f>+'ep mads'!X9</f>
        <v>0</v>
      </c>
      <c r="K12" s="40">
        <f>+'ep mads'!Y9</f>
        <v>0</v>
      </c>
      <c r="L12" s="40">
        <f>+'ep mads'!Z9</f>
        <v>0</v>
      </c>
    </row>
    <row r="13" spans="1:13" s="41" customFormat="1" ht="25.5" customHeight="1" x14ac:dyDescent="0.2">
      <c r="A13" s="37" t="s">
        <v>121</v>
      </c>
      <c r="B13" s="38" t="str">
        <f>+'ep mads'!M10</f>
        <v>Nación</v>
      </c>
      <c r="C13" s="38" t="str">
        <f>+'ep mads'!N10</f>
        <v>10</v>
      </c>
      <c r="D13" s="38" t="str">
        <f>+'ep mads'!O10</f>
        <v>CSF</v>
      </c>
      <c r="E13" s="39" t="str">
        <f>+'ep mads'!P10</f>
        <v>FORTALECIMIENTO A LA CONSULTA PREVIA. CONVENIO 169 OIT, LEY 21 DE 1991, LEY 70 DE 1993</v>
      </c>
      <c r="F13" s="40">
        <f>+'ep mads'!T10</f>
        <v>1056000000</v>
      </c>
      <c r="G13" s="40">
        <f>+'ep mads'!U10</f>
        <v>0</v>
      </c>
      <c r="H13" s="40">
        <f>+'ep mads'!V10</f>
        <v>1056000000</v>
      </c>
      <c r="I13" s="40">
        <f>+'ep mads'!W10</f>
        <v>1056000000</v>
      </c>
      <c r="J13" s="40">
        <f>+'ep mads'!X10</f>
        <v>0</v>
      </c>
      <c r="K13" s="40">
        <f>+'ep mads'!Y10</f>
        <v>0</v>
      </c>
      <c r="L13" s="40">
        <f>+'ep mads'!Z10</f>
        <v>0</v>
      </c>
    </row>
    <row r="14" spans="1:13" s="41" customFormat="1" ht="25.5" customHeight="1" x14ac:dyDescent="0.2">
      <c r="A14" s="37" t="s">
        <v>119</v>
      </c>
      <c r="B14" s="38" t="str">
        <f>+'ep mads'!M11</f>
        <v>Nación</v>
      </c>
      <c r="C14" s="38" t="str">
        <f>+'ep mads'!N11</f>
        <v>10</v>
      </c>
      <c r="D14" s="38" t="str">
        <f>+'ep mads'!O11</f>
        <v>CSF</v>
      </c>
      <c r="E14" s="39" t="str">
        <f>+'ep mads'!P11</f>
        <v>A INSTITUTOS DE INVESTIGACIÓN LEY 99 DE 1993</v>
      </c>
      <c r="F14" s="40">
        <f>+'ep mads'!T11</f>
        <v>36287817921</v>
      </c>
      <c r="G14" s="40">
        <f>+'ep mads'!U11</f>
        <v>0</v>
      </c>
      <c r="H14" s="40">
        <f>+'ep mads'!V11</f>
        <v>36287817921</v>
      </c>
      <c r="I14" s="40">
        <f>+'ep mads'!W11</f>
        <v>36287817921</v>
      </c>
      <c r="J14" s="40">
        <f>+'ep mads'!X11</f>
        <v>36287817921</v>
      </c>
      <c r="K14" s="40">
        <f>+'ep mads'!Y11</f>
        <v>16031924135</v>
      </c>
      <c r="L14" s="40">
        <f>+'ep mads'!Z11</f>
        <v>16031924135</v>
      </c>
    </row>
    <row r="15" spans="1:13" s="41" customFormat="1" ht="25.5" customHeight="1" x14ac:dyDescent="0.2">
      <c r="A15" s="37" t="s">
        <v>117</v>
      </c>
      <c r="B15" s="38" t="str">
        <f>+'ep mads'!M12</f>
        <v>Nación</v>
      </c>
      <c r="C15" s="38" t="str">
        <f>+'ep mads'!N12</f>
        <v>10</v>
      </c>
      <c r="D15" s="38" t="str">
        <f>+'ep mads'!O12</f>
        <v>CSF</v>
      </c>
      <c r="E15" s="39" t="str">
        <f>+'ep mads'!P12</f>
        <v>MESADAS PENSIONALES (DE PENSIONES)</v>
      </c>
      <c r="F15" s="40">
        <f>+'ep mads'!T12</f>
        <v>32000000</v>
      </c>
      <c r="G15" s="40">
        <f>+'ep mads'!U12</f>
        <v>0</v>
      </c>
      <c r="H15" s="40">
        <f>+'ep mads'!V12</f>
        <v>32000000</v>
      </c>
      <c r="I15" s="40">
        <f>+'ep mads'!W12</f>
        <v>32000000</v>
      </c>
      <c r="J15" s="40">
        <f>+'ep mads'!X12</f>
        <v>7668390</v>
      </c>
      <c r="K15" s="40">
        <f>+'ep mads'!Y12</f>
        <v>7668390</v>
      </c>
      <c r="L15" s="40">
        <f>+'ep mads'!Z12</f>
        <v>7668390</v>
      </c>
    </row>
    <row r="16" spans="1:13" s="41" customFormat="1" ht="25.5" customHeight="1" x14ac:dyDescent="0.2">
      <c r="A16" s="37" t="s">
        <v>115</v>
      </c>
      <c r="B16" s="38" t="str">
        <f>+'ep mads'!M13</f>
        <v>Nación</v>
      </c>
      <c r="C16" s="38" t="str">
        <f>+'ep mads'!N13</f>
        <v>10</v>
      </c>
      <c r="D16" s="38" t="str">
        <f>+'ep mads'!O13</f>
        <v>CSF</v>
      </c>
      <c r="E16" s="39" t="str">
        <f>+'ep mads'!P13</f>
        <v>CUOTAS PARTES PENSIONALES (DE PENSIONES)</v>
      </c>
      <c r="F16" s="40">
        <f>+'ep mads'!T13</f>
        <v>548000000</v>
      </c>
      <c r="G16" s="40">
        <f>+'ep mads'!U13</f>
        <v>0</v>
      </c>
      <c r="H16" s="40">
        <f>+'ep mads'!V13</f>
        <v>548000000</v>
      </c>
      <c r="I16" s="40">
        <f>+'ep mads'!W13</f>
        <v>548000000</v>
      </c>
      <c r="J16" s="40">
        <f>+'ep mads'!X13</f>
        <v>111447603</v>
      </c>
      <c r="K16" s="40">
        <f>+'ep mads'!Y13</f>
        <v>111447603</v>
      </c>
      <c r="L16" s="40">
        <f>+'ep mads'!Z13</f>
        <v>111447603</v>
      </c>
    </row>
    <row r="17" spans="1:19" s="41" customFormat="1" ht="25.5" customHeight="1" x14ac:dyDescent="0.2">
      <c r="A17" s="37" t="s">
        <v>113</v>
      </c>
      <c r="B17" s="38" t="str">
        <f>+'ep mads'!M14</f>
        <v>Nación</v>
      </c>
      <c r="C17" s="38" t="str">
        <f>+'ep mads'!N14</f>
        <v>10</v>
      </c>
      <c r="D17" s="38" t="str">
        <f>+'ep mads'!O14</f>
        <v>CSF</v>
      </c>
      <c r="E17" s="39" t="str">
        <f>+'ep mads'!P14</f>
        <v>BONOS PENSIONALES (DE PENSIONES)</v>
      </c>
      <c r="F17" s="40">
        <f>+'ep mads'!T14</f>
        <v>7000000000</v>
      </c>
      <c r="G17" s="40">
        <f>+'ep mads'!U14</f>
        <v>0</v>
      </c>
      <c r="H17" s="40">
        <f>+'ep mads'!V14</f>
        <v>7000000000</v>
      </c>
      <c r="I17" s="40">
        <f>+'ep mads'!W14</f>
        <v>7000000000</v>
      </c>
      <c r="J17" s="40">
        <f>+'ep mads'!X14</f>
        <v>4071590800</v>
      </c>
      <c r="K17" s="40">
        <f>+'ep mads'!Y14</f>
        <v>4071590800</v>
      </c>
      <c r="L17" s="40">
        <f>+'ep mads'!Z14</f>
        <v>3825331175</v>
      </c>
    </row>
    <row r="18" spans="1:19" s="41" customFormat="1" ht="25.5" customHeight="1" x14ac:dyDescent="0.2">
      <c r="A18" s="37" t="s">
        <v>111</v>
      </c>
      <c r="B18" s="38" t="str">
        <f>+'ep mads'!M15</f>
        <v>Nación</v>
      </c>
      <c r="C18" s="38" t="str">
        <f>+'ep mads'!N15</f>
        <v>10</v>
      </c>
      <c r="D18" s="38" t="str">
        <f>+'ep mads'!O15</f>
        <v>CSF</v>
      </c>
      <c r="E18" s="39" t="str">
        <f>+'ep mads'!P15</f>
        <v>INCAPACIDADES Y LICENCIAS DE MATERNIDAD Y PATERNIDAD (NO DE PENSIONES)</v>
      </c>
      <c r="F18" s="40">
        <f>+'ep mads'!T15</f>
        <v>108500000</v>
      </c>
      <c r="G18" s="40">
        <f>+'ep mads'!U15</f>
        <v>0</v>
      </c>
      <c r="H18" s="40">
        <f>+'ep mads'!V15</f>
        <v>108500000</v>
      </c>
      <c r="I18" s="40">
        <f>+'ep mads'!W15</f>
        <v>108500000</v>
      </c>
      <c r="J18" s="40">
        <f>+'ep mads'!X15</f>
        <v>58205472</v>
      </c>
      <c r="K18" s="40">
        <f>+'ep mads'!Y15</f>
        <v>58205472</v>
      </c>
      <c r="L18" s="40">
        <f>+'ep mads'!Z15</f>
        <v>58205472</v>
      </c>
    </row>
    <row r="19" spans="1:19" s="41" customFormat="1" ht="25.5" customHeight="1" x14ac:dyDescent="0.2">
      <c r="A19" s="37" t="s">
        <v>141</v>
      </c>
      <c r="B19" s="38" t="str">
        <f>+'ep mads'!M16</f>
        <v>Nación</v>
      </c>
      <c r="C19" s="38" t="str">
        <f>+'ep mads'!N16</f>
        <v>10</v>
      </c>
      <c r="D19" s="38" t="str">
        <f>+'ep mads'!O16</f>
        <v>CSF</v>
      </c>
      <c r="E19" s="39" t="str">
        <f>+'ep mads'!P16</f>
        <v>SENTENCIAS Y CONCILIACIONES</v>
      </c>
      <c r="F19" s="40">
        <f>+'ep mads'!T16</f>
        <v>636105677</v>
      </c>
      <c r="G19" s="40">
        <f>+'ep mads'!U16</f>
        <v>0</v>
      </c>
      <c r="H19" s="40">
        <f>+'ep mads'!V16</f>
        <v>636105677</v>
      </c>
      <c r="I19" s="40">
        <f>+'ep mads'!W16</f>
        <v>636105677</v>
      </c>
      <c r="J19" s="40">
        <f>+'ep mads'!X16</f>
        <v>5628697</v>
      </c>
      <c r="K19" s="40">
        <f>+'ep mads'!Y16</f>
        <v>5628697</v>
      </c>
      <c r="L19" s="40">
        <f>+'ep mads'!Z16</f>
        <v>5628697</v>
      </c>
    </row>
    <row r="20" spans="1:19" ht="25.5" customHeight="1" x14ac:dyDescent="0.25">
      <c r="A20" s="130" t="s">
        <v>132</v>
      </c>
      <c r="B20" s="130"/>
      <c r="C20" s="130"/>
      <c r="D20" s="130"/>
      <c r="E20" s="130"/>
      <c r="F20" s="45">
        <f>SUM(F12:F19)</f>
        <v>56733202459</v>
      </c>
      <c r="G20" s="45">
        <f t="shared" ref="G20:L20" si="2">SUM(G12:G19)</f>
        <v>0</v>
      </c>
      <c r="H20" s="45">
        <f>SUM(H12:H19)</f>
        <v>56733202459</v>
      </c>
      <c r="I20" s="45">
        <f t="shared" si="2"/>
        <v>54455794497</v>
      </c>
      <c r="J20" s="45">
        <f t="shared" si="2"/>
        <v>40542358883</v>
      </c>
      <c r="K20" s="45">
        <f t="shared" si="2"/>
        <v>20286465097</v>
      </c>
      <c r="L20" s="45">
        <f t="shared" si="2"/>
        <v>20040205472</v>
      </c>
      <c r="M20" s="43"/>
    </row>
    <row r="21" spans="1:19" s="41" customFormat="1" ht="25.5" customHeight="1" x14ac:dyDescent="0.2">
      <c r="A21" s="37" t="s">
        <v>109</v>
      </c>
      <c r="B21" s="38" t="str">
        <f>+'ep mads'!M16</f>
        <v>Nación</v>
      </c>
      <c r="C21" s="38" t="str">
        <f>+'ep mads'!N16</f>
        <v>10</v>
      </c>
      <c r="D21" s="38" t="str">
        <f>+'ep mads'!O16</f>
        <v>CSF</v>
      </c>
      <c r="E21" s="39" t="str">
        <f>+'ep mads'!P17</f>
        <v>IMPUESTOS</v>
      </c>
      <c r="F21" s="40">
        <f>+'ep mads'!T17</f>
        <v>171270680</v>
      </c>
      <c r="G21" s="40">
        <f>+'ep mads'!U17</f>
        <v>0</v>
      </c>
      <c r="H21" s="40">
        <f>+'ep mads'!V17</f>
        <v>171270680</v>
      </c>
      <c r="I21" s="40">
        <f>+'ep mads'!W17</f>
        <v>171270680</v>
      </c>
      <c r="J21" s="40">
        <f>+'ep mads'!X17</f>
        <v>141399100</v>
      </c>
      <c r="K21" s="40">
        <f>+'ep mads'!Y17</f>
        <v>141399100</v>
      </c>
      <c r="L21" s="40">
        <f>+'ep mads'!Z17</f>
        <v>141399100</v>
      </c>
    </row>
    <row r="22" spans="1:19" s="41" customFormat="1" ht="25.5" customHeight="1" x14ac:dyDescent="0.2">
      <c r="A22" s="37" t="s">
        <v>44</v>
      </c>
      <c r="B22" s="38" t="str">
        <f>+'ep mads'!M16</f>
        <v>Nación</v>
      </c>
      <c r="C22" s="38" t="str">
        <f>+'ep mads'!N16</f>
        <v>10</v>
      </c>
      <c r="D22" s="38" t="str">
        <f>+'ep mads'!O16</f>
        <v>CSF</v>
      </c>
      <c r="E22" s="39" t="str">
        <f>+'ep mads'!P18</f>
        <v>CUOTA DE FISCALIZACIÓN Y AUDITAJE</v>
      </c>
      <c r="F22" s="40">
        <f>+'ep mads'!T18</f>
        <v>947851246</v>
      </c>
      <c r="G22" s="40">
        <f>+'ep mads'!U18</f>
        <v>0</v>
      </c>
      <c r="H22" s="40">
        <f>+'ep mads'!V18</f>
        <v>947851246</v>
      </c>
      <c r="I22" s="40">
        <f>+'ep mads'!W18</f>
        <v>947851246</v>
      </c>
      <c r="J22" s="40">
        <f>+'ep mads'!X18</f>
        <v>0</v>
      </c>
      <c r="K22" s="40">
        <f>+'ep mads'!Y18</f>
        <v>0</v>
      </c>
      <c r="L22" s="40">
        <f>+'ep mads'!Z18</f>
        <v>0</v>
      </c>
    </row>
    <row r="23" spans="1:19" s="41" customFormat="1" ht="25.5" customHeight="1" x14ac:dyDescent="0.2">
      <c r="A23" s="39" t="s">
        <v>225</v>
      </c>
      <c r="B23" s="38" t="str">
        <f>+'ep mads'!M17</f>
        <v>Nación</v>
      </c>
      <c r="C23" s="38" t="str">
        <f>+'ep mads'!N17</f>
        <v>10</v>
      </c>
      <c r="D23" s="38" t="str">
        <f>+'ep mads'!O17</f>
        <v>CSF</v>
      </c>
      <c r="E23" s="39" t="str">
        <f>+'ep mads'!P19</f>
        <v>MULTAS, SANCIONES E INTERESES DE MORA</v>
      </c>
      <c r="F23" s="40">
        <f>+'ep mads'!T19</f>
        <v>32228398</v>
      </c>
      <c r="G23" s="40">
        <f>+'ep mads'!U19</f>
        <v>0</v>
      </c>
      <c r="H23" s="40">
        <f>+'ep mads'!V19</f>
        <v>32228398</v>
      </c>
      <c r="I23" s="40">
        <f>+'ep mads'!W19</f>
        <v>24433345</v>
      </c>
      <c r="J23" s="40">
        <f>+'ep mads'!X19</f>
        <v>24433345</v>
      </c>
      <c r="K23" s="40">
        <f>+'ep mads'!Y19</f>
        <v>24433345</v>
      </c>
      <c r="L23" s="40">
        <f>+'ep mads'!Z19</f>
        <v>24433345</v>
      </c>
    </row>
    <row r="24" spans="1:19" ht="25.5" customHeight="1" x14ac:dyDescent="0.25">
      <c r="A24" s="130" t="s">
        <v>133</v>
      </c>
      <c r="B24" s="130"/>
      <c r="C24" s="130"/>
      <c r="D24" s="130"/>
      <c r="E24" s="130"/>
      <c r="F24" s="45">
        <f>SUM(F21:F23)</f>
        <v>1151350324</v>
      </c>
      <c r="G24" s="45">
        <f t="shared" ref="G24:L24" si="3">SUM(G21:G23)</f>
        <v>0</v>
      </c>
      <c r="H24" s="45">
        <f t="shared" si="3"/>
        <v>1151350324</v>
      </c>
      <c r="I24" s="45">
        <f t="shared" si="3"/>
        <v>1143555271</v>
      </c>
      <c r="J24" s="45">
        <f t="shared" si="3"/>
        <v>165832445</v>
      </c>
      <c r="K24" s="45">
        <f t="shared" si="3"/>
        <v>165832445</v>
      </c>
      <c r="L24" s="45">
        <f t="shared" si="3"/>
        <v>165832445</v>
      </c>
      <c r="M24" s="43"/>
    </row>
    <row r="25" spans="1:19" ht="25.5" customHeight="1" x14ac:dyDescent="0.25">
      <c r="A25" s="138" t="s">
        <v>134</v>
      </c>
      <c r="B25" s="138"/>
      <c r="C25" s="138"/>
      <c r="D25" s="138"/>
      <c r="E25" s="138"/>
      <c r="F25" s="47">
        <f>+F24+F20+F11+F9</f>
        <v>111965679746</v>
      </c>
      <c r="G25" s="47">
        <f t="shared" ref="G25:L25" si="4">+G24+G20+G11+G9</f>
        <v>0</v>
      </c>
      <c r="H25" s="47">
        <f t="shared" si="4"/>
        <v>111965679746</v>
      </c>
      <c r="I25" s="47">
        <f t="shared" si="4"/>
        <v>109649520503.64</v>
      </c>
      <c r="J25" s="47">
        <f t="shared" si="4"/>
        <v>57625063837.730003</v>
      </c>
      <c r="K25" s="47">
        <f t="shared" si="4"/>
        <v>35177970290.479996</v>
      </c>
      <c r="L25" s="47">
        <f t="shared" si="4"/>
        <v>34851083294.970001</v>
      </c>
      <c r="M25" s="48"/>
      <c r="N25" s="48"/>
      <c r="O25" s="48"/>
      <c r="P25" s="48"/>
      <c r="Q25" s="48"/>
      <c r="R25" s="48"/>
      <c r="S25" s="48"/>
    </row>
    <row r="26" spans="1:19" s="46" customFormat="1" ht="25.5" customHeight="1" x14ac:dyDescent="0.2">
      <c r="A26" s="62" t="str">
        <f>+'ep mads'!C19</f>
        <v>A-08-05</v>
      </c>
      <c r="B26" s="38" t="str">
        <f>+'ep mads'!M20</f>
        <v>Nación</v>
      </c>
      <c r="C26" s="38" t="str">
        <f>+'ep mads'!N20</f>
        <v>11</v>
      </c>
      <c r="D26" s="38" t="str">
        <f>+'ep mads'!O20</f>
        <v>CSF</v>
      </c>
      <c r="E26" s="63" t="str">
        <f>+'ep mads'!P20</f>
        <v>APORTES AL FONDO DE CONTINGENCIAS</v>
      </c>
      <c r="F26" s="64">
        <f>+'ep mads'!T20</f>
        <v>4117846495</v>
      </c>
      <c r="G26" s="64">
        <f>+'ep mads'!U20</f>
        <v>0</v>
      </c>
      <c r="H26" s="64">
        <f>+'ep mads'!V20</f>
        <v>4117846495</v>
      </c>
      <c r="I26" s="64">
        <f>+'ep mads'!W20</f>
        <v>0</v>
      </c>
      <c r="J26" s="64">
        <f>+'ep mads'!X20</f>
        <v>0</v>
      </c>
      <c r="K26" s="64">
        <f>+'ep mads'!Y20</f>
        <v>0</v>
      </c>
      <c r="L26" s="64">
        <f>+'ep mads'!Z20</f>
        <v>0</v>
      </c>
    </row>
    <row r="27" spans="1:19" ht="25.5" customHeight="1" thickBot="1" x14ac:dyDescent="0.3">
      <c r="A27" s="138" t="s">
        <v>214</v>
      </c>
      <c r="B27" s="138"/>
      <c r="C27" s="138"/>
      <c r="D27" s="138"/>
      <c r="E27" s="138"/>
      <c r="F27" s="47">
        <f>+F26</f>
        <v>4117846495</v>
      </c>
      <c r="G27" s="47">
        <f t="shared" ref="G27:L27" si="5">+G26</f>
        <v>0</v>
      </c>
      <c r="H27" s="47">
        <f t="shared" si="5"/>
        <v>4117846495</v>
      </c>
      <c r="I27" s="47">
        <f t="shared" si="5"/>
        <v>0</v>
      </c>
      <c r="J27" s="47">
        <f t="shared" si="5"/>
        <v>0</v>
      </c>
      <c r="K27" s="47">
        <f t="shared" si="5"/>
        <v>0</v>
      </c>
      <c r="L27" s="47">
        <f t="shared" si="5"/>
        <v>0</v>
      </c>
      <c r="M27" s="48"/>
      <c r="N27" s="48"/>
      <c r="O27" s="48"/>
      <c r="P27" s="48"/>
      <c r="Q27" s="48"/>
      <c r="R27" s="48"/>
      <c r="S27" s="48"/>
    </row>
    <row r="28" spans="1:19" x14ac:dyDescent="0.25">
      <c r="A28" s="117" t="s">
        <v>229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9"/>
    </row>
    <row r="29" spans="1:19" x14ac:dyDescent="0.25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2"/>
    </row>
    <row r="30" spans="1:19" ht="14.25" thickBot="1" x14ac:dyDescent="0.3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</row>
    <row r="31" spans="1:19" x14ac:dyDescent="0.25">
      <c r="A31" s="139" t="s">
        <v>137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19" x14ac:dyDescent="0.25">
      <c r="A32" s="35" t="s">
        <v>7</v>
      </c>
      <c r="B32" s="35" t="s">
        <v>17</v>
      </c>
      <c r="C32" s="35" t="s">
        <v>18</v>
      </c>
      <c r="D32" s="35" t="s">
        <v>19</v>
      </c>
      <c r="E32" s="35" t="s">
        <v>20</v>
      </c>
      <c r="F32" s="36" t="s">
        <v>24</v>
      </c>
      <c r="G32" s="36" t="s">
        <v>25</v>
      </c>
      <c r="H32" s="36" t="s">
        <v>129</v>
      </c>
      <c r="I32" s="36" t="s">
        <v>26</v>
      </c>
      <c r="J32" s="36" t="s">
        <v>28</v>
      </c>
      <c r="K32" s="36" t="s">
        <v>29</v>
      </c>
      <c r="L32" s="36" t="s">
        <v>31</v>
      </c>
    </row>
    <row r="33" spans="1:12" s="46" customFormat="1" ht="51" x14ac:dyDescent="0.2">
      <c r="A33" s="37" t="s">
        <v>69</v>
      </c>
      <c r="B33" s="38" t="s">
        <v>53</v>
      </c>
      <c r="C33" s="38" t="s">
        <v>54</v>
      </c>
      <c r="D33" s="38" t="s">
        <v>40</v>
      </c>
      <c r="E33" s="39" t="s">
        <v>107</v>
      </c>
      <c r="F33" s="49">
        <f>+'ep mads'!T21</f>
        <v>6500000000</v>
      </c>
      <c r="G33" s="49">
        <f>+'ep mads'!U21</f>
        <v>0</v>
      </c>
      <c r="H33" s="49">
        <f>+'ep mads'!V21</f>
        <v>6500000000</v>
      </c>
      <c r="I33" s="49">
        <f>+'ep mads'!W21</f>
        <v>6500000000</v>
      </c>
      <c r="J33" s="49">
        <f>+'ep mads'!X21</f>
        <v>2846277693</v>
      </c>
      <c r="K33" s="49">
        <f>+'ep mads'!Y21</f>
        <v>802553382</v>
      </c>
      <c r="L33" s="49">
        <f>+'ep mads'!Z21</f>
        <v>802553382</v>
      </c>
    </row>
    <row r="34" spans="1:12" s="46" customFormat="1" ht="38.25" x14ac:dyDescent="0.2">
      <c r="A34" s="37" t="s">
        <v>106</v>
      </c>
      <c r="B34" s="38" t="s">
        <v>53</v>
      </c>
      <c r="C34" s="38" t="s">
        <v>54</v>
      </c>
      <c r="D34" s="38" t="s">
        <v>40</v>
      </c>
      <c r="E34" s="39" t="s">
        <v>105</v>
      </c>
      <c r="F34" s="49">
        <f>+'ep mads'!T22</f>
        <v>5000000000</v>
      </c>
      <c r="G34" s="49">
        <f>+'ep mads'!U22</f>
        <v>0</v>
      </c>
      <c r="H34" s="49">
        <f>+'ep mads'!V22</f>
        <v>5000000000</v>
      </c>
      <c r="I34" s="49">
        <f>+'ep mads'!W22</f>
        <v>5000000000</v>
      </c>
      <c r="J34" s="49">
        <f>+'ep mads'!X22</f>
        <v>3571819885</v>
      </c>
      <c r="K34" s="49">
        <f>+'ep mads'!Y22</f>
        <v>840998068.79999995</v>
      </c>
      <c r="L34" s="49">
        <f>+'ep mads'!Z22</f>
        <v>840998068.79999995</v>
      </c>
    </row>
    <row r="35" spans="1:12" s="46" customFormat="1" ht="51" x14ac:dyDescent="0.2">
      <c r="A35" s="37" t="s">
        <v>104</v>
      </c>
      <c r="B35" s="38" t="s">
        <v>53</v>
      </c>
      <c r="C35" s="38" t="s">
        <v>54</v>
      </c>
      <c r="D35" s="38" t="s">
        <v>40</v>
      </c>
      <c r="E35" s="39" t="s">
        <v>103</v>
      </c>
      <c r="F35" s="49">
        <f>+'ep mads'!T23</f>
        <v>2800000000</v>
      </c>
      <c r="G35" s="49">
        <f>+'ep mads'!U23</f>
        <v>0</v>
      </c>
      <c r="H35" s="49">
        <f>+'ep mads'!V23</f>
        <v>2800000000</v>
      </c>
      <c r="I35" s="49">
        <f>+'ep mads'!W23</f>
        <v>2800000000</v>
      </c>
      <c r="J35" s="49">
        <f>+'ep mads'!X23</f>
        <v>2347673047</v>
      </c>
      <c r="K35" s="49">
        <f>+'ep mads'!Y23</f>
        <v>518622645.63999999</v>
      </c>
      <c r="L35" s="49">
        <f>+'ep mads'!Z23</f>
        <v>512024319.63999999</v>
      </c>
    </row>
    <row r="36" spans="1:12" s="46" customFormat="1" ht="63.75" x14ac:dyDescent="0.2">
      <c r="A36" s="37" t="s">
        <v>102</v>
      </c>
      <c r="B36" s="38" t="s">
        <v>53</v>
      </c>
      <c r="C36" s="38" t="s">
        <v>73</v>
      </c>
      <c r="D36" s="38" t="s">
        <v>101</v>
      </c>
      <c r="E36" s="39" t="s">
        <v>100</v>
      </c>
      <c r="F36" s="49">
        <f>+'ep mads'!T24</f>
        <v>35321698237</v>
      </c>
      <c r="G36" s="49">
        <f>+'ep mads'!U24</f>
        <v>35321698237</v>
      </c>
      <c r="H36" s="49">
        <f>+'ep mads'!V24</f>
        <v>0</v>
      </c>
      <c r="I36" s="49">
        <f>+'ep mads'!W24</f>
        <v>0</v>
      </c>
      <c r="J36" s="49">
        <f>+'ep mads'!X24</f>
        <v>0</v>
      </c>
      <c r="K36" s="49">
        <f>+'ep mads'!Y24</f>
        <v>0</v>
      </c>
      <c r="L36" s="49">
        <f>+'ep mads'!Z24</f>
        <v>0</v>
      </c>
    </row>
    <row r="37" spans="1:12" s="46" customFormat="1" ht="25.5" x14ac:dyDescent="0.2">
      <c r="A37" s="37" t="s">
        <v>56</v>
      </c>
      <c r="B37" s="38" t="s">
        <v>53</v>
      </c>
      <c r="C37" s="38" t="s">
        <v>54</v>
      </c>
      <c r="D37" s="38" t="s">
        <v>40</v>
      </c>
      <c r="E37" s="39" t="s">
        <v>146</v>
      </c>
      <c r="F37" s="49">
        <f>+'ep mads'!T25</f>
        <v>20500000000</v>
      </c>
      <c r="G37" s="49">
        <f>+'ep mads'!U25</f>
        <v>0</v>
      </c>
      <c r="H37" s="49">
        <f>+'ep mads'!V25</f>
        <v>20500000000</v>
      </c>
      <c r="I37" s="49">
        <f>+'ep mads'!W25</f>
        <v>17189095740</v>
      </c>
      <c r="J37" s="49">
        <f>+'ep mads'!X25</f>
        <v>6835121143</v>
      </c>
      <c r="K37" s="49">
        <f>+'ep mads'!Y25</f>
        <v>1457314215</v>
      </c>
      <c r="L37" s="49">
        <f>+'ep mads'!Z25</f>
        <v>1445814215</v>
      </c>
    </row>
    <row r="38" spans="1:12" s="46" customFormat="1" ht="25.5" x14ac:dyDescent="0.2">
      <c r="A38" s="37" t="s">
        <v>56</v>
      </c>
      <c r="B38" s="38" t="s">
        <v>53</v>
      </c>
      <c r="C38" s="38" t="s">
        <v>145</v>
      </c>
      <c r="D38" s="38" t="s">
        <v>40</v>
      </c>
      <c r="E38" s="39" t="s">
        <v>146</v>
      </c>
      <c r="F38" s="49">
        <f>+'ep mads'!T26</f>
        <v>17500000000</v>
      </c>
      <c r="G38" s="49">
        <f>+'ep mads'!U26</f>
        <v>0</v>
      </c>
      <c r="H38" s="49">
        <f>+'ep mads'!V26</f>
        <v>17500000000</v>
      </c>
      <c r="I38" s="49">
        <f>+'ep mads'!W26</f>
        <v>17500000000</v>
      </c>
      <c r="J38" s="49">
        <f>+'ep mads'!X26</f>
        <v>0</v>
      </c>
      <c r="K38" s="49">
        <f>+'ep mads'!Y26</f>
        <v>0</v>
      </c>
      <c r="L38" s="49">
        <f>+'ep mads'!Z26</f>
        <v>0</v>
      </c>
    </row>
    <row r="39" spans="1:12" s="46" customFormat="1" ht="51" x14ac:dyDescent="0.2">
      <c r="A39" s="37" t="s">
        <v>60</v>
      </c>
      <c r="B39" s="38" t="s">
        <v>53</v>
      </c>
      <c r="C39" s="38" t="s">
        <v>54</v>
      </c>
      <c r="D39" s="38" t="s">
        <v>40</v>
      </c>
      <c r="E39" s="39" t="s">
        <v>208</v>
      </c>
      <c r="F39" s="49">
        <f>+'ep mads'!T27</f>
        <v>400000000</v>
      </c>
      <c r="G39" s="49">
        <f>+'ep mads'!U27</f>
        <v>0</v>
      </c>
      <c r="H39" s="49">
        <f>+'ep mads'!V27</f>
        <v>400000000</v>
      </c>
      <c r="I39" s="49">
        <f>+'ep mads'!W27</f>
        <v>400000000</v>
      </c>
      <c r="J39" s="49">
        <f>+'ep mads'!X27</f>
        <v>76500000</v>
      </c>
      <c r="K39" s="49">
        <f>+'ep mads'!Y27</f>
        <v>0</v>
      </c>
      <c r="L39" s="49">
        <f>+'ep mads'!Z27</f>
        <v>0</v>
      </c>
    </row>
    <row r="40" spans="1:12" s="46" customFormat="1" ht="51" x14ac:dyDescent="0.2">
      <c r="A40" s="37" t="s">
        <v>99</v>
      </c>
      <c r="B40" s="38" t="s">
        <v>53</v>
      </c>
      <c r="C40" s="38" t="s">
        <v>54</v>
      </c>
      <c r="D40" s="38" t="s">
        <v>40</v>
      </c>
      <c r="E40" s="39" t="s">
        <v>98</v>
      </c>
      <c r="F40" s="49">
        <f>+'ep mads'!T28</f>
        <v>7000000000</v>
      </c>
      <c r="G40" s="49">
        <f>+'ep mads'!U28</f>
        <v>0</v>
      </c>
      <c r="H40" s="49">
        <f>+'ep mads'!V28</f>
        <v>7000000000</v>
      </c>
      <c r="I40" s="49">
        <f>+'ep mads'!W28</f>
        <v>6874244226</v>
      </c>
      <c r="J40" s="49">
        <f>+'ep mads'!X28</f>
        <v>5309438276</v>
      </c>
      <c r="K40" s="49">
        <f>+'ep mads'!Y28</f>
        <v>1065255796</v>
      </c>
      <c r="L40" s="49">
        <f>+'ep mads'!Z28</f>
        <v>1065255796</v>
      </c>
    </row>
    <row r="41" spans="1:12" s="46" customFormat="1" ht="76.5" x14ac:dyDescent="0.2">
      <c r="A41" s="37" t="s">
        <v>97</v>
      </c>
      <c r="B41" s="38" t="s">
        <v>53</v>
      </c>
      <c r="C41" s="38" t="s">
        <v>54</v>
      </c>
      <c r="D41" s="38" t="s">
        <v>40</v>
      </c>
      <c r="E41" s="39" t="s">
        <v>147</v>
      </c>
      <c r="F41" s="49">
        <f>+'ep mads'!T29</f>
        <v>5000000000</v>
      </c>
      <c r="G41" s="49">
        <f>+'ep mads'!U29</f>
        <v>0</v>
      </c>
      <c r="H41" s="49">
        <f>+'ep mads'!V29</f>
        <v>5000000000</v>
      </c>
      <c r="I41" s="49">
        <f>+'ep mads'!W29</f>
        <v>5000000000</v>
      </c>
      <c r="J41" s="49">
        <f>+'ep mads'!X29</f>
        <v>5000000000</v>
      </c>
      <c r="K41" s="49">
        <f>+'ep mads'!Y29</f>
        <v>2098333333.3399999</v>
      </c>
      <c r="L41" s="49">
        <f>+'ep mads'!Z29</f>
        <v>2098333333.3399999</v>
      </c>
    </row>
    <row r="42" spans="1:12" s="46" customFormat="1" ht="63.75" x14ac:dyDescent="0.2">
      <c r="A42" s="37" t="s">
        <v>96</v>
      </c>
      <c r="B42" s="38" t="s">
        <v>53</v>
      </c>
      <c r="C42" s="38" t="s">
        <v>54</v>
      </c>
      <c r="D42" s="38" t="s">
        <v>40</v>
      </c>
      <c r="E42" s="39" t="s">
        <v>148</v>
      </c>
      <c r="F42" s="49">
        <f>+'ep mads'!T30</f>
        <v>8200000000</v>
      </c>
      <c r="G42" s="49">
        <f>+'ep mads'!U30</f>
        <v>0</v>
      </c>
      <c r="H42" s="49">
        <f>+'ep mads'!V30</f>
        <v>8200000000</v>
      </c>
      <c r="I42" s="49">
        <f>+'ep mads'!W30</f>
        <v>8200000000</v>
      </c>
      <c r="J42" s="49">
        <f>+'ep mads'!X30</f>
        <v>8200000000</v>
      </c>
      <c r="K42" s="49">
        <f>+'ep mads'!Y30</f>
        <v>2716666666.6599998</v>
      </c>
      <c r="L42" s="49">
        <f>+'ep mads'!Z30</f>
        <v>2716666666.6599998</v>
      </c>
    </row>
    <row r="43" spans="1:12" s="46" customFormat="1" ht="51" x14ac:dyDescent="0.2">
      <c r="A43" s="37" t="s">
        <v>95</v>
      </c>
      <c r="B43" s="38" t="s">
        <v>53</v>
      </c>
      <c r="C43" s="38" t="s">
        <v>54</v>
      </c>
      <c r="D43" s="38" t="s">
        <v>40</v>
      </c>
      <c r="E43" s="39" t="s">
        <v>149</v>
      </c>
      <c r="F43" s="49">
        <f>+'ep mads'!T31</f>
        <v>7400000000</v>
      </c>
      <c r="G43" s="49">
        <f>+'ep mads'!U31</f>
        <v>0</v>
      </c>
      <c r="H43" s="49">
        <f>+'ep mads'!V31</f>
        <v>7400000000</v>
      </c>
      <c r="I43" s="49">
        <f>+'ep mads'!W31</f>
        <v>7400000000</v>
      </c>
      <c r="J43" s="49">
        <f>+'ep mads'!X31</f>
        <v>7400000000</v>
      </c>
      <c r="K43" s="49">
        <f>+'ep mads'!Y31</f>
        <v>2840000000</v>
      </c>
      <c r="L43" s="49">
        <f>+'ep mads'!Z31</f>
        <v>2840000000</v>
      </c>
    </row>
    <row r="44" spans="1:12" s="46" customFormat="1" ht="89.25" x14ac:dyDescent="0.2">
      <c r="A44" s="37" t="s">
        <v>94</v>
      </c>
      <c r="B44" s="38" t="s">
        <v>53</v>
      </c>
      <c r="C44" s="38" t="s">
        <v>54</v>
      </c>
      <c r="D44" s="38" t="s">
        <v>40</v>
      </c>
      <c r="E44" s="39" t="s">
        <v>150</v>
      </c>
      <c r="F44" s="49">
        <f>+'ep mads'!T32</f>
        <v>3840503984</v>
      </c>
      <c r="G44" s="49">
        <f>+'ep mads'!U32</f>
        <v>0</v>
      </c>
      <c r="H44" s="49">
        <f>+'ep mads'!V32</f>
        <v>3840503984</v>
      </c>
      <c r="I44" s="49">
        <f>+'ep mads'!W32</f>
        <v>3368421883</v>
      </c>
      <c r="J44" s="49">
        <f>+'ep mads'!X32</f>
        <v>2511273720</v>
      </c>
      <c r="K44" s="49">
        <f>+'ep mads'!Y32</f>
        <v>559066618</v>
      </c>
      <c r="L44" s="49">
        <f>+'ep mads'!Z32</f>
        <v>559066618</v>
      </c>
    </row>
    <row r="45" spans="1:12" s="46" customFormat="1" ht="51" x14ac:dyDescent="0.2">
      <c r="A45" s="37" t="s">
        <v>93</v>
      </c>
      <c r="B45" s="38" t="s">
        <v>53</v>
      </c>
      <c r="C45" s="38" t="s">
        <v>54</v>
      </c>
      <c r="D45" s="38" t="s">
        <v>40</v>
      </c>
      <c r="E45" s="39" t="s">
        <v>92</v>
      </c>
      <c r="F45" s="49">
        <f>+'ep mads'!T33</f>
        <v>1300000000</v>
      </c>
      <c r="G45" s="49">
        <f>+'ep mads'!U33</f>
        <v>0</v>
      </c>
      <c r="H45" s="49">
        <f>+'ep mads'!V33</f>
        <v>1300000000</v>
      </c>
      <c r="I45" s="49">
        <f>+'ep mads'!W33</f>
        <v>1300000000</v>
      </c>
      <c r="J45" s="49">
        <f>+'ep mads'!X33</f>
        <v>1300000000</v>
      </c>
      <c r="K45" s="49">
        <f>+'ep mads'!Y33</f>
        <v>1300000000</v>
      </c>
      <c r="L45" s="49">
        <f>+'ep mads'!Z33</f>
        <v>1300000000</v>
      </c>
    </row>
    <row r="46" spans="1:12" s="46" customFormat="1" ht="51" x14ac:dyDescent="0.2">
      <c r="A46" s="37" t="s">
        <v>209</v>
      </c>
      <c r="B46" s="38" t="s">
        <v>53</v>
      </c>
      <c r="C46" s="38" t="s">
        <v>54</v>
      </c>
      <c r="D46" s="38" t="s">
        <v>40</v>
      </c>
      <c r="E46" s="39" t="s">
        <v>210</v>
      </c>
      <c r="F46" s="49">
        <f>+'ep mads'!T34</f>
        <v>10606292170</v>
      </c>
      <c r="G46" s="49">
        <f>+'ep mads'!U34</f>
        <v>0</v>
      </c>
      <c r="H46" s="49">
        <f>+'ep mads'!V34</f>
        <v>10606292170</v>
      </c>
      <c r="I46" s="49">
        <f>+'ep mads'!W34</f>
        <v>10606292170</v>
      </c>
      <c r="J46" s="49">
        <f>+'ep mads'!X34</f>
        <v>10606292170</v>
      </c>
      <c r="K46" s="49">
        <f>+'ep mads'!Y34</f>
        <v>4117166706.6599998</v>
      </c>
      <c r="L46" s="49">
        <f>+'ep mads'!Z34</f>
        <v>4117166706.6599998</v>
      </c>
    </row>
    <row r="47" spans="1:12" s="46" customFormat="1" ht="38.25" x14ac:dyDescent="0.2">
      <c r="A47" s="37" t="s">
        <v>91</v>
      </c>
      <c r="B47" s="38" t="s">
        <v>53</v>
      </c>
      <c r="C47" s="38" t="s">
        <v>54</v>
      </c>
      <c r="D47" s="38" t="s">
        <v>40</v>
      </c>
      <c r="E47" s="39" t="s">
        <v>90</v>
      </c>
      <c r="F47" s="49">
        <f>+'ep mads'!T35</f>
        <v>7600000000</v>
      </c>
      <c r="G47" s="49">
        <f>+'ep mads'!U35</f>
        <v>0</v>
      </c>
      <c r="H47" s="49">
        <f>+'ep mads'!V35</f>
        <v>7600000000</v>
      </c>
      <c r="I47" s="49">
        <f>+'ep mads'!W35</f>
        <v>7282755295</v>
      </c>
      <c r="J47" s="49">
        <f>+'ep mads'!X35</f>
        <v>3443031699</v>
      </c>
      <c r="K47" s="49">
        <f>+'ep mads'!Y35</f>
        <v>852879864</v>
      </c>
      <c r="L47" s="49">
        <f>+'ep mads'!Z35</f>
        <v>840042974</v>
      </c>
    </row>
    <row r="48" spans="1:12" x14ac:dyDescent="0.25">
      <c r="A48" s="61" t="s">
        <v>7</v>
      </c>
      <c r="B48" s="61" t="s">
        <v>17</v>
      </c>
      <c r="C48" s="61" t="s">
        <v>18</v>
      </c>
      <c r="D48" s="61" t="s">
        <v>19</v>
      </c>
      <c r="E48" s="61" t="s">
        <v>20</v>
      </c>
      <c r="F48" s="36" t="s">
        <v>24</v>
      </c>
      <c r="G48" s="36" t="s">
        <v>25</v>
      </c>
      <c r="H48" s="36" t="s">
        <v>129</v>
      </c>
      <c r="I48" s="36" t="s">
        <v>26</v>
      </c>
      <c r="J48" s="36" t="s">
        <v>28</v>
      </c>
      <c r="K48" s="36" t="s">
        <v>29</v>
      </c>
      <c r="L48" s="36" t="s">
        <v>31</v>
      </c>
    </row>
    <row r="49" spans="1:13" s="46" customFormat="1" ht="38.25" x14ac:dyDescent="0.2">
      <c r="A49" s="37" t="s">
        <v>89</v>
      </c>
      <c r="B49" s="38" t="s">
        <v>53</v>
      </c>
      <c r="C49" s="38" t="s">
        <v>54</v>
      </c>
      <c r="D49" s="38" t="s">
        <v>40</v>
      </c>
      <c r="E49" s="39" t="s">
        <v>88</v>
      </c>
      <c r="F49" s="49">
        <f>+'ep mads'!T36</f>
        <v>6000000000</v>
      </c>
      <c r="G49" s="49">
        <f>+'ep mads'!U36</f>
        <v>0</v>
      </c>
      <c r="H49" s="49">
        <f>+'ep mads'!V36</f>
        <v>6000000000</v>
      </c>
      <c r="I49" s="49">
        <f>+'ep mads'!W36</f>
        <v>5890000000</v>
      </c>
      <c r="J49" s="49">
        <f>+'ep mads'!X36</f>
        <v>3829751665</v>
      </c>
      <c r="K49" s="49">
        <f>+'ep mads'!Y36</f>
        <v>859283331</v>
      </c>
      <c r="L49" s="49">
        <f>+'ep mads'!Z36</f>
        <v>854663331</v>
      </c>
    </row>
    <row r="50" spans="1:13" s="46" customFormat="1" ht="38.25" x14ac:dyDescent="0.2">
      <c r="A50" s="37" t="s">
        <v>89</v>
      </c>
      <c r="B50" s="38" t="s">
        <v>53</v>
      </c>
      <c r="C50" s="38" t="s">
        <v>145</v>
      </c>
      <c r="D50" s="38" t="s">
        <v>40</v>
      </c>
      <c r="E50" s="39" t="s">
        <v>88</v>
      </c>
      <c r="F50" s="49">
        <f>+'ep mads'!T37</f>
        <v>5000000000</v>
      </c>
      <c r="G50" s="49">
        <f>+'ep mads'!U37</f>
        <v>0</v>
      </c>
      <c r="H50" s="49">
        <f>+'ep mads'!V37</f>
        <v>5000000000</v>
      </c>
      <c r="I50" s="49">
        <f>+'ep mads'!W37</f>
        <v>4910000000</v>
      </c>
      <c r="J50" s="49">
        <f>+'ep mads'!X37</f>
        <v>1000792509</v>
      </c>
      <c r="K50" s="49">
        <f>+'ep mads'!Y37</f>
        <v>130281401</v>
      </c>
      <c r="L50" s="49">
        <f>+'ep mads'!Z37</f>
        <v>127189809</v>
      </c>
    </row>
    <row r="51" spans="1:13" s="46" customFormat="1" ht="51" x14ac:dyDescent="0.2">
      <c r="A51" s="37" t="s">
        <v>87</v>
      </c>
      <c r="B51" s="38" t="s">
        <v>53</v>
      </c>
      <c r="C51" s="38" t="s">
        <v>54</v>
      </c>
      <c r="D51" s="38" t="s">
        <v>40</v>
      </c>
      <c r="E51" s="39" t="s">
        <v>86</v>
      </c>
      <c r="F51" s="49">
        <f>+'ep mads'!T38</f>
        <v>3113000000</v>
      </c>
      <c r="G51" s="49">
        <f>+'ep mads'!U38</f>
        <v>0</v>
      </c>
      <c r="H51" s="49">
        <f>+'ep mads'!V38</f>
        <v>3113000000</v>
      </c>
      <c r="I51" s="49">
        <f>+'ep mads'!W38</f>
        <v>3086050000</v>
      </c>
      <c r="J51" s="49">
        <f>+'ep mads'!X38</f>
        <v>1360828961</v>
      </c>
      <c r="K51" s="49">
        <f>+'ep mads'!Y38</f>
        <v>297901392</v>
      </c>
      <c r="L51" s="49">
        <f>+'ep mads'!Z38</f>
        <v>297901392</v>
      </c>
    </row>
    <row r="52" spans="1:13" s="46" customFormat="1" ht="51" x14ac:dyDescent="0.2">
      <c r="A52" s="37" t="s">
        <v>87</v>
      </c>
      <c r="B52" s="38" t="s">
        <v>53</v>
      </c>
      <c r="C52" s="38" t="s">
        <v>145</v>
      </c>
      <c r="D52" s="38" t="s">
        <v>40</v>
      </c>
      <c r="E52" s="39" t="s">
        <v>86</v>
      </c>
      <c r="F52" s="49">
        <f>+'ep mads'!T39</f>
        <v>3887000000</v>
      </c>
      <c r="G52" s="49">
        <f>+'ep mads'!U39</f>
        <v>0</v>
      </c>
      <c r="H52" s="49">
        <f>+'ep mads'!V39</f>
        <v>3887000000</v>
      </c>
      <c r="I52" s="49">
        <f>+'ep mads'!W39</f>
        <v>3887000000</v>
      </c>
      <c r="J52" s="49">
        <f>+'ep mads'!X39</f>
        <v>0</v>
      </c>
      <c r="K52" s="49">
        <f>+'ep mads'!Y39</f>
        <v>0</v>
      </c>
      <c r="L52" s="49">
        <f>+'ep mads'!Z39</f>
        <v>0</v>
      </c>
    </row>
    <row r="53" spans="1:13" s="46" customFormat="1" ht="51" x14ac:dyDescent="0.2">
      <c r="A53" s="37" t="s">
        <v>151</v>
      </c>
      <c r="B53" s="38" t="s">
        <v>53</v>
      </c>
      <c r="C53" s="38" t="s">
        <v>54</v>
      </c>
      <c r="D53" s="38" t="s">
        <v>40</v>
      </c>
      <c r="E53" s="39" t="s">
        <v>152</v>
      </c>
      <c r="F53" s="49">
        <f>+'ep mads'!T40</f>
        <v>19000000000</v>
      </c>
      <c r="G53" s="49">
        <f>+'ep mads'!U40</f>
        <v>0</v>
      </c>
      <c r="H53" s="49">
        <f>+'ep mads'!V40</f>
        <v>19000000000</v>
      </c>
      <c r="I53" s="49">
        <f>+'ep mads'!W40</f>
        <v>11990845807</v>
      </c>
      <c r="J53" s="49">
        <f>+'ep mads'!X40</f>
        <v>6869169243</v>
      </c>
      <c r="K53" s="49">
        <f>+'ep mads'!Y40</f>
        <v>1798350014</v>
      </c>
      <c r="L53" s="49">
        <f>+'ep mads'!Z40</f>
        <v>864329815.5</v>
      </c>
    </row>
    <row r="54" spans="1:13" s="46" customFormat="1" ht="38.25" x14ac:dyDescent="0.2">
      <c r="A54" s="37" t="s">
        <v>85</v>
      </c>
      <c r="B54" s="38" t="s">
        <v>53</v>
      </c>
      <c r="C54" s="38" t="s">
        <v>54</v>
      </c>
      <c r="D54" s="38" t="s">
        <v>40</v>
      </c>
      <c r="E54" s="39" t="s">
        <v>84</v>
      </c>
      <c r="F54" s="49">
        <f>+'ep mads'!T41</f>
        <v>2000000000</v>
      </c>
      <c r="G54" s="49">
        <f>+'ep mads'!U41</f>
        <v>0</v>
      </c>
      <c r="H54" s="49">
        <f>+'ep mads'!V41</f>
        <v>2000000000</v>
      </c>
      <c r="I54" s="49">
        <f>+'ep mads'!W41</f>
        <v>2000000000</v>
      </c>
      <c r="J54" s="49">
        <f>+'ep mads'!X41</f>
        <v>1985629875</v>
      </c>
      <c r="K54" s="49">
        <f>+'ep mads'!Y41</f>
        <v>567319874</v>
      </c>
      <c r="L54" s="49">
        <f>+'ep mads'!Z41</f>
        <v>567319874</v>
      </c>
    </row>
    <row r="55" spans="1:13" s="46" customFormat="1" ht="38.25" x14ac:dyDescent="0.2">
      <c r="A55" s="37" t="s">
        <v>83</v>
      </c>
      <c r="B55" s="38" t="s">
        <v>53</v>
      </c>
      <c r="C55" s="38" t="s">
        <v>54</v>
      </c>
      <c r="D55" s="38" t="s">
        <v>40</v>
      </c>
      <c r="E55" s="39" t="s">
        <v>82</v>
      </c>
      <c r="F55" s="49">
        <f>+'ep mads'!T42</f>
        <v>2400000000</v>
      </c>
      <c r="G55" s="49">
        <f>+'ep mads'!U42</f>
        <v>0</v>
      </c>
      <c r="H55" s="49">
        <f>+'ep mads'!V42</f>
        <v>2400000000</v>
      </c>
      <c r="I55" s="49">
        <f>+'ep mads'!W42</f>
        <v>2400000000</v>
      </c>
      <c r="J55" s="49">
        <f>+'ep mads'!X42</f>
        <v>2400000000</v>
      </c>
      <c r="K55" s="49">
        <f>+'ep mads'!Y42</f>
        <v>485000000</v>
      </c>
      <c r="L55" s="49">
        <f>+'ep mads'!Z42</f>
        <v>485000000</v>
      </c>
    </row>
    <row r="56" spans="1:13" s="46" customFormat="1" ht="76.5" x14ac:dyDescent="0.2">
      <c r="A56" s="37" t="s">
        <v>81</v>
      </c>
      <c r="B56" s="38" t="s">
        <v>53</v>
      </c>
      <c r="C56" s="38" t="s">
        <v>54</v>
      </c>
      <c r="D56" s="38" t="s">
        <v>40</v>
      </c>
      <c r="E56" s="39" t="s">
        <v>80</v>
      </c>
      <c r="F56" s="49">
        <f>+'ep mads'!T43</f>
        <v>1200000000</v>
      </c>
      <c r="G56" s="49">
        <f>+'ep mads'!U43</f>
        <v>0</v>
      </c>
      <c r="H56" s="49">
        <f>+'ep mads'!V43</f>
        <v>1200000000</v>
      </c>
      <c r="I56" s="49">
        <f>+'ep mads'!W43</f>
        <v>1200000000</v>
      </c>
      <c r="J56" s="49">
        <f>+'ep mads'!X43</f>
        <v>1200000000</v>
      </c>
      <c r="K56" s="49">
        <f>+'ep mads'!Y43</f>
        <v>1200000000</v>
      </c>
      <c r="L56" s="49">
        <f>+'ep mads'!Z43</f>
        <v>1200000000</v>
      </c>
    </row>
    <row r="57" spans="1:13" s="46" customFormat="1" ht="76.5" x14ac:dyDescent="0.2">
      <c r="A57" s="50" t="s">
        <v>79</v>
      </c>
      <c r="B57" s="51" t="s">
        <v>53</v>
      </c>
      <c r="C57" s="51" t="s">
        <v>54</v>
      </c>
      <c r="D57" s="51" t="s">
        <v>40</v>
      </c>
      <c r="E57" s="52" t="s">
        <v>78</v>
      </c>
      <c r="F57" s="49">
        <f>+'ep mads'!T44</f>
        <v>1500000000</v>
      </c>
      <c r="G57" s="49">
        <f>+'ep mads'!U44</f>
        <v>0</v>
      </c>
      <c r="H57" s="49">
        <f>+'ep mads'!V44</f>
        <v>1500000000</v>
      </c>
      <c r="I57" s="49">
        <f>+'ep mads'!W44</f>
        <v>1500000000</v>
      </c>
      <c r="J57" s="49">
        <f>+'ep mads'!X44</f>
        <v>1500000000</v>
      </c>
      <c r="K57" s="49">
        <f>+'ep mads'!Y44</f>
        <v>610000000</v>
      </c>
      <c r="L57" s="49">
        <f>+'ep mads'!Z44</f>
        <v>610000000</v>
      </c>
    </row>
    <row r="58" spans="1:13" s="46" customFormat="1" ht="38.25" x14ac:dyDescent="0.2">
      <c r="A58" s="37" t="s">
        <v>77</v>
      </c>
      <c r="B58" s="38" t="s">
        <v>53</v>
      </c>
      <c r="C58" s="38" t="s">
        <v>54</v>
      </c>
      <c r="D58" s="38" t="s">
        <v>40</v>
      </c>
      <c r="E58" s="39" t="s">
        <v>153</v>
      </c>
      <c r="F58" s="49">
        <f>+'ep mads'!T45</f>
        <v>12000000000</v>
      </c>
      <c r="G58" s="49">
        <f>+'ep mads'!U45</f>
        <v>0</v>
      </c>
      <c r="H58" s="49">
        <f>+'ep mads'!V45</f>
        <v>12000000000</v>
      </c>
      <c r="I58" s="49">
        <f>+'ep mads'!W45</f>
        <v>11563480157</v>
      </c>
      <c r="J58" s="49">
        <f>+'ep mads'!X45</f>
        <v>9213015155</v>
      </c>
      <c r="K58" s="49">
        <f>+'ep mads'!Y45</f>
        <v>2744719970.3299999</v>
      </c>
      <c r="L58" s="49">
        <f>+'ep mads'!Z45</f>
        <v>2621784553.3299999</v>
      </c>
    </row>
    <row r="59" spans="1:13" s="46" customFormat="1" ht="38.25" x14ac:dyDescent="0.2">
      <c r="A59" s="37" t="s">
        <v>76</v>
      </c>
      <c r="B59" s="38" t="s">
        <v>53</v>
      </c>
      <c r="C59" s="38" t="s">
        <v>54</v>
      </c>
      <c r="D59" s="38" t="s">
        <v>40</v>
      </c>
      <c r="E59" s="39" t="s">
        <v>75</v>
      </c>
      <c r="F59" s="49">
        <f>+'ep mads'!T46</f>
        <v>5500000000</v>
      </c>
      <c r="G59" s="49">
        <f>+'ep mads'!U46</f>
        <v>0</v>
      </c>
      <c r="H59" s="49">
        <f>+'ep mads'!V46</f>
        <v>5500000000</v>
      </c>
      <c r="I59" s="49">
        <f>+'ep mads'!W46</f>
        <v>3908480887</v>
      </c>
      <c r="J59" s="49">
        <f>+'ep mads'!X46</f>
        <v>2445199816</v>
      </c>
      <c r="K59" s="49">
        <f>+'ep mads'!Y46</f>
        <v>623950782</v>
      </c>
      <c r="L59" s="49">
        <f>+'ep mads'!Z46</f>
        <v>613950782</v>
      </c>
    </row>
    <row r="60" spans="1:13" s="46" customFormat="1" ht="51" x14ac:dyDescent="0.2">
      <c r="A60" s="37" t="s">
        <v>74</v>
      </c>
      <c r="B60" s="38" t="s">
        <v>53</v>
      </c>
      <c r="C60" s="38" t="s">
        <v>54</v>
      </c>
      <c r="D60" s="38" t="s">
        <v>40</v>
      </c>
      <c r="E60" s="39" t="s">
        <v>154</v>
      </c>
      <c r="F60" s="49">
        <f>+'ep mads'!T47</f>
        <v>9000000000</v>
      </c>
      <c r="G60" s="49">
        <f>+'ep mads'!U47</f>
        <v>0</v>
      </c>
      <c r="H60" s="49">
        <f>+'ep mads'!V47</f>
        <v>9000000000</v>
      </c>
      <c r="I60" s="49">
        <f>+'ep mads'!W47</f>
        <v>7526358371</v>
      </c>
      <c r="J60" s="49">
        <f>+'ep mads'!X47</f>
        <v>3879317880.8299999</v>
      </c>
      <c r="K60" s="49">
        <f>+'ep mads'!Y47</f>
        <v>823702005</v>
      </c>
      <c r="L60" s="49">
        <f>+'ep mads'!Z47</f>
        <v>823702005</v>
      </c>
    </row>
    <row r="61" spans="1:13" s="46" customFormat="1" ht="51" x14ac:dyDescent="0.2">
      <c r="A61" s="37" t="s">
        <v>72</v>
      </c>
      <c r="B61" s="38" t="s">
        <v>53</v>
      </c>
      <c r="C61" s="38" t="s">
        <v>54</v>
      </c>
      <c r="D61" s="38" t="s">
        <v>40</v>
      </c>
      <c r="E61" s="39" t="s">
        <v>70</v>
      </c>
      <c r="F61" s="49">
        <f>+'ep mads'!T48</f>
        <v>3000000000</v>
      </c>
      <c r="G61" s="49">
        <f>+'ep mads'!U48</f>
        <v>0</v>
      </c>
      <c r="H61" s="49">
        <f>+'ep mads'!V48</f>
        <v>3000000000</v>
      </c>
      <c r="I61" s="49">
        <f>+'ep mads'!W48</f>
        <v>2950000000</v>
      </c>
      <c r="J61" s="49">
        <f>+'ep mads'!X48</f>
        <v>2266095478</v>
      </c>
      <c r="K61" s="49">
        <f>+'ep mads'!Y48</f>
        <v>1111915294.0899999</v>
      </c>
      <c r="L61" s="49">
        <f>+'ep mads'!Z48</f>
        <v>1015373794.09</v>
      </c>
    </row>
    <row r="62" spans="1:13" s="46" customFormat="1" ht="51" x14ac:dyDescent="0.2">
      <c r="A62" s="37" t="s">
        <v>211</v>
      </c>
      <c r="B62" s="38" t="s">
        <v>53</v>
      </c>
      <c r="C62" s="38" t="s">
        <v>54</v>
      </c>
      <c r="D62" s="38" t="s">
        <v>40</v>
      </c>
      <c r="E62" s="39" t="s">
        <v>213</v>
      </c>
      <c r="F62" s="49">
        <f>+'ep mads'!T49</f>
        <v>2393707830</v>
      </c>
      <c r="G62" s="49">
        <f>+'ep mads'!U49</f>
        <v>0</v>
      </c>
      <c r="H62" s="49">
        <f>+'ep mads'!V49</f>
        <v>2393707830</v>
      </c>
      <c r="I62" s="49">
        <f>+'ep mads'!W49</f>
        <v>2393707830</v>
      </c>
      <c r="J62" s="49">
        <f>+'ep mads'!X49</f>
        <v>2393707830</v>
      </c>
      <c r="K62" s="49">
        <f>+'ep mads'!Y49</f>
        <v>2393707830</v>
      </c>
      <c r="L62" s="49">
        <f>+'ep mads'!Z49</f>
        <v>2393707830</v>
      </c>
    </row>
    <row r="63" spans="1:13" x14ac:dyDescent="0.25">
      <c r="A63" s="131" t="s">
        <v>135</v>
      </c>
      <c r="B63" s="132"/>
      <c r="C63" s="132"/>
      <c r="D63" s="132"/>
      <c r="E63" s="133"/>
      <c r="F63" s="47">
        <f>SUM(F58:F62,F33:F57)</f>
        <v>214962202221</v>
      </c>
      <c r="G63" s="47">
        <f t="shared" ref="G63:L63" si="6">SUM(G58:G62,G33:G57)</f>
        <v>35321698237</v>
      </c>
      <c r="H63" s="47">
        <f>SUM(H58:H62,H33:H57)</f>
        <v>179640503984</v>
      </c>
      <c r="I63" s="47">
        <f t="shared" si="6"/>
        <v>164626732366</v>
      </c>
      <c r="J63" s="47">
        <f t="shared" si="6"/>
        <v>99790936045.830002</v>
      </c>
      <c r="K63" s="47">
        <f t="shared" si="6"/>
        <v>32814989189.52</v>
      </c>
      <c r="L63" s="47">
        <f t="shared" si="6"/>
        <v>31612845266.02</v>
      </c>
      <c r="M63" s="43"/>
    </row>
    <row r="64" spans="1:13" x14ac:dyDescent="0.25">
      <c r="A64" s="134" t="s">
        <v>155</v>
      </c>
      <c r="B64" s="135"/>
      <c r="C64" s="135"/>
      <c r="D64" s="135"/>
      <c r="E64" s="136"/>
      <c r="F64" s="53">
        <f t="shared" ref="F64:L64" si="7">+F25+F27+F63</f>
        <v>331045728462</v>
      </c>
      <c r="G64" s="53">
        <f t="shared" si="7"/>
        <v>35321698237</v>
      </c>
      <c r="H64" s="53">
        <f t="shared" si="7"/>
        <v>295724030225</v>
      </c>
      <c r="I64" s="53">
        <f t="shared" si="7"/>
        <v>274276252869.64001</v>
      </c>
      <c r="J64" s="53">
        <f t="shared" si="7"/>
        <v>157415999883.56</v>
      </c>
      <c r="K64" s="53">
        <f t="shared" si="7"/>
        <v>67992959480</v>
      </c>
      <c r="L64" s="53">
        <f t="shared" si="7"/>
        <v>66463928560.990005</v>
      </c>
    </row>
    <row r="65" spans="6:13" x14ac:dyDescent="0.25">
      <c r="F65" s="54"/>
      <c r="G65" s="54"/>
      <c r="H65" s="54"/>
      <c r="I65" s="54"/>
      <c r="J65" s="54"/>
      <c r="K65" s="54"/>
      <c r="L65" s="54"/>
    </row>
    <row r="66" spans="6:13" x14ac:dyDescent="0.25">
      <c r="M66" s="48"/>
    </row>
  </sheetData>
  <mergeCells count="12">
    <mergeCell ref="A63:E63"/>
    <mergeCell ref="A64:E64"/>
    <mergeCell ref="A4:L4"/>
    <mergeCell ref="A25:E25"/>
    <mergeCell ref="A28:L30"/>
    <mergeCell ref="A31:L31"/>
    <mergeCell ref="A27:E27"/>
    <mergeCell ref="A1:L3"/>
    <mergeCell ref="A9:E9"/>
    <mergeCell ref="A11:E11"/>
    <mergeCell ref="A24:E24"/>
    <mergeCell ref="A20:E20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65" orientation="landscape" horizontalDpi="300" verticalDpi="300" r:id="rId1"/>
  <headerFooter alignWithMargins="0"/>
  <rowBreaks count="2" manualBreakCount="2">
    <brk id="27" max="16383" man="1"/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AB20"/>
  <sheetViews>
    <sheetView showGridLines="0" topLeftCell="P1" workbookViewId="0">
      <selection activeCell="S26" sqref="S26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21.5703125" style="2" customWidth="1"/>
    <col min="4" max="11" width="5.42578125" style="2" customWidth="1"/>
    <col min="12" max="12" width="7" style="2" customWidth="1"/>
    <col min="13" max="13" width="9.5703125" style="2" customWidth="1"/>
    <col min="14" max="14" width="8" style="2" customWidth="1"/>
    <col min="15" max="15" width="9.5703125" style="2" customWidth="1"/>
    <col min="16" max="16" width="42.85546875" style="2" customWidth="1"/>
    <col min="17" max="25" width="18.85546875" style="56" customWidth="1"/>
    <col min="26" max="27" width="20.42578125" style="56" customWidth="1"/>
    <col min="28" max="28" width="18.85546875" style="56" customWidth="1"/>
    <col min="29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7" t="s">
        <v>1</v>
      </c>
      <c r="R1" s="57" t="s">
        <v>1</v>
      </c>
      <c r="S1" s="57" t="s">
        <v>1</v>
      </c>
      <c r="T1" s="57" t="s">
        <v>1</v>
      </c>
      <c r="U1" s="57" t="s">
        <v>1</v>
      </c>
      <c r="V1" s="57"/>
      <c r="W1" s="57" t="s">
        <v>1</v>
      </c>
      <c r="X1" s="57" t="s">
        <v>1</v>
      </c>
      <c r="Y1" s="57" t="s">
        <v>1</v>
      </c>
      <c r="Z1" s="57" t="s">
        <v>1</v>
      </c>
      <c r="AA1" s="57" t="s">
        <v>1</v>
      </c>
      <c r="AB1" s="57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7" t="s">
        <v>1</v>
      </c>
      <c r="R2" s="57" t="s">
        <v>1</v>
      </c>
      <c r="S2" s="57" t="s">
        <v>1</v>
      </c>
      <c r="T2" s="57" t="s">
        <v>1</v>
      </c>
      <c r="U2" s="57" t="s">
        <v>1</v>
      </c>
      <c r="V2" s="57"/>
      <c r="W2" s="57" t="s">
        <v>1</v>
      </c>
      <c r="X2" s="57" t="s">
        <v>1</v>
      </c>
      <c r="Y2" s="57" t="s">
        <v>1</v>
      </c>
      <c r="Z2" s="57" t="s">
        <v>1</v>
      </c>
      <c r="AA2" s="57" t="s">
        <v>1</v>
      </c>
      <c r="AB2" s="57" t="s">
        <v>1</v>
      </c>
    </row>
    <row r="3" spans="1:28" x14ac:dyDescent="0.25">
      <c r="A3" s="7" t="s">
        <v>4</v>
      </c>
      <c r="B3" s="7" t="s">
        <v>228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/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8" t="s">
        <v>21</v>
      </c>
      <c r="R4" s="58" t="s">
        <v>22</v>
      </c>
      <c r="S4" s="58" t="s">
        <v>23</v>
      </c>
      <c r="T4" s="58" t="s">
        <v>24</v>
      </c>
      <c r="U4" s="58" t="s">
        <v>25</v>
      </c>
      <c r="V4" s="58" t="s">
        <v>129</v>
      </c>
      <c r="W4" s="58" t="s">
        <v>26</v>
      </c>
      <c r="X4" s="58" t="s">
        <v>28</v>
      </c>
      <c r="Y4" s="58" t="s">
        <v>29</v>
      </c>
      <c r="Z4" s="58" t="s">
        <v>31</v>
      </c>
      <c r="AA4" s="58" t="s">
        <v>27</v>
      </c>
      <c r="AB4" s="58" t="s">
        <v>30</v>
      </c>
    </row>
    <row r="5" spans="1:28" x14ac:dyDescent="0.25">
      <c r="A5" s="4" t="s">
        <v>32</v>
      </c>
      <c r="B5" s="3" t="s">
        <v>158</v>
      </c>
      <c r="C5" s="5" t="s">
        <v>33</v>
      </c>
      <c r="D5" s="4" t="s">
        <v>34</v>
      </c>
      <c r="E5" s="4" t="s">
        <v>35</v>
      </c>
      <c r="F5" s="4" t="s">
        <v>35</v>
      </c>
      <c r="G5" s="4" t="s">
        <v>36</v>
      </c>
      <c r="H5" s="4" t="s">
        <v>37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3" t="s">
        <v>163</v>
      </c>
      <c r="Q5" s="59">
        <v>80619565000</v>
      </c>
      <c r="R5" s="59">
        <v>0</v>
      </c>
      <c r="S5" s="59">
        <v>0</v>
      </c>
      <c r="T5" s="59">
        <v>80619565000</v>
      </c>
      <c r="U5" s="59">
        <v>0</v>
      </c>
      <c r="V5" s="59">
        <f t="shared" ref="V5:V18" si="0">+T5-U5</f>
        <v>80619565000</v>
      </c>
      <c r="W5" s="59">
        <v>80619565000</v>
      </c>
      <c r="X5" s="59">
        <v>80619565000</v>
      </c>
      <c r="Y5" s="59">
        <v>80619565000</v>
      </c>
      <c r="Z5" s="59">
        <v>80619565000</v>
      </c>
      <c r="AA5" s="59">
        <v>0</v>
      </c>
      <c r="AB5" s="59">
        <v>80619565000</v>
      </c>
    </row>
    <row r="6" spans="1:28" x14ac:dyDescent="0.25">
      <c r="A6" s="4" t="s">
        <v>32</v>
      </c>
      <c r="B6" s="3" t="s">
        <v>158</v>
      </c>
      <c r="C6" s="5" t="s">
        <v>141</v>
      </c>
      <c r="D6" s="4" t="s">
        <v>34</v>
      </c>
      <c r="E6" s="4" t="s">
        <v>35</v>
      </c>
      <c r="F6" s="4" t="s">
        <v>42</v>
      </c>
      <c r="G6" s="4"/>
      <c r="H6" s="4"/>
      <c r="I6" s="4"/>
      <c r="J6" s="4"/>
      <c r="K6" s="4"/>
      <c r="L6" s="4"/>
      <c r="M6" s="4" t="s">
        <v>38</v>
      </c>
      <c r="N6" s="4" t="s">
        <v>41</v>
      </c>
      <c r="O6" s="4" t="s">
        <v>40</v>
      </c>
      <c r="P6" s="3" t="s">
        <v>142</v>
      </c>
      <c r="Q6" s="59">
        <v>500000000</v>
      </c>
      <c r="R6" s="59">
        <v>0</v>
      </c>
      <c r="S6" s="59">
        <v>0</v>
      </c>
      <c r="T6" s="59">
        <v>500000000</v>
      </c>
      <c r="U6" s="59">
        <v>0</v>
      </c>
      <c r="V6" s="59">
        <f t="shared" si="0"/>
        <v>500000000</v>
      </c>
      <c r="W6" s="59">
        <v>0</v>
      </c>
      <c r="X6" s="59">
        <v>0</v>
      </c>
      <c r="Y6" s="59">
        <v>0</v>
      </c>
      <c r="Z6" s="59">
        <v>0</v>
      </c>
      <c r="AA6" s="59">
        <v>500000000</v>
      </c>
      <c r="AB6" s="59">
        <v>0</v>
      </c>
    </row>
    <row r="7" spans="1:28" x14ac:dyDescent="0.25">
      <c r="A7" s="4" t="s">
        <v>32</v>
      </c>
      <c r="B7" s="3" t="s">
        <v>158</v>
      </c>
      <c r="C7" s="5" t="s">
        <v>44</v>
      </c>
      <c r="D7" s="4" t="s">
        <v>34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/>
      <c r="M7" s="4" t="s">
        <v>38</v>
      </c>
      <c r="N7" s="4" t="s">
        <v>41</v>
      </c>
      <c r="O7" s="4" t="s">
        <v>40</v>
      </c>
      <c r="P7" s="3" t="s">
        <v>47</v>
      </c>
      <c r="Q7" s="59">
        <v>1392000000</v>
      </c>
      <c r="R7" s="59">
        <v>0</v>
      </c>
      <c r="S7" s="59">
        <v>0</v>
      </c>
      <c r="T7" s="59">
        <v>1392000000</v>
      </c>
      <c r="U7" s="59">
        <v>0</v>
      </c>
      <c r="V7" s="59">
        <f t="shared" si="0"/>
        <v>1392000000</v>
      </c>
      <c r="W7" s="59">
        <v>481009084</v>
      </c>
      <c r="X7" s="59">
        <v>481009084</v>
      </c>
      <c r="Y7" s="59">
        <v>481009084</v>
      </c>
      <c r="Z7" s="59">
        <v>481009084</v>
      </c>
      <c r="AA7" s="59">
        <v>910990916</v>
      </c>
      <c r="AB7" s="59">
        <v>481009084</v>
      </c>
    </row>
    <row r="8" spans="1:28" x14ac:dyDescent="0.25">
      <c r="A8" s="4" t="s">
        <v>32</v>
      </c>
      <c r="B8" s="3" t="s">
        <v>158</v>
      </c>
      <c r="C8" s="5" t="s">
        <v>51</v>
      </c>
      <c r="D8" s="4" t="s">
        <v>48</v>
      </c>
      <c r="E8" s="4" t="s">
        <v>49</v>
      </c>
      <c r="F8" s="4" t="s">
        <v>50</v>
      </c>
      <c r="G8" s="4" t="s">
        <v>52</v>
      </c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55</v>
      </c>
      <c r="Q8" s="59">
        <v>369679862938</v>
      </c>
      <c r="R8" s="59">
        <v>0</v>
      </c>
      <c r="S8" s="59">
        <v>0</v>
      </c>
      <c r="T8" s="59">
        <v>369679862938</v>
      </c>
      <c r="U8" s="59">
        <v>369679862938</v>
      </c>
      <c r="V8" s="59">
        <f t="shared" si="0"/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</row>
    <row r="9" spans="1:28" x14ac:dyDescent="0.25">
      <c r="A9" s="4" t="s">
        <v>32</v>
      </c>
      <c r="B9" s="3" t="s">
        <v>158</v>
      </c>
      <c r="C9" s="5" t="s">
        <v>69</v>
      </c>
      <c r="D9" s="4" t="s">
        <v>48</v>
      </c>
      <c r="E9" s="4" t="s">
        <v>49</v>
      </c>
      <c r="F9" s="4" t="s">
        <v>50</v>
      </c>
      <c r="G9" s="4" t="s">
        <v>67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38</v>
      </c>
      <c r="N9" s="4" t="s">
        <v>39</v>
      </c>
      <c r="O9" s="4" t="s">
        <v>40</v>
      </c>
      <c r="P9" s="3" t="s">
        <v>162</v>
      </c>
      <c r="Q9" s="59">
        <v>29445464006</v>
      </c>
      <c r="R9" s="59">
        <v>0</v>
      </c>
      <c r="S9" s="59">
        <v>0</v>
      </c>
      <c r="T9" s="59">
        <v>29445464006</v>
      </c>
      <c r="U9" s="59">
        <v>0</v>
      </c>
      <c r="V9" s="59">
        <f t="shared" si="0"/>
        <v>29445464006</v>
      </c>
      <c r="W9" s="59">
        <v>26855697367</v>
      </c>
      <c r="X9" s="59">
        <v>26099339815</v>
      </c>
      <c r="Y9" s="59">
        <v>7953596556.0900002</v>
      </c>
      <c r="Z9" s="59">
        <v>7953596556.0900002</v>
      </c>
      <c r="AA9" s="59">
        <v>2589766639</v>
      </c>
      <c r="AB9" s="59">
        <v>7953596556.0900002</v>
      </c>
    </row>
    <row r="10" spans="1:28" x14ac:dyDescent="0.25">
      <c r="A10" s="4" t="s">
        <v>32</v>
      </c>
      <c r="B10" s="3" t="s">
        <v>158</v>
      </c>
      <c r="C10" s="5" t="s">
        <v>69</v>
      </c>
      <c r="D10" s="4" t="s">
        <v>48</v>
      </c>
      <c r="E10" s="4" t="s">
        <v>49</v>
      </c>
      <c r="F10" s="4" t="s">
        <v>50</v>
      </c>
      <c r="G10" s="4" t="s">
        <v>67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38</v>
      </c>
      <c r="N10" s="4" t="s">
        <v>41</v>
      </c>
      <c r="O10" s="4" t="s">
        <v>40</v>
      </c>
      <c r="P10" s="3" t="s">
        <v>162</v>
      </c>
      <c r="Q10" s="59">
        <v>43072307409</v>
      </c>
      <c r="R10" s="59">
        <v>0</v>
      </c>
      <c r="S10" s="59">
        <v>0</v>
      </c>
      <c r="T10" s="59">
        <v>43072307409</v>
      </c>
      <c r="U10" s="59">
        <v>0</v>
      </c>
      <c r="V10" s="59">
        <f t="shared" si="0"/>
        <v>43072307409</v>
      </c>
      <c r="W10" s="59">
        <v>42630569038</v>
      </c>
      <c r="X10" s="59">
        <v>40923452133</v>
      </c>
      <c r="Y10" s="59">
        <v>13274876901</v>
      </c>
      <c r="Z10" s="59">
        <v>13249505885</v>
      </c>
      <c r="AA10" s="59">
        <v>441738371</v>
      </c>
      <c r="AB10" s="59">
        <v>13260909100</v>
      </c>
    </row>
    <row r="11" spans="1:28" x14ac:dyDescent="0.25">
      <c r="A11" s="4" t="s">
        <v>32</v>
      </c>
      <c r="B11" s="3" t="s">
        <v>158</v>
      </c>
      <c r="C11" s="5" t="s">
        <v>56</v>
      </c>
      <c r="D11" s="4" t="s">
        <v>48</v>
      </c>
      <c r="E11" s="4" t="s">
        <v>57</v>
      </c>
      <c r="F11" s="4" t="s">
        <v>50</v>
      </c>
      <c r="G11" s="4" t="s">
        <v>58</v>
      </c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3" t="s">
        <v>59</v>
      </c>
      <c r="Q11" s="59">
        <v>31502889003</v>
      </c>
      <c r="R11" s="59">
        <v>0</v>
      </c>
      <c r="S11" s="59">
        <v>0</v>
      </c>
      <c r="T11" s="59">
        <v>31502889003</v>
      </c>
      <c r="U11" s="59">
        <v>0</v>
      </c>
      <c r="V11" s="59">
        <f t="shared" si="0"/>
        <v>31502889003</v>
      </c>
      <c r="W11" s="59">
        <v>2791387838</v>
      </c>
      <c r="X11" s="59">
        <v>1111314312</v>
      </c>
      <c r="Y11" s="59">
        <v>198513249</v>
      </c>
      <c r="Z11" s="59">
        <v>198513249</v>
      </c>
      <c r="AA11" s="59">
        <v>28711501165</v>
      </c>
      <c r="AB11" s="59">
        <v>198513249</v>
      </c>
    </row>
    <row r="12" spans="1:28" x14ac:dyDescent="0.25">
      <c r="A12" s="4" t="s">
        <v>32</v>
      </c>
      <c r="B12" s="3" t="s">
        <v>158</v>
      </c>
      <c r="C12" s="5" t="s">
        <v>56</v>
      </c>
      <c r="D12" s="4" t="s">
        <v>48</v>
      </c>
      <c r="E12" s="4" t="s">
        <v>57</v>
      </c>
      <c r="F12" s="4" t="s">
        <v>50</v>
      </c>
      <c r="G12" s="4" t="s">
        <v>58</v>
      </c>
      <c r="H12" s="4"/>
      <c r="I12" s="4"/>
      <c r="J12" s="4"/>
      <c r="K12" s="4"/>
      <c r="L12" s="4"/>
      <c r="M12" s="4" t="s">
        <v>38</v>
      </c>
      <c r="N12" s="4" t="s">
        <v>41</v>
      </c>
      <c r="O12" s="4" t="s">
        <v>40</v>
      </c>
      <c r="P12" s="3" t="s">
        <v>59</v>
      </c>
      <c r="Q12" s="59">
        <v>13626616515</v>
      </c>
      <c r="R12" s="59">
        <v>0</v>
      </c>
      <c r="S12" s="59">
        <v>0</v>
      </c>
      <c r="T12" s="59">
        <v>13626616515</v>
      </c>
      <c r="U12" s="59">
        <v>0</v>
      </c>
      <c r="V12" s="59">
        <f t="shared" si="0"/>
        <v>13626616515</v>
      </c>
      <c r="W12" s="59">
        <v>8253936690.25</v>
      </c>
      <c r="X12" s="59">
        <v>4756163726.25</v>
      </c>
      <c r="Y12" s="59">
        <v>1054076761.72</v>
      </c>
      <c r="Z12" s="59">
        <v>1054076761.72</v>
      </c>
      <c r="AA12" s="59">
        <v>5372679824.75</v>
      </c>
      <c r="AB12" s="59">
        <v>1054076761.72</v>
      </c>
    </row>
    <row r="13" spans="1:28" x14ac:dyDescent="0.25">
      <c r="A13" s="4" t="s">
        <v>32</v>
      </c>
      <c r="B13" s="3" t="s">
        <v>158</v>
      </c>
      <c r="C13" s="5" t="s">
        <v>60</v>
      </c>
      <c r="D13" s="4" t="s">
        <v>48</v>
      </c>
      <c r="E13" s="4" t="s">
        <v>57</v>
      </c>
      <c r="F13" s="4" t="s">
        <v>50</v>
      </c>
      <c r="G13" s="4" t="s">
        <v>61</v>
      </c>
      <c r="H13" s="4"/>
      <c r="I13" s="4"/>
      <c r="J13" s="4"/>
      <c r="K13" s="4"/>
      <c r="L13" s="4"/>
      <c r="M13" s="4" t="s">
        <v>38</v>
      </c>
      <c r="N13" s="4" t="s">
        <v>41</v>
      </c>
      <c r="O13" s="4" t="s">
        <v>40</v>
      </c>
      <c r="P13" s="3" t="s">
        <v>62</v>
      </c>
      <c r="Q13" s="59">
        <v>1369300000</v>
      </c>
      <c r="R13" s="59">
        <v>0</v>
      </c>
      <c r="S13" s="59">
        <v>0</v>
      </c>
      <c r="T13" s="59">
        <v>1369300000</v>
      </c>
      <c r="U13" s="59">
        <v>0</v>
      </c>
      <c r="V13" s="59">
        <f t="shared" si="0"/>
        <v>1369300000</v>
      </c>
      <c r="W13" s="59">
        <v>0</v>
      </c>
      <c r="X13" s="59">
        <v>0</v>
      </c>
      <c r="Y13" s="59">
        <v>0</v>
      </c>
      <c r="Z13" s="59">
        <v>0</v>
      </c>
      <c r="AA13" s="59">
        <v>1369300000</v>
      </c>
      <c r="AB13" s="59">
        <v>0</v>
      </c>
    </row>
    <row r="14" spans="1:28" x14ac:dyDescent="0.25">
      <c r="A14" s="4" t="s">
        <v>32</v>
      </c>
      <c r="B14" s="3" t="s">
        <v>158</v>
      </c>
      <c r="C14" s="5" t="s">
        <v>63</v>
      </c>
      <c r="D14" s="4" t="s">
        <v>48</v>
      </c>
      <c r="E14" s="4" t="s">
        <v>57</v>
      </c>
      <c r="F14" s="4" t="s">
        <v>50</v>
      </c>
      <c r="G14" s="4" t="s">
        <v>64</v>
      </c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3" t="s">
        <v>65</v>
      </c>
      <c r="Q14" s="59">
        <v>8093188300</v>
      </c>
      <c r="R14" s="59">
        <v>0</v>
      </c>
      <c r="S14" s="59">
        <v>0</v>
      </c>
      <c r="T14" s="59">
        <v>8093188300</v>
      </c>
      <c r="U14" s="59">
        <v>0</v>
      </c>
      <c r="V14" s="59">
        <f t="shared" si="0"/>
        <v>8093188300</v>
      </c>
      <c r="W14" s="59">
        <v>150000000</v>
      </c>
      <c r="X14" s="59">
        <v>0</v>
      </c>
      <c r="Y14" s="59">
        <v>0</v>
      </c>
      <c r="Z14" s="59">
        <v>0</v>
      </c>
      <c r="AA14" s="59">
        <v>7943188300</v>
      </c>
      <c r="AB14" s="59">
        <v>0</v>
      </c>
    </row>
    <row r="15" spans="1:28" x14ac:dyDescent="0.25">
      <c r="A15" s="4" t="s">
        <v>32</v>
      </c>
      <c r="B15" s="3" t="s">
        <v>158</v>
      </c>
      <c r="C15" s="5" t="s">
        <v>63</v>
      </c>
      <c r="D15" s="4" t="s">
        <v>48</v>
      </c>
      <c r="E15" s="4" t="s">
        <v>57</v>
      </c>
      <c r="F15" s="4" t="s">
        <v>50</v>
      </c>
      <c r="G15" s="4" t="s">
        <v>64</v>
      </c>
      <c r="H15" s="4"/>
      <c r="I15" s="4"/>
      <c r="J15" s="4"/>
      <c r="K15" s="4"/>
      <c r="L15" s="4"/>
      <c r="M15" s="4" t="s">
        <v>38</v>
      </c>
      <c r="N15" s="4" t="s">
        <v>41</v>
      </c>
      <c r="O15" s="4" t="s">
        <v>40</v>
      </c>
      <c r="P15" s="3" t="s">
        <v>65</v>
      </c>
      <c r="Q15" s="59">
        <v>7687106182</v>
      </c>
      <c r="R15" s="59">
        <v>0</v>
      </c>
      <c r="S15" s="59">
        <v>0</v>
      </c>
      <c r="T15" s="59">
        <v>7687106182</v>
      </c>
      <c r="U15" s="59">
        <v>0</v>
      </c>
      <c r="V15" s="59">
        <f t="shared" si="0"/>
        <v>7687106182</v>
      </c>
      <c r="W15" s="59">
        <v>3711760810.0700002</v>
      </c>
      <c r="X15" s="59">
        <v>2853729158.0700002</v>
      </c>
      <c r="Y15" s="59">
        <v>654550842.92999995</v>
      </c>
      <c r="Z15" s="59">
        <v>654550842.92999995</v>
      </c>
      <c r="AA15" s="59">
        <v>3975345371.9299998</v>
      </c>
      <c r="AB15" s="59">
        <v>654550842.92999995</v>
      </c>
    </row>
    <row r="16" spans="1:28" x14ac:dyDescent="0.25">
      <c r="A16" s="4" t="s">
        <v>32</v>
      </c>
      <c r="B16" s="3" t="s">
        <v>158</v>
      </c>
      <c r="C16" s="5" t="s">
        <v>161</v>
      </c>
      <c r="D16" s="4" t="s">
        <v>48</v>
      </c>
      <c r="E16" s="4" t="s">
        <v>57</v>
      </c>
      <c r="F16" s="4" t="s">
        <v>50</v>
      </c>
      <c r="G16" s="4" t="s">
        <v>160</v>
      </c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3" t="s">
        <v>159</v>
      </c>
      <c r="Q16" s="59">
        <v>150000000</v>
      </c>
      <c r="R16" s="59">
        <v>0</v>
      </c>
      <c r="S16" s="59">
        <v>0</v>
      </c>
      <c r="T16" s="59">
        <v>150000000</v>
      </c>
      <c r="U16" s="59">
        <v>0</v>
      </c>
      <c r="V16" s="59">
        <f t="shared" si="0"/>
        <v>150000000</v>
      </c>
      <c r="W16" s="59">
        <v>0</v>
      </c>
      <c r="X16" s="59">
        <v>0</v>
      </c>
      <c r="Y16" s="59">
        <v>0</v>
      </c>
      <c r="Z16" s="59">
        <v>0</v>
      </c>
      <c r="AA16" s="59">
        <v>150000000</v>
      </c>
      <c r="AB16" s="59">
        <v>0</v>
      </c>
    </row>
    <row r="17" spans="1:28" x14ac:dyDescent="0.25">
      <c r="A17" s="4" t="s">
        <v>32</v>
      </c>
      <c r="B17" s="3" t="s">
        <v>158</v>
      </c>
      <c r="C17" s="5" t="s">
        <v>157</v>
      </c>
      <c r="D17" s="4" t="s">
        <v>48</v>
      </c>
      <c r="E17" s="4" t="s">
        <v>66</v>
      </c>
      <c r="F17" s="4" t="s">
        <v>50</v>
      </c>
      <c r="G17" s="4" t="s">
        <v>58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38</v>
      </c>
      <c r="N17" s="4" t="s">
        <v>39</v>
      </c>
      <c r="O17" s="4" t="s">
        <v>40</v>
      </c>
      <c r="P17" s="3" t="s">
        <v>156</v>
      </c>
      <c r="Q17" s="59">
        <v>27579330098</v>
      </c>
      <c r="R17" s="59">
        <v>0</v>
      </c>
      <c r="S17" s="59">
        <v>0</v>
      </c>
      <c r="T17" s="59">
        <v>27579330098</v>
      </c>
      <c r="U17" s="59">
        <v>0</v>
      </c>
      <c r="V17" s="59">
        <f t="shared" si="0"/>
        <v>27579330098</v>
      </c>
      <c r="W17" s="59">
        <v>21335475892.880001</v>
      </c>
      <c r="X17" s="59">
        <v>16060704048.780001</v>
      </c>
      <c r="Y17" s="59">
        <v>3322358509.1700001</v>
      </c>
      <c r="Z17" s="59">
        <v>3316736149.1700001</v>
      </c>
      <c r="AA17" s="59">
        <v>6243854205.1199999</v>
      </c>
      <c r="AB17" s="59">
        <v>3316736149.1700001</v>
      </c>
    </row>
    <row r="18" spans="1:28" x14ac:dyDescent="0.25">
      <c r="A18" s="4" t="s">
        <v>1</v>
      </c>
      <c r="B18" s="3" t="s">
        <v>1</v>
      </c>
      <c r="C18" s="5" t="s">
        <v>1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3" t="s">
        <v>1</v>
      </c>
      <c r="Q18" s="59">
        <v>614717629451</v>
      </c>
      <c r="R18" s="59">
        <v>0</v>
      </c>
      <c r="S18" s="59">
        <v>0</v>
      </c>
      <c r="T18" s="59">
        <v>614717629451</v>
      </c>
      <c r="U18" s="59">
        <v>369679862938</v>
      </c>
      <c r="V18" s="59">
        <f t="shared" si="0"/>
        <v>245037766513</v>
      </c>
      <c r="W18" s="59">
        <v>186829401720.20001</v>
      </c>
      <c r="X18" s="59">
        <v>172905277277.10001</v>
      </c>
      <c r="Y18" s="59">
        <v>107558546903.91</v>
      </c>
      <c r="Z18" s="59">
        <v>107527553527.91</v>
      </c>
      <c r="AA18" s="59">
        <v>58208364792.800003</v>
      </c>
      <c r="AB18" s="59">
        <v>107538956742.91</v>
      </c>
    </row>
    <row r="19" spans="1:28" x14ac:dyDescent="0.25">
      <c r="A19" s="4" t="s">
        <v>1</v>
      </c>
      <c r="B19" s="6" t="s">
        <v>1</v>
      </c>
      <c r="C19" s="5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3" t="s">
        <v>1</v>
      </c>
      <c r="Q19" s="60" t="s">
        <v>1</v>
      </c>
      <c r="R19" s="60" t="s">
        <v>1</v>
      </c>
      <c r="S19" s="60" t="s">
        <v>1</v>
      </c>
      <c r="T19" s="60" t="s">
        <v>1</v>
      </c>
      <c r="U19" s="60" t="s">
        <v>1</v>
      </c>
      <c r="V19" s="59"/>
      <c r="W19" s="60" t="s">
        <v>1</v>
      </c>
      <c r="X19" s="60" t="s">
        <v>1</v>
      </c>
      <c r="Y19" s="60" t="s">
        <v>1</v>
      </c>
      <c r="Z19" s="60" t="s">
        <v>1</v>
      </c>
      <c r="AA19" s="60" t="s">
        <v>1</v>
      </c>
      <c r="AB19" s="60" t="s">
        <v>1</v>
      </c>
    </row>
    <row r="20" spans="1:28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50"/>
  <sheetViews>
    <sheetView showGridLines="0" topLeftCell="M25" workbookViewId="0">
      <selection activeCell="Q50" sqref="Q50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6" width="8.42578125" style="2" customWidth="1"/>
    <col min="17" max="25" width="18.85546875" style="56" customWidth="1"/>
    <col min="26" max="27" width="18.85546875" style="56" bestFit="1" customWidth="1"/>
    <col min="28" max="28" width="18.85546875" style="56" customWidth="1"/>
    <col min="29" max="29" width="11.42578125" style="56"/>
    <col min="30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7" t="s">
        <v>1</v>
      </c>
      <c r="R1" s="57" t="s">
        <v>1</v>
      </c>
      <c r="S1" s="57" t="s">
        <v>1</v>
      </c>
      <c r="T1" s="57" t="s">
        <v>1</v>
      </c>
      <c r="U1" s="57" t="s">
        <v>1</v>
      </c>
      <c r="V1" s="57"/>
      <c r="W1" s="57" t="s">
        <v>1</v>
      </c>
      <c r="X1" s="57" t="s">
        <v>1</v>
      </c>
      <c r="Y1" s="57" t="s">
        <v>1</v>
      </c>
      <c r="Z1" s="57" t="s">
        <v>1</v>
      </c>
      <c r="AA1" s="57" t="s">
        <v>1</v>
      </c>
      <c r="AB1" s="57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7" t="s">
        <v>1</v>
      </c>
      <c r="R2" s="57" t="s">
        <v>1</v>
      </c>
      <c r="S2" s="57" t="s">
        <v>1</v>
      </c>
      <c r="T2" s="57" t="s">
        <v>1</v>
      </c>
      <c r="U2" s="57" t="s">
        <v>1</v>
      </c>
      <c r="V2" s="57"/>
      <c r="W2" s="57" t="s">
        <v>1</v>
      </c>
      <c r="X2" s="57" t="s">
        <v>1</v>
      </c>
      <c r="Y2" s="57" t="s">
        <v>1</v>
      </c>
      <c r="Z2" s="57" t="s">
        <v>1</v>
      </c>
      <c r="AA2" s="57" t="s">
        <v>1</v>
      </c>
      <c r="AB2" s="57" t="s">
        <v>1</v>
      </c>
    </row>
    <row r="3" spans="1:28" x14ac:dyDescent="0.25">
      <c r="A3" s="7" t="s">
        <v>4</v>
      </c>
      <c r="B3" s="7" t="s">
        <v>228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/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8" t="s">
        <v>21</v>
      </c>
      <c r="R4" s="58" t="s">
        <v>22</v>
      </c>
      <c r="S4" s="58" t="s">
        <v>23</v>
      </c>
      <c r="T4" s="58" t="s">
        <v>24</v>
      </c>
      <c r="U4" s="58" t="s">
        <v>25</v>
      </c>
      <c r="V4" s="58" t="s">
        <v>129</v>
      </c>
      <c r="W4" s="58" t="s">
        <v>26</v>
      </c>
      <c r="X4" s="58" t="s">
        <v>28</v>
      </c>
      <c r="Y4" s="58" t="s">
        <v>29</v>
      </c>
      <c r="Z4" s="58" t="s">
        <v>31</v>
      </c>
      <c r="AA4" s="58" t="s">
        <v>27</v>
      </c>
      <c r="AB4" s="58" t="s">
        <v>30</v>
      </c>
    </row>
    <row r="5" spans="1:28" x14ac:dyDescent="0.25">
      <c r="A5" s="4" t="s">
        <v>166</v>
      </c>
      <c r="B5" s="3" t="s">
        <v>165</v>
      </c>
      <c r="C5" s="5" t="s">
        <v>128</v>
      </c>
      <c r="D5" s="4" t="s">
        <v>34</v>
      </c>
      <c r="E5" s="4" t="s">
        <v>36</v>
      </c>
      <c r="F5" s="4" t="s">
        <v>36</v>
      </c>
      <c r="G5" s="4" t="s">
        <v>36</v>
      </c>
      <c r="H5" s="4"/>
      <c r="I5" s="4"/>
      <c r="J5" s="4"/>
      <c r="K5" s="4"/>
      <c r="L5" s="4"/>
      <c r="M5" s="4" t="s">
        <v>53</v>
      </c>
      <c r="N5" s="4" t="s">
        <v>42</v>
      </c>
      <c r="O5" s="4" t="s">
        <v>40</v>
      </c>
      <c r="P5" s="3" t="s">
        <v>127</v>
      </c>
      <c r="Q5" s="59">
        <v>33034154224</v>
      </c>
      <c r="R5" s="59">
        <v>0</v>
      </c>
      <c r="S5" s="59">
        <v>0</v>
      </c>
      <c r="T5" s="59">
        <v>33034154224</v>
      </c>
      <c r="U5" s="59">
        <v>0</v>
      </c>
      <c r="V5" s="59">
        <v>33034154224</v>
      </c>
      <c r="W5" s="59">
        <v>33034154224</v>
      </c>
      <c r="X5" s="59">
        <v>9625081441</v>
      </c>
      <c r="Y5" s="59">
        <v>9623664109</v>
      </c>
      <c r="Z5" s="59">
        <v>9623664109</v>
      </c>
      <c r="AA5" s="59">
        <v>0</v>
      </c>
      <c r="AB5" s="59">
        <v>9623664109</v>
      </c>
    </row>
    <row r="6" spans="1:28" x14ac:dyDescent="0.25">
      <c r="A6" s="4" t="s">
        <v>166</v>
      </c>
      <c r="B6" s="3" t="s">
        <v>165</v>
      </c>
      <c r="C6" s="5" t="s">
        <v>126</v>
      </c>
      <c r="D6" s="4" t="s">
        <v>34</v>
      </c>
      <c r="E6" s="4" t="s">
        <v>36</v>
      </c>
      <c r="F6" s="4" t="s">
        <v>36</v>
      </c>
      <c r="G6" s="4" t="s">
        <v>178</v>
      </c>
      <c r="H6" s="4"/>
      <c r="I6" s="4"/>
      <c r="J6" s="4"/>
      <c r="K6" s="4"/>
      <c r="L6" s="4"/>
      <c r="M6" s="4" t="s">
        <v>53</v>
      </c>
      <c r="N6" s="4" t="s">
        <v>42</v>
      </c>
      <c r="O6" s="4" t="s">
        <v>40</v>
      </c>
      <c r="P6" s="3" t="s">
        <v>125</v>
      </c>
      <c r="Q6" s="59">
        <v>11410881705</v>
      </c>
      <c r="R6" s="59">
        <v>0</v>
      </c>
      <c r="S6" s="59">
        <v>0</v>
      </c>
      <c r="T6" s="59">
        <v>11410881705</v>
      </c>
      <c r="U6" s="59">
        <v>0</v>
      </c>
      <c r="V6" s="59">
        <v>11410881705</v>
      </c>
      <c r="W6" s="59">
        <v>11410881705</v>
      </c>
      <c r="X6" s="59">
        <v>2955499839</v>
      </c>
      <c r="Y6" s="59">
        <v>2955499839</v>
      </c>
      <c r="Z6" s="59">
        <v>2955499839</v>
      </c>
      <c r="AA6" s="59">
        <v>0</v>
      </c>
      <c r="AB6" s="59">
        <v>2955499839</v>
      </c>
    </row>
    <row r="7" spans="1:28" x14ac:dyDescent="0.25">
      <c r="A7" s="4" t="s">
        <v>166</v>
      </c>
      <c r="B7" s="3" t="s">
        <v>165</v>
      </c>
      <c r="C7" s="5" t="s">
        <v>124</v>
      </c>
      <c r="D7" s="4" t="s">
        <v>34</v>
      </c>
      <c r="E7" s="4" t="s">
        <v>36</v>
      </c>
      <c r="F7" s="4" t="s">
        <v>36</v>
      </c>
      <c r="G7" s="4" t="s">
        <v>35</v>
      </c>
      <c r="H7" s="4"/>
      <c r="I7" s="4"/>
      <c r="J7" s="4"/>
      <c r="K7" s="4"/>
      <c r="L7" s="4"/>
      <c r="M7" s="4" t="s">
        <v>53</v>
      </c>
      <c r="N7" s="4" t="s">
        <v>42</v>
      </c>
      <c r="O7" s="4" t="s">
        <v>40</v>
      </c>
      <c r="P7" s="3" t="s">
        <v>123</v>
      </c>
      <c r="Q7" s="59">
        <v>3068450133</v>
      </c>
      <c r="R7" s="59">
        <v>0</v>
      </c>
      <c r="S7" s="59">
        <v>0</v>
      </c>
      <c r="T7" s="59">
        <v>3068450133</v>
      </c>
      <c r="U7" s="59">
        <v>0</v>
      </c>
      <c r="V7" s="59">
        <v>3068450133</v>
      </c>
      <c r="W7" s="59">
        <v>3068450133</v>
      </c>
      <c r="X7" s="59">
        <v>590393326</v>
      </c>
      <c r="Y7" s="59">
        <v>589990602</v>
      </c>
      <c r="Z7" s="59">
        <v>589990602</v>
      </c>
      <c r="AA7" s="59">
        <v>0</v>
      </c>
      <c r="AB7" s="59">
        <v>589990602</v>
      </c>
    </row>
    <row r="8" spans="1:28" x14ac:dyDescent="0.25">
      <c r="A8" s="4" t="s">
        <v>166</v>
      </c>
      <c r="B8" s="3" t="s">
        <v>165</v>
      </c>
      <c r="C8" s="5" t="s">
        <v>139</v>
      </c>
      <c r="D8" s="4" t="s">
        <v>34</v>
      </c>
      <c r="E8" s="4" t="s">
        <v>178</v>
      </c>
      <c r="F8" s="4"/>
      <c r="G8" s="4"/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140</v>
      </c>
      <c r="Q8" s="59">
        <v>6599869299</v>
      </c>
      <c r="R8" s="59">
        <v>0</v>
      </c>
      <c r="S8" s="59">
        <v>32228398</v>
      </c>
      <c r="T8" s="59">
        <v>6567640901</v>
      </c>
      <c r="U8" s="59">
        <v>0</v>
      </c>
      <c r="V8" s="59">
        <v>6567640901</v>
      </c>
      <c r="W8" s="59">
        <v>6536684673.6400003</v>
      </c>
      <c r="X8" s="59">
        <v>3745897903.73</v>
      </c>
      <c r="Y8" s="59">
        <v>1556518198.48</v>
      </c>
      <c r="Z8" s="59">
        <v>1475890827.97</v>
      </c>
      <c r="AA8" s="59">
        <v>30956227.359999999</v>
      </c>
      <c r="AB8" s="59">
        <v>1556518198.48</v>
      </c>
    </row>
    <row r="9" spans="1:28" x14ac:dyDescent="0.25">
      <c r="A9" s="4" t="s">
        <v>166</v>
      </c>
      <c r="B9" s="3" t="s">
        <v>165</v>
      </c>
      <c r="C9" s="5" t="s">
        <v>122</v>
      </c>
      <c r="D9" s="4" t="s">
        <v>34</v>
      </c>
      <c r="E9" s="4" t="s">
        <v>35</v>
      </c>
      <c r="F9" s="4" t="s">
        <v>35</v>
      </c>
      <c r="G9" s="4" t="s">
        <v>36</v>
      </c>
      <c r="H9" s="4" t="s">
        <v>183</v>
      </c>
      <c r="I9" s="4"/>
      <c r="J9" s="4"/>
      <c r="K9" s="4"/>
      <c r="L9" s="4"/>
      <c r="M9" s="4" t="s">
        <v>53</v>
      </c>
      <c r="N9" s="4" t="s">
        <v>73</v>
      </c>
      <c r="O9" s="4" t="s">
        <v>101</v>
      </c>
      <c r="P9" s="3" t="s">
        <v>138</v>
      </c>
      <c r="Q9" s="59">
        <v>11064778861</v>
      </c>
      <c r="R9" s="59">
        <v>0</v>
      </c>
      <c r="S9" s="59">
        <v>0</v>
      </c>
      <c r="T9" s="59">
        <v>11064778861</v>
      </c>
      <c r="U9" s="59">
        <v>0</v>
      </c>
      <c r="V9" s="59">
        <v>11064778861</v>
      </c>
      <c r="W9" s="59">
        <v>8787370899</v>
      </c>
      <c r="X9" s="59">
        <v>0</v>
      </c>
      <c r="Y9" s="59">
        <v>0</v>
      </c>
      <c r="Z9" s="59">
        <v>0</v>
      </c>
      <c r="AA9" s="59">
        <v>2277407962</v>
      </c>
      <c r="AB9" s="59">
        <v>0</v>
      </c>
    </row>
    <row r="10" spans="1:28" x14ac:dyDescent="0.25">
      <c r="A10" s="4" t="s">
        <v>166</v>
      </c>
      <c r="B10" s="3" t="s">
        <v>165</v>
      </c>
      <c r="C10" s="5" t="s">
        <v>121</v>
      </c>
      <c r="D10" s="4" t="s">
        <v>34</v>
      </c>
      <c r="E10" s="4" t="s">
        <v>35</v>
      </c>
      <c r="F10" s="4" t="s">
        <v>35</v>
      </c>
      <c r="G10" s="4" t="s">
        <v>36</v>
      </c>
      <c r="H10" s="4" t="s">
        <v>182</v>
      </c>
      <c r="I10" s="4"/>
      <c r="J10" s="4"/>
      <c r="K10" s="4"/>
      <c r="L10" s="4"/>
      <c r="M10" s="4" t="s">
        <v>53</v>
      </c>
      <c r="N10" s="4" t="s">
        <v>42</v>
      </c>
      <c r="O10" s="4" t="s">
        <v>40</v>
      </c>
      <c r="P10" s="3" t="s">
        <v>120</v>
      </c>
      <c r="Q10" s="59">
        <v>1056000000</v>
      </c>
      <c r="R10" s="59">
        <v>0</v>
      </c>
      <c r="S10" s="59">
        <v>0</v>
      </c>
      <c r="T10" s="59">
        <v>1056000000</v>
      </c>
      <c r="U10" s="59">
        <v>0</v>
      </c>
      <c r="V10" s="59">
        <v>1056000000</v>
      </c>
      <c r="W10" s="59">
        <v>1056000000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</row>
    <row r="11" spans="1:28" x14ac:dyDescent="0.25">
      <c r="A11" s="4" t="s">
        <v>166</v>
      </c>
      <c r="B11" s="3" t="s">
        <v>165</v>
      </c>
      <c r="C11" s="5" t="s">
        <v>119</v>
      </c>
      <c r="D11" s="4" t="s">
        <v>34</v>
      </c>
      <c r="E11" s="4" t="s">
        <v>35</v>
      </c>
      <c r="F11" s="4" t="s">
        <v>35</v>
      </c>
      <c r="G11" s="4" t="s">
        <v>46</v>
      </c>
      <c r="H11" s="4" t="s">
        <v>181</v>
      </c>
      <c r="I11" s="4"/>
      <c r="J11" s="4"/>
      <c r="K11" s="4"/>
      <c r="L11" s="4"/>
      <c r="M11" s="4" t="s">
        <v>53</v>
      </c>
      <c r="N11" s="4" t="s">
        <v>42</v>
      </c>
      <c r="O11" s="4" t="s">
        <v>40</v>
      </c>
      <c r="P11" s="3" t="s">
        <v>118</v>
      </c>
      <c r="Q11" s="59">
        <v>36287817921</v>
      </c>
      <c r="R11" s="59">
        <v>0</v>
      </c>
      <c r="S11" s="59">
        <v>0</v>
      </c>
      <c r="T11" s="59">
        <v>36287817921</v>
      </c>
      <c r="U11" s="59">
        <v>0</v>
      </c>
      <c r="V11" s="59">
        <v>36287817921</v>
      </c>
      <c r="W11" s="59">
        <v>36287817921</v>
      </c>
      <c r="X11" s="59">
        <v>36287817921</v>
      </c>
      <c r="Y11" s="59">
        <v>16031924135</v>
      </c>
      <c r="Z11" s="59">
        <v>16031924135</v>
      </c>
      <c r="AA11" s="59">
        <v>0</v>
      </c>
      <c r="AB11" s="59">
        <v>16031924135</v>
      </c>
    </row>
    <row r="12" spans="1:28" x14ac:dyDescent="0.25">
      <c r="A12" s="4" t="s">
        <v>166</v>
      </c>
      <c r="B12" s="3" t="s">
        <v>165</v>
      </c>
      <c r="C12" s="5" t="s">
        <v>117</v>
      </c>
      <c r="D12" s="4" t="s">
        <v>34</v>
      </c>
      <c r="E12" s="4" t="s">
        <v>35</v>
      </c>
      <c r="F12" s="4" t="s">
        <v>46</v>
      </c>
      <c r="G12" s="4" t="s">
        <v>178</v>
      </c>
      <c r="H12" s="4" t="s">
        <v>43</v>
      </c>
      <c r="I12" s="4"/>
      <c r="J12" s="4"/>
      <c r="K12" s="4"/>
      <c r="L12" s="4"/>
      <c r="M12" s="4" t="s">
        <v>53</v>
      </c>
      <c r="N12" s="4" t="s">
        <v>42</v>
      </c>
      <c r="O12" s="4" t="s">
        <v>40</v>
      </c>
      <c r="P12" s="3" t="s">
        <v>116</v>
      </c>
      <c r="Q12" s="59">
        <v>32000000</v>
      </c>
      <c r="R12" s="59">
        <v>0</v>
      </c>
      <c r="S12" s="59">
        <v>0</v>
      </c>
      <c r="T12" s="59">
        <v>32000000</v>
      </c>
      <c r="U12" s="59">
        <v>0</v>
      </c>
      <c r="V12" s="59">
        <v>32000000</v>
      </c>
      <c r="W12" s="59">
        <v>32000000</v>
      </c>
      <c r="X12" s="59">
        <v>7668390</v>
      </c>
      <c r="Y12" s="59">
        <v>7668390</v>
      </c>
      <c r="Z12" s="59">
        <v>7668390</v>
      </c>
      <c r="AA12" s="59">
        <v>0</v>
      </c>
      <c r="AB12" s="59">
        <v>7668390</v>
      </c>
    </row>
    <row r="13" spans="1:28" x14ac:dyDescent="0.25">
      <c r="A13" s="4" t="s">
        <v>166</v>
      </c>
      <c r="B13" s="3" t="s">
        <v>165</v>
      </c>
      <c r="C13" s="5" t="s">
        <v>115</v>
      </c>
      <c r="D13" s="4" t="s">
        <v>34</v>
      </c>
      <c r="E13" s="4" t="s">
        <v>35</v>
      </c>
      <c r="F13" s="4" t="s">
        <v>46</v>
      </c>
      <c r="G13" s="4" t="s">
        <v>178</v>
      </c>
      <c r="H13" s="4" t="s">
        <v>180</v>
      </c>
      <c r="I13" s="4"/>
      <c r="J13" s="4"/>
      <c r="K13" s="4"/>
      <c r="L13" s="4"/>
      <c r="M13" s="4" t="s">
        <v>53</v>
      </c>
      <c r="N13" s="4" t="s">
        <v>42</v>
      </c>
      <c r="O13" s="4" t="s">
        <v>40</v>
      </c>
      <c r="P13" s="3" t="s">
        <v>114</v>
      </c>
      <c r="Q13" s="59">
        <v>548000000</v>
      </c>
      <c r="R13" s="59">
        <v>0</v>
      </c>
      <c r="S13" s="59">
        <v>0</v>
      </c>
      <c r="T13" s="59">
        <v>548000000</v>
      </c>
      <c r="U13" s="59">
        <v>0</v>
      </c>
      <c r="V13" s="59">
        <v>548000000</v>
      </c>
      <c r="W13" s="59">
        <v>548000000</v>
      </c>
      <c r="X13" s="59">
        <v>111447603</v>
      </c>
      <c r="Y13" s="59">
        <v>111447603</v>
      </c>
      <c r="Z13" s="59">
        <v>111447603</v>
      </c>
      <c r="AA13" s="59">
        <v>0</v>
      </c>
      <c r="AB13" s="59">
        <v>111447603</v>
      </c>
    </row>
    <row r="14" spans="1:28" x14ac:dyDescent="0.25">
      <c r="A14" s="4" t="s">
        <v>166</v>
      </c>
      <c r="B14" s="3" t="s">
        <v>165</v>
      </c>
      <c r="C14" s="5" t="s">
        <v>113</v>
      </c>
      <c r="D14" s="4" t="s">
        <v>34</v>
      </c>
      <c r="E14" s="4" t="s">
        <v>35</v>
      </c>
      <c r="F14" s="4" t="s">
        <v>46</v>
      </c>
      <c r="G14" s="4" t="s">
        <v>178</v>
      </c>
      <c r="H14" s="4" t="s">
        <v>179</v>
      </c>
      <c r="I14" s="4"/>
      <c r="J14" s="4"/>
      <c r="K14" s="4"/>
      <c r="L14" s="4"/>
      <c r="M14" s="4" t="s">
        <v>53</v>
      </c>
      <c r="N14" s="4" t="s">
        <v>42</v>
      </c>
      <c r="O14" s="4" t="s">
        <v>40</v>
      </c>
      <c r="P14" s="3" t="s">
        <v>112</v>
      </c>
      <c r="Q14" s="59">
        <v>7000000000</v>
      </c>
      <c r="R14" s="59">
        <v>0</v>
      </c>
      <c r="S14" s="59">
        <v>0</v>
      </c>
      <c r="T14" s="59">
        <v>7000000000</v>
      </c>
      <c r="U14" s="59">
        <v>0</v>
      </c>
      <c r="V14" s="59">
        <v>7000000000</v>
      </c>
      <c r="W14" s="59">
        <v>7000000000</v>
      </c>
      <c r="X14" s="59">
        <v>4071590800</v>
      </c>
      <c r="Y14" s="59">
        <v>4071590800</v>
      </c>
      <c r="Z14" s="59">
        <v>3825331175</v>
      </c>
      <c r="AA14" s="59">
        <v>0</v>
      </c>
      <c r="AB14" s="59">
        <v>4071590800</v>
      </c>
    </row>
    <row r="15" spans="1:28" x14ac:dyDescent="0.25">
      <c r="A15" s="4" t="s">
        <v>166</v>
      </c>
      <c r="B15" s="3" t="s">
        <v>165</v>
      </c>
      <c r="C15" s="5" t="s">
        <v>111</v>
      </c>
      <c r="D15" s="4" t="s">
        <v>34</v>
      </c>
      <c r="E15" s="4" t="s">
        <v>35</v>
      </c>
      <c r="F15" s="4" t="s">
        <v>46</v>
      </c>
      <c r="G15" s="4" t="s">
        <v>178</v>
      </c>
      <c r="H15" s="4" t="s">
        <v>177</v>
      </c>
      <c r="I15" s="4"/>
      <c r="J15" s="4"/>
      <c r="K15" s="4"/>
      <c r="L15" s="4"/>
      <c r="M15" s="4" t="s">
        <v>53</v>
      </c>
      <c r="N15" s="4" t="s">
        <v>42</v>
      </c>
      <c r="O15" s="4" t="s">
        <v>40</v>
      </c>
      <c r="P15" s="3" t="s">
        <v>110</v>
      </c>
      <c r="Q15" s="59">
        <v>108500000</v>
      </c>
      <c r="R15" s="59">
        <v>0</v>
      </c>
      <c r="S15" s="59">
        <v>0</v>
      </c>
      <c r="T15" s="59">
        <v>108500000</v>
      </c>
      <c r="U15" s="59">
        <v>0</v>
      </c>
      <c r="V15" s="59">
        <v>108500000</v>
      </c>
      <c r="W15" s="59">
        <v>108500000</v>
      </c>
      <c r="X15" s="59">
        <v>58205472</v>
      </c>
      <c r="Y15" s="59">
        <v>58205472</v>
      </c>
      <c r="Z15" s="59">
        <v>58205472</v>
      </c>
      <c r="AA15" s="59">
        <v>0</v>
      </c>
      <c r="AB15" s="59">
        <v>58205472</v>
      </c>
    </row>
    <row r="16" spans="1:28" x14ac:dyDescent="0.25">
      <c r="A16" s="4" t="s">
        <v>166</v>
      </c>
      <c r="B16" s="3" t="s">
        <v>165</v>
      </c>
      <c r="C16" s="5" t="s">
        <v>141</v>
      </c>
      <c r="D16" s="4" t="s">
        <v>34</v>
      </c>
      <c r="E16" s="4" t="s">
        <v>35</v>
      </c>
      <c r="F16" s="4" t="s">
        <v>42</v>
      </c>
      <c r="G16" s="4"/>
      <c r="H16" s="4"/>
      <c r="I16" s="4"/>
      <c r="J16" s="4"/>
      <c r="K16" s="4"/>
      <c r="L16" s="4"/>
      <c r="M16" s="4" t="s">
        <v>53</v>
      </c>
      <c r="N16" s="4" t="s">
        <v>42</v>
      </c>
      <c r="O16" s="4" t="s">
        <v>40</v>
      </c>
      <c r="P16" s="3" t="s">
        <v>142</v>
      </c>
      <c r="Q16" s="59">
        <v>636105677</v>
      </c>
      <c r="R16" s="59">
        <v>0</v>
      </c>
      <c r="S16" s="59">
        <v>0</v>
      </c>
      <c r="T16" s="59">
        <v>636105677</v>
      </c>
      <c r="U16" s="59">
        <v>0</v>
      </c>
      <c r="V16" s="59">
        <v>636105677</v>
      </c>
      <c r="W16" s="59">
        <v>636105677</v>
      </c>
      <c r="X16" s="59">
        <v>5628697</v>
      </c>
      <c r="Y16" s="59">
        <v>5628697</v>
      </c>
      <c r="Z16" s="59">
        <v>5628697</v>
      </c>
      <c r="AA16" s="59">
        <v>0</v>
      </c>
      <c r="AB16" s="59">
        <v>5628697</v>
      </c>
    </row>
    <row r="17" spans="1:28" x14ac:dyDescent="0.25">
      <c r="A17" s="4" t="s">
        <v>166</v>
      </c>
      <c r="B17" s="3" t="s">
        <v>165</v>
      </c>
      <c r="C17" s="5" t="s">
        <v>109</v>
      </c>
      <c r="D17" s="4" t="s">
        <v>34</v>
      </c>
      <c r="E17" s="4" t="s">
        <v>45</v>
      </c>
      <c r="F17" s="4" t="s">
        <v>36</v>
      </c>
      <c r="G17" s="4"/>
      <c r="H17" s="4"/>
      <c r="I17" s="4"/>
      <c r="J17" s="4"/>
      <c r="K17" s="4"/>
      <c r="L17" s="4"/>
      <c r="M17" s="4" t="s">
        <v>53</v>
      </c>
      <c r="N17" s="4" t="s">
        <v>42</v>
      </c>
      <c r="O17" s="4" t="s">
        <v>40</v>
      </c>
      <c r="P17" s="3" t="s">
        <v>108</v>
      </c>
      <c r="Q17" s="59">
        <v>171270680</v>
      </c>
      <c r="R17" s="59">
        <v>0</v>
      </c>
      <c r="S17" s="59">
        <v>0</v>
      </c>
      <c r="T17" s="59">
        <v>171270680</v>
      </c>
      <c r="U17" s="59">
        <v>0</v>
      </c>
      <c r="V17" s="59">
        <v>171270680</v>
      </c>
      <c r="W17" s="59">
        <v>171270680</v>
      </c>
      <c r="X17" s="59">
        <v>141399100</v>
      </c>
      <c r="Y17" s="59">
        <v>141399100</v>
      </c>
      <c r="Z17" s="59">
        <v>141399100</v>
      </c>
      <c r="AA17" s="59">
        <v>0</v>
      </c>
      <c r="AB17" s="59">
        <v>141399100</v>
      </c>
    </row>
    <row r="18" spans="1:28" x14ac:dyDescent="0.25">
      <c r="A18" s="4" t="s">
        <v>166</v>
      </c>
      <c r="B18" s="3" t="s">
        <v>165</v>
      </c>
      <c r="C18" s="5" t="s">
        <v>44</v>
      </c>
      <c r="D18" s="4" t="s">
        <v>34</v>
      </c>
      <c r="E18" s="4" t="s">
        <v>45</v>
      </c>
      <c r="F18" s="4" t="s">
        <v>46</v>
      </c>
      <c r="G18" s="4" t="s">
        <v>36</v>
      </c>
      <c r="H18" s="4"/>
      <c r="I18" s="4"/>
      <c r="J18" s="4"/>
      <c r="K18" s="4"/>
      <c r="L18" s="4"/>
      <c r="M18" s="4" t="s">
        <v>53</v>
      </c>
      <c r="N18" s="4" t="s">
        <v>54</v>
      </c>
      <c r="O18" s="4" t="s">
        <v>101</v>
      </c>
      <c r="P18" s="3" t="s">
        <v>47</v>
      </c>
      <c r="Q18" s="59">
        <v>947851246</v>
      </c>
      <c r="R18" s="59">
        <v>0</v>
      </c>
      <c r="S18" s="59">
        <v>0</v>
      </c>
      <c r="T18" s="59">
        <v>947851246</v>
      </c>
      <c r="U18" s="59">
        <v>0</v>
      </c>
      <c r="V18" s="59">
        <v>947851246</v>
      </c>
      <c r="W18" s="59">
        <v>947851246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</row>
    <row r="19" spans="1:28" x14ac:dyDescent="0.25">
      <c r="A19" s="4" t="s">
        <v>166</v>
      </c>
      <c r="B19" s="3" t="s">
        <v>165</v>
      </c>
      <c r="C19" s="5" t="s">
        <v>225</v>
      </c>
      <c r="D19" s="4" t="s">
        <v>34</v>
      </c>
      <c r="E19" s="4" t="s">
        <v>45</v>
      </c>
      <c r="F19" s="4" t="s">
        <v>226</v>
      </c>
      <c r="G19" s="4"/>
      <c r="H19" s="4"/>
      <c r="I19" s="4"/>
      <c r="J19" s="4"/>
      <c r="K19" s="4"/>
      <c r="L19" s="4"/>
      <c r="M19" s="4" t="s">
        <v>53</v>
      </c>
      <c r="N19" s="4" t="s">
        <v>42</v>
      </c>
      <c r="O19" s="4" t="s">
        <v>40</v>
      </c>
      <c r="P19" s="3" t="s">
        <v>227</v>
      </c>
      <c r="Q19" s="59">
        <v>0</v>
      </c>
      <c r="R19" s="59">
        <v>32228398</v>
      </c>
      <c r="S19" s="59">
        <v>0</v>
      </c>
      <c r="T19" s="59">
        <v>32228398</v>
      </c>
      <c r="U19" s="59">
        <v>0</v>
      </c>
      <c r="V19" s="59">
        <v>32228398</v>
      </c>
      <c r="W19" s="59">
        <v>24433345</v>
      </c>
      <c r="X19" s="59">
        <v>24433345</v>
      </c>
      <c r="Y19" s="59">
        <v>24433345</v>
      </c>
      <c r="Z19" s="59">
        <v>24433345</v>
      </c>
      <c r="AA19" s="59">
        <v>7795053</v>
      </c>
      <c r="AB19" s="59">
        <v>24433345</v>
      </c>
    </row>
    <row r="20" spans="1:28" x14ac:dyDescent="0.25">
      <c r="A20" s="4" t="s">
        <v>166</v>
      </c>
      <c r="B20" s="3" t="s">
        <v>165</v>
      </c>
      <c r="C20" s="5" t="s">
        <v>143</v>
      </c>
      <c r="D20" s="4" t="s">
        <v>176</v>
      </c>
      <c r="E20" s="4" t="s">
        <v>42</v>
      </c>
      <c r="F20" s="4" t="s">
        <v>46</v>
      </c>
      <c r="G20" s="4" t="s">
        <v>36</v>
      </c>
      <c r="H20" s="4"/>
      <c r="I20" s="4"/>
      <c r="J20" s="4"/>
      <c r="K20" s="4"/>
      <c r="L20" s="4"/>
      <c r="M20" s="4" t="s">
        <v>53</v>
      </c>
      <c r="N20" s="4" t="s">
        <v>54</v>
      </c>
      <c r="O20" s="4" t="s">
        <v>40</v>
      </c>
      <c r="P20" s="3" t="s">
        <v>144</v>
      </c>
      <c r="Q20" s="59">
        <v>4117846495</v>
      </c>
      <c r="R20" s="59">
        <v>0</v>
      </c>
      <c r="S20" s="59">
        <v>0</v>
      </c>
      <c r="T20" s="59">
        <v>4117846495</v>
      </c>
      <c r="U20" s="59">
        <v>0</v>
      </c>
      <c r="V20" s="59">
        <v>4117846495</v>
      </c>
      <c r="W20" s="59">
        <v>0</v>
      </c>
      <c r="X20" s="59">
        <v>0</v>
      </c>
      <c r="Y20" s="59">
        <v>0</v>
      </c>
      <c r="Z20" s="59">
        <v>0</v>
      </c>
      <c r="AA20" s="59">
        <v>4117846495</v>
      </c>
      <c r="AB20" s="59">
        <v>0</v>
      </c>
    </row>
    <row r="21" spans="1:28" x14ac:dyDescent="0.25">
      <c r="A21" s="4" t="s">
        <v>166</v>
      </c>
      <c r="B21" s="3" t="s">
        <v>165</v>
      </c>
      <c r="C21" s="5" t="s">
        <v>69</v>
      </c>
      <c r="D21" s="4" t="s">
        <v>48</v>
      </c>
      <c r="E21" s="4" t="s">
        <v>49</v>
      </c>
      <c r="F21" s="4" t="s">
        <v>50</v>
      </c>
      <c r="G21" s="4" t="s">
        <v>67</v>
      </c>
      <c r="H21" s="4"/>
      <c r="I21" s="4"/>
      <c r="J21" s="4"/>
      <c r="K21" s="4"/>
      <c r="L21" s="4"/>
      <c r="M21" s="4" t="s">
        <v>53</v>
      </c>
      <c r="N21" s="4" t="s">
        <v>54</v>
      </c>
      <c r="O21" s="4" t="s">
        <v>40</v>
      </c>
      <c r="P21" s="3" t="s">
        <v>107</v>
      </c>
      <c r="Q21" s="59">
        <v>6500000000</v>
      </c>
      <c r="R21" s="59">
        <v>0</v>
      </c>
      <c r="S21" s="59">
        <v>0</v>
      </c>
      <c r="T21" s="59">
        <v>6500000000</v>
      </c>
      <c r="U21" s="59">
        <v>0</v>
      </c>
      <c r="V21" s="59">
        <v>6500000000</v>
      </c>
      <c r="W21" s="59">
        <v>6500000000</v>
      </c>
      <c r="X21" s="59">
        <v>2846277693</v>
      </c>
      <c r="Y21" s="59">
        <v>802553382</v>
      </c>
      <c r="Z21" s="59">
        <v>802553382</v>
      </c>
      <c r="AA21" s="59">
        <v>0</v>
      </c>
      <c r="AB21" s="59">
        <v>802553382</v>
      </c>
    </row>
    <row r="22" spans="1:28" x14ac:dyDescent="0.25">
      <c r="A22" s="4" t="s">
        <v>166</v>
      </c>
      <c r="B22" s="3" t="s">
        <v>165</v>
      </c>
      <c r="C22" s="5" t="s">
        <v>106</v>
      </c>
      <c r="D22" s="4" t="s">
        <v>48</v>
      </c>
      <c r="E22" s="4" t="s">
        <v>49</v>
      </c>
      <c r="F22" s="4" t="s">
        <v>50</v>
      </c>
      <c r="G22" s="4" t="s">
        <v>175</v>
      </c>
      <c r="H22" s="4"/>
      <c r="I22" s="4"/>
      <c r="J22" s="4"/>
      <c r="K22" s="4"/>
      <c r="L22" s="4"/>
      <c r="M22" s="4" t="s">
        <v>53</v>
      </c>
      <c r="N22" s="4" t="s">
        <v>54</v>
      </c>
      <c r="O22" s="4" t="s">
        <v>40</v>
      </c>
      <c r="P22" s="3" t="s">
        <v>105</v>
      </c>
      <c r="Q22" s="59">
        <v>5000000000</v>
      </c>
      <c r="R22" s="59">
        <v>0</v>
      </c>
      <c r="S22" s="59">
        <v>0</v>
      </c>
      <c r="T22" s="59">
        <v>5000000000</v>
      </c>
      <c r="U22" s="59">
        <v>0</v>
      </c>
      <c r="V22" s="59">
        <v>5000000000</v>
      </c>
      <c r="W22" s="59">
        <v>5000000000</v>
      </c>
      <c r="X22" s="59">
        <v>3571819885</v>
      </c>
      <c r="Y22" s="59">
        <v>840998068.79999995</v>
      </c>
      <c r="Z22" s="59">
        <v>840998068.79999995</v>
      </c>
      <c r="AA22" s="59">
        <v>0</v>
      </c>
      <c r="AB22" s="59">
        <v>840998068.79999995</v>
      </c>
    </row>
    <row r="23" spans="1:28" x14ac:dyDescent="0.25">
      <c r="A23" s="4" t="s">
        <v>166</v>
      </c>
      <c r="B23" s="3" t="s">
        <v>165</v>
      </c>
      <c r="C23" s="5" t="s">
        <v>104</v>
      </c>
      <c r="D23" s="4" t="s">
        <v>48</v>
      </c>
      <c r="E23" s="4" t="s">
        <v>49</v>
      </c>
      <c r="F23" s="4" t="s">
        <v>50</v>
      </c>
      <c r="G23" s="4" t="s">
        <v>68</v>
      </c>
      <c r="H23" s="4"/>
      <c r="I23" s="4"/>
      <c r="J23" s="4"/>
      <c r="K23" s="4"/>
      <c r="L23" s="4"/>
      <c r="M23" s="4" t="s">
        <v>53</v>
      </c>
      <c r="N23" s="4" t="s">
        <v>54</v>
      </c>
      <c r="O23" s="4" t="s">
        <v>40</v>
      </c>
      <c r="P23" s="3" t="s">
        <v>103</v>
      </c>
      <c r="Q23" s="59">
        <v>2800000000</v>
      </c>
      <c r="R23" s="59">
        <v>0</v>
      </c>
      <c r="S23" s="59">
        <v>0</v>
      </c>
      <c r="T23" s="59">
        <v>2800000000</v>
      </c>
      <c r="U23" s="59">
        <v>0</v>
      </c>
      <c r="V23" s="59">
        <v>2800000000</v>
      </c>
      <c r="W23" s="59">
        <v>2800000000</v>
      </c>
      <c r="X23" s="59">
        <v>2347673047</v>
      </c>
      <c r="Y23" s="59">
        <v>518622645.63999999</v>
      </c>
      <c r="Z23" s="59">
        <v>512024319.63999999</v>
      </c>
      <c r="AA23" s="59">
        <v>0</v>
      </c>
      <c r="AB23" s="59">
        <v>518622645.63999999</v>
      </c>
    </row>
    <row r="24" spans="1:28" x14ac:dyDescent="0.25">
      <c r="A24" s="4" t="s">
        <v>166</v>
      </c>
      <c r="B24" s="3" t="s">
        <v>165</v>
      </c>
      <c r="C24" s="5" t="s">
        <v>102</v>
      </c>
      <c r="D24" s="4" t="s">
        <v>48</v>
      </c>
      <c r="E24" s="4" t="s">
        <v>49</v>
      </c>
      <c r="F24" s="4" t="s">
        <v>50</v>
      </c>
      <c r="G24" s="4" t="s">
        <v>58</v>
      </c>
      <c r="H24" s="4"/>
      <c r="I24" s="4"/>
      <c r="J24" s="4"/>
      <c r="K24" s="4"/>
      <c r="L24" s="4"/>
      <c r="M24" s="4" t="s">
        <v>53</v>
      </c>
      <c r="N24" s="4" t="s">
        <v>73</v>
      </c>
      <c r="O24" s="4" t="s">
        <v>101</v>
      </c>
      <c r="P24" s="3" t="s">
        <v>100</v>
      </c>
      <c r="Q24" s="59">
        <v>43593405897</v>
      </c>
      <c r="R24" s="59">
        <v>0</v>
      </c>
      <c r="S24" s="59">
        <v>8271707660</v>
      </c>
      <c r="T24" s="59">
        <v>35321698237</v>
      </c>
      <c r="U24" s="59">
        <v>35321698237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</row>
    <row r="25" spans="1:28" x14ac:dyDescent="0.25">
      <c r="A25" s="4" t="s">
        <v>166</v>
      </c>
      <c r="B25" s="3" t="s">
        <v>165</v>
      </c>
      <c r="C25" s="5" t="s">
        <v>56</v>
      </c>
      <c r="D25" s="4" t="s">
        <v>48</v>
      </c>
      <c r="E25" s="4" t="s">
        <v>57</v>
      </c>
      <c r="F25" s="4" t="s">
        <v>50</v>
      </c>
      <c r="G25" s="4" t="s">
        <v>58</v>
      </c>
      <c r="H25" s="4"/>
      <c r="I25" s="4"/>
      <c r="J25" s="4"/>
      <c r="K25" s="4"/>
      <c r="L25" s="4"/>
      <c r="M25" s="4" t="s">
        <v>53</v>
      </c>
      <c r="N25" s="4" t="s">
        <v>54</v>
      </c>
      <c r="O25" s="4" t="s">
        <v>40</v>
      </c>
      <c r="P25" s="3" t="s">
        <v>146</v>
      </c>
      <c r="Q25" s="59">
        <v>20500000000</v>
      </c>
      <c r="R25" s="59">
        <v>0</v>
      </c>
      <c r="S25" s="59">
        <v>0</v>
      </c>
      <c r="T25" s="59">
        <v>20500000000</v>
      </c>
      <c r="U25" s="59">
        <v>0</v>
      </c>
      <c r="V25" s="59">
        <v>20500000000</v>
      </c>
      <c r="W25" s="59">
        <v>17189095740</v>
      </c>
      <c r="X25" s="59">
        <v>6835121143</v>
      </c>
      <c r="Y25" s="59">
        <v>1457314215</v>
      </c>
      <c r="Z25" s="59">
        <v>1445814215</v>
      </c>
      <c r="AA25" s="59">
        <v>3310904260</v>
      </c>
      <c r="AB25" s="59">
        <v>1457314215</v>
      </c>
    </row>
    <row r="26" spans="1:28" x14ac:dyDescent="0.25">
      <c r="A26" s="4" t="s">
        <v>166</v>
      </c>
      <c r="B26" s="3" t="s">
        <v>165</v>
      </c>
      <c r="C26" s="5" t="s">
        <v>56</v>
      </c>
      <c r="D26" s="4" t="s">
        <v>48</v>
      </c>
      <c r="E26" s="4" t="s">
        <v>57</v>
      </c>
      <c r="F26" s="4" t="s">
        <v>50</v>
      </c>
      <c r="G26" s="4" t="s">
        <v>58</v>
      </c>
      <c r="H26" s="4"/>
      <c r="I26" s="4"/>
      <c r="J26" s="4"/>
      <c r="K26" s="4"/>
      <c r="L26" s="4"/>
      <c r="M26" s="4" t="s">
        <v>53</v>
      </c>
      <c r="N26" s="4" t="s">
        <v>145</v>
      </c>
      <c r="O26" s="4" t="s">
        <v>40</v>
      </c>
      <c r="P26" s="3" t="s">
        <v>146</v>
      </c>
      <c r="Q26" s="59">
        <v>17500000000</v>
      </c>
      <c r="R26" s="59">
        <v>0</v>
      </c>
      <c r="S26" s="59">
        <v>0</v>
      </c>
      <c r="T26" s="59">
        <v>17500000000</v>
      </c>
      <c r="U26" s="59">
        <v>0</v>
      </c>
      <c r="V26" s="59">
        <v>17500000000</v>
      </c>
      <c r="W26" s="59">
        <v>17500000000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</row>
    <row r="27" spans="1:28" x14ac:dyDescent="0.25">
      <c r="A27" s="4" t="s">
        <v>166</v>
      </c>
      <c r="B27" s="3" t="s">
        <v>165</v>
      </c>
      <c r="C27" s="5" t="s">
        <v>60</v>
      </c>
      <c r="D27" s="4" t="s">
        <v>48</v>
      </c>
      <c r="E27" s="4" t="s">
        <v>57</v>
      </c>
      <c r="F27" s="4" t="s">
        <v>50</v>
      </c>
      <c r="G27" s="4" t="s">
        <v>61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53</v>
      </c>
      <c r="N27" s="4" t="s">
        <v>54</v>
      </c>
      <c r="O27" s="4" t="s">
        <v>40</v>
      </c>
      <c r="P27" s="3" t="s">
        <v>208</v>
      </c>
      <c r="Q27" s="59">
        <v>400000000</v>
      </c>
      <c r="R27" s="59">
        <v>0</v>
      </c>
      <c r="S27" s="59">
        <v>0</v>
      </c>
      <c r="T27" s="59">
        <v>400000000</v>
      </c>
      <c r="U27" s="59">
        <v>0</v>
      </c>
      <c r="V27" s="59">
        <v>400000000</v>
      </c>
      <c r="W27" s="59">
        <v>400000000</v>
      </c>
      <c r="X27" s="59">
        <v>76500000</v>
      </c>
      <c r="Y27" s="59">
        <v>0</v>
      </c>
      <c r="Z27" s="59">
        <v>0</v>
      </c>
      <c r="AA27" s="59">
        <v>0</v>
      </c>
      <c r="AB27" s="59">
        <v>0</v>
      </c>
    </row>
    <row r="28" spans="1:28" x14ac:dyDescent="0.25">
      <c r="A28" s="4" t="s">
        <v>166</v>
      </c>
      <c r="B28" s="3" t="s">
        <v>165</v>
      </c>
      <c r="C28" s="5" t="s">
        <v>99</v>
      </c>
      <c r="D28" s="4" t="s">
        <v>48</v>
      </c>
      <c r="E28" s="4" t="s">
        <v>174</v>
      </c>
      <c r="F28" s="4" t="s">
        <v>50</v>
      </c>
      <c r="G28" s="4" t="s">
        <v>52</v>
      </c>
      <c r="H28" s="4"/>
      <c r="I28" s="4"/>
      <c r="J28" s="4"/>
      <c r="K28" s="4"/>
      <c r="L28" s="4"/>
      <c r="M28" s="4" t="s">
        <v>53</v>
      </c>
      <c r="N28" s="4" t="s">
        <v>54</v>
      </c>
      <c r="O28" s="4" t="s">
        <v>40</v>
      </c>
      <c r="P28" s="3" t="s">
        <v>98</v>
      </c>
      <c r="Q28" s="59">
        <v>7000000000</v>
      </c>
      <c r="R28" s="59">
        <v>0</v>
      </c>
      <c r="S28" s="59">
        <v>0</v>
      </c>
      <c r="T28" s="59">
        <v>7000000000</v>
      </c>
      <c r="U28" s="59">
        <v>0</v>
      </c>
      <c r="V28" s="59">
        <v>7000000000</v>
      </c>
      <c r="W28" s="59">
        <v>6874244226</v>
      </c>
      <c r="X28" s="59">
        <v>5309438276</v>
      </c>
      <c r="Y28" s="59">
        <v>1065255796</v>
      </c>
      <c r="Z28" s="59">
        <v>1065255796</v>
      </c>
      <c r="AA28" s="59">
        <v>125755774</v>
      </c>
      <c r="AB28" s="59">
        <v>1065255796</v>
      </c>
    </row>
    <row r="29" spans="1:28" x14ac:dyDescent="0.25">
      <c r="A29" s="4" t="s">
        <v>166</v>
      </c>
      <c r="B29" s="3" t="s">
        <v>165</v>
      </c>
      <c r="C29" s="5" t="s">
        <v>97</v>
      </c>
      <c r="D29" s="4" t="s">
        <v>48</v>
      </c>
      <c r="E29" s="4" t="s">
        <v>173</v>
      </c>
      <c r="F29" s="4" t="s">
        <v>50</v>
      </c>
      <c r="G29" s="4" t="s">
        <v>58</v>
      </c>
      <c r="H29" s="4"/>
      <c r="I29" s="4"/>
      <c r="J29" s="4"/>
      <c r="K29" s="4"/>
      <c r="L29" s="4"/>
      <c r="M29" s="4" t="s">
        <v>53</v>
      </c>
      <c r="N29" s="4" t="s">
        <v>54</v>
      </c>
      <c r="O29" s="4" t="s">
        <v>40</v>
      </c>
      <c r="P29" s="3" t="s">
        <v>147</v>
      </c>
      <c r="Q29" s="59">
        <v>5000000000</v>
      </c>
      <c r="R29" s="59">
        <v>0</v>
      </c>
      <c r="S29" s="59">
        <v>0</v>
      </c>
      <c r="T29" s="59">
        <v>5000000000</v>
      </c>
      <c r="U29" s="59">
        <v>0</v>
      </c>
      <c r="V29" s="59">
        <v>5000000000</v>
      </c>
      <c r="W29" s="59">
        <v>5000000000</v>
      </c>
      <c r="X29" s="59">
        <v>5000000000</v>
      </c>
      <c r="Y29" s="59">
        <v>2098333333.3399999</v>
      </c>
      <c r="Z29" s="59">
        <v>2098333333.3399999</v>
      </c>
      <c r="AA29" s="59">
        <v>0</v>
      </c>
      <c r="AB29" s="59">
        <v>2098333333.3399999</v>
      </c>
    </row>
    <row r="30" spans="1:28" x14ac:dyDescent="0.25">
      <c r="A30" s="4" t="s">
        <v>166</v>
      </c>
      <c r="B30" s="3" t="s">
        <v>165</v>
      </c>
      <c r="C30" s="5" t="s">
        <v>96</v>
      </c>
      <c r="D30" s="4" t="s">
        <v>48</v>
      </c>
      <c r="E30" s="4" t="s">
        <v>173</v>
      </c>
      <c r="F30" s="4" t="s">
        <v>50</v>
      </c>
      <c r="G30" s="4" t="s">
        <v>61</v>
      </c>
      <c r="H30" s="4"/>
      <c r="I30" s="4"/>
      <c r="J30" s="4"/>
      <c r="K30" s="4"/>
      <c r="L30" s="4"/>
      <c r="M30" s="4" t="s">
        <v>53</v>
      </c>
      <c r="N30" s="4" t="s">
        <v>54</v>
      </c>
      <c r="O30" s="4" t="s">
        <v>40</v>
      </c>
      <c r="P30" s="3" t="s">
        <v>148</v>
      </c>
      <c r="Q30" s="59">
        <v>8200000000</v>
      </c>
      <c r="R30" s="59">
        <v>0</v>
      </c>
      <c r="S30" s="59">
        <v>0</v>
      </c>
      <c r="T30" s="59">
        <v>8200000000</v>
      </c>
      <c r="U30" s="59">
        <v>0</v>
      </c>
      <c r="V30" s="59">
        <v>8200000000</v>
      </c>
      <c r="W30" s="59">
        <v>8200000000</v>
      </c>
      <c r="X30" s="59">
        <v>8200000000</v>
      </c>
      <c r="Y30" s="59">
        <v>2716666666.6599998</v>
      </c>
      <c r="Z30" s="59">
        <v>2716666666.6599998</v>
      </c>
      <c r="AA30" s="59">
        <v>0</v>
      </c>
      <c r="AB30" s="59">
        <v>2716666666.6599998</v>
      </c>
    </row>
    <row r="31" spans="1:28" x14ac:dyDescent="0.25">
      <c r="A31" s="4" t="s">
        <v>166</v>
      </c>
      <c r="B31" s="3" t="s">
        <v>165</v>
      </c>
      <c r="C31" s="5" t="s">
        <v>95</v>
      </c>
      <c r="D31" s="4" t="s">
        <v>48</v>
      </c>
      <c r="E31" s="4" t="s">
        <v>173</v>
      </c>
      <c r="F31" s="4" t="s">
        <v>50</v>
      </c>
      <c r="G31" s="4" t="s">
        <v>64</v>
      </c>
      <c r="H31" s="4"/>
      <c r="I31" s="4"/>
      <c r="J31" s="4"/>
      <c r="K31" s="4"/>
      <c r="L31" s="4"/>
      <c r="M31" s="4" t="s">
        <v>53</v>
      </c>
      <c r="N31" s="4" t="s">
        <v>54</v>
      </c>
      <c r="O31" s="4" t="s">
        <v>40</v>
      </c>
      <c r="P31" s="3" t="s">
        <v>149</v>
      </c>
      <c r="Q31" s="59">
        <v>7400000000</v>
      </c>
      <c r="R31" s="59">
        <v>0</v>
      </c>
      <c r="S31" s="59">
        <v>0</v>
      </c>
      <c r="T31" s="59">
        <v>7400000000</v>
      </c>
      <c r="U31" s="59">
        <v>0</v>
      </c>
      <c r="V31" s="59">
        <v>7400000000</v>
      </c>
      <c r="W31" s="59">
        <v>7400000000</v>
      </c>
      <c r="X31" s="59">
        <v>7400000000</v>
      </c>
      <c r="Y31" s="59">
        <v>2840000000</v>
      </c>
      <c r="Z31" s="59">
        <v>2840000000</v>
      </c>
      <c r="AA31" s="59">
        <v>0</v>
      </c>
      <c r="AB31" s="59">
        <v>2840000000</v>
      </c>
    </row>
    <row r="32" spans="1:28" x14ac:dyDescent="0.25">
      <c r="A32" s="4" t="s">
        <v>166</v>
      </c>
      <c r="B32" s="3" t="s">
        <v>165</v>
      </c>
      <c r="C32" s="5" t="s">
        <v>94</v>
      </c>
      <c r="D32" s="4" t="s">
        <v>48</v>
      </c>
      <c r="E32" s="4" t="s">
        <v>173</v>
      </c>
      <c r="F32" s="4" t="s">
        <v>50</v>
      </c>
      <c r="G32" s="4" t="s">
        <v>42</v>
      </c>
      <c r="H32" s="4"/>
      <c r="I32" s="4"/>
      <c r="J32" s="4"/>
      <c r="K32" s="4"/>
      <c r="L32" s="4"/>
      <c r="M32" s="4" t="s">
        <v>53</v>
      </c>
      <c r="N32" s="4" t="s">
        <v>54</v>
      </c>
      <c r="O32" s="4" t="s">
        <v>40</v>
      </c>
      <c r="P32" s="3" t="s">
        <v>150</v>
      </c>
      <c r="Q32" s="59">
        <v>3840503984</v>
      </c>
      <c r="R32" s="59">
        <v>0</v>
      </c>
      <c r="S32" s="59">
        <v>0</v>
      </c>
      <c r="T32" s="59">
        <v>3840503984</v>
      </c>
      <c r="U32" s="59">
        <v>0</v>
      </c>
      <c r="V32" s="59">
        <v>3840503984</v>
      </c>
      <c r="W32" s="59">
        <v>3368421883</v>
      </c>
      <c r="X32" s="59">
        <v>2511273720</v>
      </c>
      <c r="Y32" s="59">
        <v>559066618</v>
      </c>
      <c r="Z32" s="59">
        <v>559066618</v>
      </c>
      <c r="AA32" s="59">
        <v>472082101</v>
      </c>
      <c r="AB32" s="59">
        <v>559066618</v>
      </c>
    </row>
    <row r="33" spans="1:28" x14ac:dyDescent="0.25">
      <c r="A33" s="4" t="s">
        <v>166</v>
      </c>
      <c r="B33" s="3" t="s">
        <v>165</v>
      </c>
      <c r="C33" s="5" t="s">
        <v>93</v>
      </c>
      <c r="D33" s="4" t="s">
        <v>48</v>
      </c>
      <c r="E33" s="4" t="s">
        <v>173</v>
      </c>
      <c r="F33" s="4" t="s">
        <v>50</v>
      </c>
      <c r="G33" s="4" t="s">
        <v>54</v>
      </c>
      <c r="H33" s="4"/>
      <c r="I33" s="4"/>
      <c r="J33" s="4"/>
      <c r="K33" s="4"/>
      <c r="L33" s="4"/>
      <c r="M33" s="4" t="s">
        <v>53</v>
      </c>
      <c r="N33" s="4" t="s">
        <v>54</v>
      </c>
      <c r="O33" s="4" t="s">
        <v>40</v>
      </c>
      <c r="P33" s="3" t="s">
        <v>92</v>
      </c>
      <c r="Q33" s="59">
        <v>1300000000</v>
      </c>
      <c r="R33" s="59">
        <v>0</v>
      </c>
      <c r="S33" s="59">
        <v>0</v>
      </c>
      <c r="T33" s="59">
        <v>1300000000</v>
      </c>
      <c r="U33" s="59">
        <v>0</v>
      </c>
      <c r="V33" s="59">
        <v>1300000000</v>
      </c>
      <c r="W33" s="59">
        <v>1300000000</v>
      </c>
      <c r="X33" s="59">
        <v>1300000000</v>
      </c>
      <c r="Y33" s="59">
        <v>1300000000</v>
      </c>
      <c r="Z33" s="59">
        <v>1300000000</v>
      </c>
      <c r="AA33" s="59">
        <v>0</v>
      </c>
      <c r="AB33" s="59">
        <v>1300000000</v>
      </c>
    </row>
    <row r="34" spans="1:28" x14ac:dyDescent="0.25">
      <c r="A34" s="4" t="s">
        <v>166</v>
      </c>
      <c r="B34" s="3" t="s">
        <v>165</v>
      </c>
      <c r="C34" s="5" t="s">
        <v>209</v>
      </c>
      <c r="D34" s="4" t="s">
        <v>48</v>
      </c>
      <c r="E34" s="4" t="s">
        <v>173</v>
      </c>
      <c r="F34" s="4" t="s">
        <v>50</v>
      </c>
      <c r="G34" s="4" t="s">
        <v>168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53</v>
      </c>
      <c r="N34" s="4" t="s">
        <v>54</v>
      </c>
      <c r="O34" s="4" t="s">
        <v>40</v>
      </c>
      <c r="P34" s="3" t="s">
        <v>210</v>
      </c>
      <c r="Q34" s="59">
        <v>10606292170</v>
      </c>
      <c r="R34" s="59">
        <v>0</v>
      </c>
      <c r="S34" s="59">
        <v>0</v>
      </c>
      <c r="T34" s="59">
        <v>10606292170</v>
      </c>
      <c r="U34" s="59">
        <v>0</v>
      </c>
      <c r="V34" s="59">
        <v>10606292170</v>
      </c>
      <c r="W34" s="59">
        <v>10606292170</v>
      </c>
      <c r="X34" s="59">
        <v>10606292170</v>
      </c>
      <c r="Y34" s="59">
        <v>4117166706.6599998</v>
      </c>
      <c r="Z34" s="59">
        <v>4117166706.6599998</v>
      </c>
      <c r="AA34" s="59">
        <v>0</v>
      </c>
      <c r="AB34" s="59">
        <v>4117166706.6599998</v>
      </c>
    </row>
    <row r="35" spans="1:28" x14ac:dyDescent="0.25">
      <c r="A35" s="4" t="s">
        <v>166</v>
      </c>
      <c r="B35" s="3" t="s">
        <v>165</v>
      </c>
      <c r="C35" s="5" t="s">
        <v>91</v>
      </c>
      <c r="D35" s="4" t="s">
        <v>48</v>
      </c>
      <c r="E35" s="4" t="s">
        <v>172</v>
      </c>
      <c r="F35" s="4" t="s">
        <v>50</v>
      </c>
      <c r="G35" s="4" t="s">
        <v>52</v>
      </c>
      <c r="H35" s="4"/>
      <c r="I35" s="4"/>
      <c r="J35" s="4"/>
      <c r="K35" s="4"/>
      <c r="L35" s="4"/>
      <c r="M35" s="4" t="s">
        <v>53</v>
      </c>
      <c r="N35" s="4" t="s">
        <v>54</v>
      </c>
      <c r="O35" s="4" t="s">
        <v>40</v>
      </c>
      <c r="P35" s="3" t="s">
        <v>90</v>
      </c>
      <c r="Q35" s="59">
        <v>7600000000</v>
      </c>
      <c r="R35" s="59">
        <v>0</v>
      </c>
      <c r="S35" s="59">
        <v>0</v>
      </c>
      <c r="T35" s="59">
        <v>7600000000</v>
      </c>
      <c r="U35" s="59">
        <v>0</v>
      </c>
      <c r="V35" s="59">
        <v>7600000000</v>
      </c>
      <c r="W35" s="59">
        <v>7282755295</v>
      </c>
      <c r="X35" s="59">
        <v>3443031699</v>
      </c>
      <c r="Y35" s="59">
        <v>852879864</v>
      </c>
      <c r="Z35" s="59">
        <v>840042974</v>
      </c>
      <c r="AA35" s="59">
        <v>317244705</v>
      </c>
      <c r="AB35" s="59">
        <v>852879864</v>
      </c>
    </row>
    <row r="36" spans="1:28" x14ac:dyDescent="0.25">
      <c r="A36" s="4" t="s">
        <v>166</v>
      </c>
      <c r="B36" s="3" t="s">
        <v>165</v>
      </c>
      <c r="C36" s="5" t="s">
        <v>89</v>
      </c>
      <c r="D36" s="4" t="s">
        <v>48</v>
      </c>
      <c r="E36" s="4" t="s">
        <v>171</v>
      </c>
      <c r="F36" s="4" t="s">
        <v>50</v>
      </c>
      <c r="G36" s="4" t="s">
        <v>67</v>
      </c>
      <c r="H36" s="4"/>
      <c r="I36" s="4"/>
      <c r="J36" s="4"/>
      <c r="K36" s="4"/>
      <c r="L36" s="4"/>
      <c r="M36" s="4" t="s">
        <v>53</v>
      </c>
      <c r="N36" s="4" t="s">
        <v>54</v>
      </c>
      <c r="O36" s="4" t="s">
        <v>40</v>
      </c>
      <c r="P36" s="3" t="s">
        <v>88</v>
      </c>
      <c r="Q36" s="59">
        <v>6000000000</v>
      </c>
      <c r="R36" s="59">
        <v>0</v>
      </c>
      <c r="S36" s="59">
        <v>0</v>
      </c>
      <c r="T36" s="59">
        <v>6000000000</v>
      </c>
      <c r="U36" s="59">
        <v>0</v>
      </c>
      <c r="V36" s="59">
        <v>6000000000</v>
      </c>
      <c r="W36" s="59">
        <v>5890000000</v>
      </c>
      <c r="X36" s="59">
        <v>3829751665</v>
      </c>
      <c r="Y36" s="59">
        <v>859283331</v>
      </c>
      <c r="Z36" s="59">
        <v>854663331</v>
      </c>
      <c r="AA36" s="59">
        <v>110000000</v>
      </c>
      <c r="AB36" s="59">
        <v>859283331</v>
      </c>
    </row>
    <row r="37" spans="1:28" x14ac:dyDescent="0.25">
      <c r="A37" s="4" t="s">
        <v>166</v>
      </c>
      <c r="B37" s="3" t="s">
        <v>165</v>
      </c>
      <c r="C37" s="5" t="s">
        <v>89</v>
      </c>
      <c r="D37" s="4" t="s">
        <v>48</v>
      </c>
      <c r="E37" s="4" t="s">
        <v>171</v>
      </c>
      <c r="F37" s="4" t="s">
        <v>50</v>
      </c>
      <c r="G37" s="4" t="s">
        <v>67</v>
      </c>
      <c r="H37" s="4"/>
      <c r="I37" s="4"/>
      <c r="J37" s="4"/>
      <c r="K37" s="4"/>
      <c r="L37" s="4"/>
      <c r="M37" s="4" t="s">
        <v>53</v>
      </c>
      <c r="N37" s="4" t="s">
        <v>145</v>
      </c>
      <c r="O37" s="4" t="s">
        <v>40</v>
      </c>
      <c r="P37" s="3" t="s">
        <v>88</v>
      </c>
      <c r="Q37" s="59">
        <v>5000000000</v>
      </c>
      <c r="R37" s="59">
        <v>0</v>
      </c>
      <c r="S37" s="59">
        <v>0</v>
      </c>
      <c r="T37" s="59">
        <v>5000000000</v>
      </c>
      <c r="U37" s="59">
        <v>0</v>
      </c>
      <c r="V37" s="59">
        <v>5000000000</v>
      </c>
      <c r="W37" s="59">
        <v>4910000000</v>
      </c>
      <c r="X37" s="59">
        <v>1000792509</v>
      </c>
      <c r="Y37" s="59">
        <v>130281401</v>
      </c>
      <c r="Z37" s="59">
        <v>127189809</v>
      </c>
      <c r="AA37" s="59">
        <v>90000000</v>
      </c>
      <c r="AB37" s="59">
        <v>130281401</v>
      </c>
    </row>
    <row r="38" spans="1:28" x14ac:dyDescent="0.25">
      <c r="A38" s="4" t="s">
        <v>166</v>
      </c>
      <c r="B38" s="3" t="s">
        <v>165</v>
      </c>
      <c r="C38" s="5" t="s">
        <v>87</v>
      </c>
      <c r="D38" s="4" t="s">
        <v>48</v>
      </c>
      <c r="E38" s="4" t="s">
        <v>170</v>
      </c>
      <c r="F38" s="4" t="s">
        <v>50</v>
      </c>
      <c r="G38" s="4" t="s">
        <v>52</v>
      </c>
      <c r="H38" s="4"/>
      <c r="I38" s="4"/>
      <c r="J38" s="4"/>
      <c r="K38" s="4"/>
      <c r="L38" s="4"/>
      <c r="M38" s="4" t="s">
        <v>53</v>
      </c>
      <c r="N38" s="4" t="s">
        <v>54</v>
      </c>
      <c r="O38" s="4" t="s">
        <v>40</v>
      </c>
      <c r="P38" s="3" t="s">
        <v>86</v>
      </c>
      <c r="Q38" s="59">
        <v>3113000000</v>
      </c>
      <c r="R38" s="59">
        <v>0</v>
      </c>
      <c r="S38" s="59">
        <v>0</v>
      </c>
      <c r="T38" s="59">
        <v>3113000000</v>
      </c>
      <c r="U38" s="59">
        <v>0</v>
      </c>
      <c r="V38" s="59">
        <v>3113000000</v>
      </c>
      <c r="W38" s="59">
        <v>3086050000</v>
      </c>
      <c r="X38" s="59">
        <v>1360828961</v>
      </c>
      <c r="Y38" s="59">
        <v>297901392</v>
      </c>
      <c r="Z38" s="59">
        <v>297901392</v>
      </c>
      <c r="AA38" s="59">
        <v>26950000</v>
      </c>
      <c r="AB38" s="59">
        <v>297901392</v>
      </c>
    </row>
    <row r="39" spans="1:28" x14ac:dyDescent="0.25">
      <c r="A39" s="4" t="s">
        <v>166</v>
      </c>
      <c r="B39" s="3" t="s">
        <v>165</v>
      </c>
      <c r="C39" s="5" t="s">
        <v>87</v>
      </c>
      <c r="D39" s="4" t="s">
        <v>48</v>
      </c>
      <c r="E39" s="4" t="s">
        <v>170</v>
      </c>
      <c r="F39" s="4" t="s">
        <v>50</v>
      </c>
      <c r="G39" s="4" t="s">
        <v>52</v>
      </c>
      <c r="H39" s="4"/>
      <c r="I39" s="4"/>
      <c r="J39" s="4"/>
      <c r="K39" s="4"/>
      <c r="L39" s="4"/>
      <c r="M39" s="4" t="s">
        <v>53</v>
      </c>
      <c r="N39" s="4" t="s">
        <v>145</v>
      </c>
      <c r="O39" s="4" t="s">
        <v>40</v>
      </c>
      <c r="P39" s="3" t="s">
        <v>86</v>
      </c>
      <c r="Q39" s="59">
        <v>3887000000</v>
      </c>
      <c r="R39" s="59">
        <v>0</v>
      </c>
      <c r="S39" s="59">
        <v>0</v>
      </c>
      <c r="T39" s="59">
        <v>3887000000</v>
      </c>
      <c r="U39" s="59">
        <v>0</v>
      </c>
      <c r="V39" s="59">
        <v>3887000000</v>
      </c>
      <c r="W39" s="59">
        <v>3887000000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</row>
    <row r="40" spans="1:28" x14ac:dyDescent="0.25">
      <c r="A40" s="4" t="s">
        <v>166</v>
      </c>
      <c r="B40" s="3" t="s">
        <v>165</v>
      </c>
      <c r="C40" s="5" t="s">
        <v>151</v>
      </c>
      <c r="D40" s="4" t="s">
        <v>48</v>
      </c>
      <c r="E40" s="4" t="s">
        <v>169</v>
      </c>
      <c r="F40" s="4" t="s">
        <v>50</v>
      </c>
      <c r="G40" s="4" t="s">
        <v>67</v>
      </c>
      <c r="H40" s="4"/>
      <c r="I40" s="4"/>
      <c r="J40" s="4"/>
      <c r="K40" s="4"/>
      <c r="L40" s="4"/>
      <c r="M40" s="4" t="s">
        <v>53</v>
      </c>
      <c r="N40" s="4" t="s">
        <v>54</v>
      </c>
      <c r="O40" s="4" t="s">
        <v>40</v>
      </c>
      <c r="P40" s="3" t="s">
        <v>152</v>
      </c>
      <c r="Q40" s="59">
        <v>19000000000</v>
      </c>
      <c r="R40" s="59">
        <v>0</v>
      </c>
      <c r="S40" s="59">
        <v>0</v>
      </c>
      <c r="T40" s="59">
        <v>19000000000</v>
      </c>
      <c r="U40" s="59">
        <v>0</v>
      </c>
      <c r="V40" s="59">
        <v>19000000000</v>
      </c>
      <c r="W40" s="59">
        <v>11990845807</v>
      </c>
      <c r="X40" s="59">
        <v>6869169243</v>
      </c>
      <c r="Y40" s="59">
        <v>1798350014</v>
      </c>
      <c r="Z40" s="59">
        <v>864329815.5</v>
      </c>
      <c r="AA40" s="59">
        <v>7009154193</v>
      </c>
      <c r="AB40" s="59">
        <v>1750000014</v>
      </c>
    </row>
    <row r="41" spans="1:28" x14ac:dyDescent="0.25">
      <c r="A41" s="4" t="s">
        <v>166</v>
      </c>
      <c r="B41" s="3" t="s">
        <v>165</v>
      </c>
      <c r="C41" s="5" t="s">
        <v>85</v>
      </c>
      <c r="D41" s="4" t="s">
        <v>48</v>
      </c>
      <c r="E41" s="4" t="s">
        <v>66</v>
      </c>
      <c r="F41" s="4" t="s">
        <v>50</v>
      </c>
      <c r="G41" s="4" t="s">
        <v>160</v>
      </c>
      <c r="H41" s="4"/>
      <c r="I41" s="4"/>
      <c r="J41" s="4"/>
      <c r="K41" s="4"/>
      <c r="L41" s="4"/>
      <c r="M41" s="4" t="s">
        <v>53</v>
      </c>
      <c r="N41" s="4" t="s">
        <v>54</v>
      </c>
      <c r="O41" s="4" t="s">
        <v>40</v>
      </c>
      <c r="P41" s="3" t="s">
        <v>84</v>
      </c>
      <c r="Q41" s="59">
        <v>2000000000</v>
      </c>
      <c r="R41" s="59">
        <v>0</v>
      </c>
      <c r="S41" s="59">
        <v>0</v>
      </c>
      <c r="T41" s="59">
        <v>2000000000</v>
      </c>
      <c r="U41" s="59">
        <v>0</v>
      </c>
      <c r="V41" s="59">
        <v>2000000000</v>
      </c>
      <c r="W41" s="59">
        <v>2000000000</v>
      </c>
      <c r="X41" s="59">
        <v>1985629875</v>
      </c>
      <c r="Y41" s="59">
        <v>567319874</v>
      </c>
      <c r="Z41" s="59">
        <v>567319874</v>
      </c>
      <c r="AA41" s="59">
        <v>0</v>
      </c>
      <c r="AB41" s="59">
        <v>567319874</v>
      </c>
    </row>
    <row r="42" spans="1:28" x14ac:dyDescent="0.25">
      <c r="A42" s="4" t="s">
        <v>166</v>
      </c>
      <c r="B42" s="3" t="s">
        <v>165</v>
      </c>
      <c r="C42" s="5" t="s">
        <v>83</v>
      </c>
      <c r="D42" s="4" t="s">
        <v>48</v>
      </c>
      <c r="E42" s="4" t="s">
        <v>66</v>
      </c>
      <c r="F42" s="4" t="s">
        <v>50</v>
      </c>
      <c r="G42" s="4" t="s">
        <v>42</v>
      </c>
      <c r="H42" s="4"/>
      <c r="I42" s="4"/>
      <c r="J42" s="4"/>
      <c r="K42" s="4"/>
      <c r="L42" s="4"/>
      <c r="M42" s="4" t="s">
        <v>53</v>
      </c>
      <c r="N42" s="4" t="s">
        <v>54</v>
      </c>
      <c r="O42" s="4" t="s">
        <v>40</v>
      </c>
      <c r="P42" s="3" t="s">
        <v>82</v>
      </c>
      <c r="Q42" s="59">
        <v>2400000000</v>
      </c>
      <c r="R42" s="59">
        <v>0</v>
      </c>
      <c r="S42" s="59">
        <v>0</v>
      </c>
      <c r="T42" s="59">
        <v>2400000000</v>
      </c>
      <c r="U42" s="59">
        <v>0</v>
      </c>
      <c r="V42" s="59">
        <v>2400000000</v>
      </c>
      <c r="W42" s="59">
        <v>2400000000</v>
      </c>
      <c r="X42" s="59">
        <v>2400000000</v>
      </c>
      <c r="Y42" s="59">
        <v>485000000</v>
      </c>
      <c r="Z42" s="59">
        <v>485000000</v>
      </c>
      <c r="AA42" s="59">
        <v>0</v>
      </c>
      <c r="AB42" s="59">
        <v>485000000</v>
      </c>
    </row>
    <row r="43" spans="1:28" x14ac:dyDescent="0.25">
      <c r="A43" s="4" t="s">
        <v>166</v>
      </c>
      <c r="B43" s="3" t="s">
        <v>165</v>
      </c>
      <c r="C43" s="5" t="s">
        <v>81</v>
      </c>
      <c r="D43" s="4" t="s">
        <v>48</v>
      </c>
      <c r="E43" s="4" t="s">
        <v>66</v>
      </c>
      <c r="F43" s="4" t="s">
        <v>50</v>
      </c>
      <c r="G43" s="4" t="s">
        <v>54</v>
      </c>
      <c r="H43" s="4"/>
      <c r="I43" s="4"/>
      <c r="J43" s="4"/>
      <c r="K43" s="4"/>
      <c r="L43" s="4"/>
      <c r="M43" s="4" t="s">
        <v>53</v>
      </c>
      <c r="N43" s="4" t="s">
        <v>54</v>
      </c>
      <c r="O43" s="4" t="s">
        <v>40</v>
      </c>
      <c r="P43" s="3" t="s">
        <v>80</v>
      </c>
      <c r="Q43" s="59">
        <v>1200000000</v>
      </c>
      <c r="R43" s="59">
        <v>0</v>
      </c>
      <c r="S43" s="59">
        <v>0</v>
      </c>
      <c r="T43" s="59">
        <v>1200000000</v>
      </c>
      <c r="U43" s="59">
        <v>0</v>
      </c>
      <c r="V43" s="59">
        <v>1200000000</v>
      </c>
      <c r="W43" s="59">
        <v>1200000000</v>
      </c>
      <c r="X43" s="59">
        <v>1200000000</v>
      </c>
      <c r="Y43" s="59">
        <v>1200000000</v>
      </c>
      <c r="Z43" s="59">
        <v>1200000000</v>
      </c>
      <c r="AA43" s="59">
        <v>0</v>
      </c>
      <c r="AB43" s="59">
        <v>1200000000</v>
      </c>
    </row>
    <row r="44" spans="1:28" x14ac:dyDescent="0.25">
      <c r="A44" s="4" t="s">
        <v>166</v>
      </c>
      <c r="B44" s="3" t="s">
        <v>165</v>
      </c>
      <c r="C44" s="5" t="s">
        <v>79</v>
      </c>
      <c r="D44" s="4" t="s">
        <v>48</v>
      </c>
      <c r="E44" s="4" t="s">
        <v>66</v>
      </c>
      <c r="F44" s="4" t="s">
        <v>50</v>
      </c>
      <c r="G44" s="4" t="s">
        <v>145</v>
      </c>
      <c r="H44" s="4"/>
      <c r="I44" s="4"/>
      <c r="J44" s="4"/>
      <c r="K44" s="4"/>
      <c r="L44" s="4"/>
      <c r="M44" s="4" t="s">
        <v>53</v>
      </c>
      <c r="N44" s="4" t="s">
        <v>54</v>
      </c>
      <c r="O44" s="4" t="s">
        <v>40</v>
      </c>
      <c r="P44" s="3" t="s">
        <v>78</v>
      </c>
      <c r="Q44" s="59">
        <v>1500000000</v>
      </c>
      <c r="R44" s="59">
        <v>0</v>
      </c>
      <c r="S44" s="59">
        <v>0</v>
      </c>
      <c r="T44" s="59">
        <v>1500000000</v>
      </c>
      <c r="U44" s="59">
        <v>0</v>
      </c>
      <c r="V44" s="59">
        <v>1500000000</v>
      </c>
      <c r="W44" s="59">
        <v>1500000000</v>
      </c>
      <c r="X44" s="59">
        <v>1500000000</v>
      </c>
      <c r="Y44" s="59">
        <v>610000000</v>
      </c>
      <c r="Z44" s="59">
        <v>610000000</v>
      </c>
      <c r="AA44" s="59">
        <v>0</v>
      </c>
      <c r="AB44" s="59">
        <v>610000000</v>
      </c>
    </row>
    <row r="45" spans="1:28" x14ac:dyDescent="0.25">
      <c r="A45" s="4" t="s">
        <v>166</v>
      </c>
      <c r="B45" s="3" t="s">
        <v>165</v>
      </c>
      <c r="C45" s="5" t="s">
        <v>77</v>
      </c>
      <c r="D45" s="4" t="s">
        <v>48</v>
      </c>
      <c r="E45" s="4" t="s">
        <v>66</v>
      </c>
      <c r="F45" s="4" t="s">
        <v>50</v>
      </c>
      <c r="G45" s="4" t="s">
        <v>167</v>
      </c>
      <c r="H45" s="4"/>
      <c r="I45" s="4"/>
      <c r="J45" s="4"/>
      <c r="K45" s="4"/>
      <c r="L45" s="4"/>
      <c r="M45" s="4" t="s">
        <v>53</v>
      </c>
      <c r="N45" s="4" t="s">
        <v>54</v>
      </c>
      <c r="O45" s="4" t="s">
        <v>40</v>
      </c>
      <c r="P45" s="3" t="s">
        <v>153</v>
      </c>
      <c r="Q45" s="59">
        <v>12000000000</v>
      </c>
      <c r="R45" s="59">
        <v>0</v>
      </c>
      <c r="S45" s="59">
        <v>0</v>
      </c>
      <c r="T45" s="59">
        <v>12000000000</v>
      </c>
      <c r="U45" s="59">
        <v>0</v>
      </c>
      <c r="V45" s="59">
        <v>12000000000</v>
      </c>
      <c r="W45" s="59">
        <v>11563480157</v>
      </c>
      <c r="X45" s="59">
        <v>9213015155</v>
      </c>
      <c r="Y45" s="59">
        <v>2744719970.3299999</v>
      </c>
      <c r="Z45" s="59">
        <v>2621784553.3299999</v>
      </c>
      <c r="AA45" s="59">
        <v>436519843</v>
      </c>
      <c r="AB45" s="59">
        <v>2744719970.3299999</v>
      </c>
    </row>
    <row r="46" spans="1:28" x14ac:dyDescent="0.25">
      <c r="A46" s="4" t="s">
        <v>166</v>
      </c>
      <c r="B46" s="3" t="s">
        <v>165</v>
      </c>
      <c r="C46" s="5" t="s">
        <v>76</v>
      </c>
      <c r="D46" s="4" t="s">
        <v>48</v>
      </c>
      <c r="E46" s="4" t="s">
        <v>66</v>
      </c>
      <c r="F46" s="4" t="s">
        <v>50</v>
      </c>
      <c r="G46" s="4" t="s">
        <v>71</v>
      </c>
      <c r="H46" s="4"/>
      <c r="I46" s="4"/>
      <c r="J46" s="4"/>
      <c r="K46" s="4"/>
      <c r="L46" s="4"/>
      <c r="M46" s="4" t="s">
        <v>53</v>
      </c>
      <c r="N46" s="4" t="s">
        <v>54</v>
      </c>
      <c r="O46" s="4" t="s">
        <v>40</v>
      </c>
      <c r="P46" s="3" t="s">
        <v>75</v>
      </c>
      <c r="Q46" s="59">
        <v>5500000000</v>
      </c>
      <c r="R46" s="59">
        <v>0</v>
      </c>
      <c r="S46" s="59">
        <v>0</v>
      </c>
      <c r="T46" s="59">
        <v>5500000000</v>
      </c>
      <c r="U46" s="59">
        <v>0</v>
      </c>
      <c r="V46" s="59">
        <v>5500000000</v>
      </c>
      <c r="W46" s="59">
        <v>3908480887</v>
      </c>
      <c r="X46" s="59">
        <v>2445199816</v>
      </c>
      <c r="Y46" s="59">
        <v>623950782</v>
      </c>
      <c r="Z46" s="59">
        <v>613950782</v>
      </c>
      <c r="AA46" s="59">
        <v>1591519113</v>
      </c>
      <c r="AB46" s="59">
        <v>623950782</v>
      </c>
    </row>
    <row r="47" spans="1:28" x14ac:dyDescent="0.25">
      <c r="A47" s="4" t="s">
        <v>166</v>
      </c>
      <c r="B47" s="3" t="s">
        <v>165</v>
      </c>
      <c r="C47" s="5" t="s">
        <v>74</v>
      </c>
      <c r="D47" s="4" t="s">
        <v>48</v>
      </c>
      <c r="E47" s="4" t="s">
        <v>66</v>
      </c>
      <c r="F47" s="4" t="s">
        <v>50</v>
      </c>
      <c r="G47" s="4" t="s">
        <v>73</v>
      </c>
      <c r="H47" s="4"/>
      <c r="I47" s="4"/>
      <c r="J47" s="4"/>
      <c r="K47" s="4"/>
      <c r="L47" s="4"/>
      <c r="M47" s="4" t="s">
        <v>53</v>
      </c>
      <c r="N47" s="4" t="s">
        <v>54</v>
      </c>
      <c r="O47" s="4" t="s">
        <v>40</v>
      </c>
      <c r="P47" s="3" t="s">
        <v>154</v>
      </c>
      <c r="Q47" s="59">
        <v>9000000000</v>
      </c>
      <c r="R47" s="59">
        <v>0</v>
      </c>
      <c r="S47" s="59">
        <v>0</v>
      </c>
      <c r="T47" s="59">
        <v>9000000000</v>
      </c>
      <c r="U47" s="59">
        <v>0</v>
      </c>
      <c r="V47" s="59">
        <v>9000000000</v>
      </c>
      <c r="W47" s="59">
        <v>7526358371</v>
      </c>
      <c r="X47" s="59">
        <v>3879317880.8299999</v>
      </c>
      <c r="Y47" s="59">
        <v>823702005</v>
      </c>
      <c r="Z47" s="59">
        <v>823702005</v>
      </c>
      <c r="AA47" s="59">
        <v>1473641629</v>
      </c>
      <c r="AB47" s="59">
        <v>823702005</v>
      </c>
    </row>
    <row r="48" spans="1:28" x14ac:dyDescent="0.25">
      <c r="A48" s="4" t="s">
        <v>166</v>
      </c>
      <c r="B48" s="3" t="s">
        <v>165</v>
      </c>
      <c r="C48" s="5" t="s">
        <v>72</v>
      </c>
      <c r="D48" s="4" t="s">
        <v>48</v>
      </c>
      <c r="E48" s="4" t="s">
        <v>66</v>
      </c>
      <c r="F48" s="4" t="s">
        <v>50</v>
      </c>
      <c r="G48" s="4" t="s">
        <v>164</v>
      </c>
      <c r="H48" s="4"/>
      <c r="I48" s="4"/>
      <c r="J48" s="4"/>
      <c r="K48" s="4"/>
      <c r="L48" s="4"/>
      <c r="M48" s="4" t="s">
        <v>53</v>
      </c>
      <c r="N48" s="4" t="s">
        <v>54</v>
      </c>
      <c r="O48" s="4" t="s">
        <v>40</v>
      </c>
      <c r="P48" s="3" t="s">
        <v>70</v>
      </c>
      <c r="Q48" s="59">
        <v>3000000000</v>
      </c>
      <c r="R48" s="59">
        <v>0</v>
      </c>
      <c r="S48" s="59">
        <v>0</v>
      </c>
      <c r="T48" s="59">
        <v>3000000000</v>
      </c>
      <c r="U48" s="59">
        <v>0</v>
      </c>
      <c r="V48" s="59">
        <v>3000000000</v>
      </c>
      <c r="W48" s="59">
        <v>2950000000</v>
      </c>
      <c r="X48" s="59">
        <v>2266095478</v>
      </c>
      <c r="Y48" s="59">
        <v>1111915294.0899999</v>
      </c>
      <c r="Z48" s="59">
        <v>1015373794.09</v>
      </c>
      <c r="AA48" s="59">
        <v>50000000</v>
      </c>
      <c r="AB48" s="59">
        <v>1111915294.0899999</v>
      </c>
    </row>
    <row r="49" spans="1:28" x14ac:dyDescent="0.25">
      <c r="A49" s="4" t="s">
        <v>166</v>
      </c>
      <c r="B49" s="3" t="s">
        <v>165</v>
      </c>
      <c r="C49" s="5" t="s">
        <v>211</v>
      </c>
      <c r="D49" s="4" t="s">
        <v>48</v>
      </c>
      <c r="E49" s="4" t="s">
        <v>66</v>
      </c>
      <c r="F49" s="4" t="s">
        <v>50</v>
      </c>
      <c r="G49" s="4" t="s">
        <v>212</v>
      </c>
      <c r="H49" s="4" t="s">
        <v>1</v>
      </c>
      <c r="I49" s="4" t="s">
        <v>1</v>
      </c>
      <c r="J49" s="4" t="s">
        <v>1</v>
      </c>
      <c r="K49" s="4" t="s">
        <v>1</v>
      </c>
      <c r="L49" s="4" t="s">
        <v>1</v>
      </c>
      <c r="M49" s="4" t="s">
        <v>53</v>
      </c>
      <c r="N49" s="4" t="s">
        <v>54</v>
      </c>
      <c r="O49" s="4" t="s">
        <v>40</v>
      </c>
      <c r="P49" s="3" t="s">
        <v>213</v>
      </c>
      <c r="Q49" s="59">
        <v>2393707830</v>
      </c>
      <c r="R49" s="59">
        <v>0</v>
      </c>
      <c r="S49" s="59">
        <v>0</v>
      </c>
      <c r="T49" s="59">
        <v>2393707830</v>
      </c>
      <c r="U49" s="59">
        <v>0</v>
      </c>
      <c r="V49" s="59">
        <v>2393707830</v>
      </c>
      <c r="W49" s="59">
        <v>2393707830</v>
      </c>
      <c r="X49" s="59">
        <v>2393707830</v>
      </c>
      <c r="Y49" s="59">
        <v>2393707830</v>
      </c>
      <c r="Z49" s="59">
        <v>2393707830</v>
      </c>
      <c r="AA49" s="59">
        <v>0</v>
      </c>
      <c r="AB49" s="59">
        <v>2393707830</v>
      </c>
    </row>
    <row r="50" spans="1:28" x14ac:dyDescent="0.25">
      <c r="A50" s="2" t="s">
        <v>1</v>
      </c>
      <c r="B50" s="2" t="s">
        <v>1</v>
      </c>
      <c r="C50" s="2" t="s">
        <v>1</v>
      </c>
      <c r="D50" s="2" t="s">
        <v>1</v>
      </c>
      <c r="E50" s="2" t="s">
        <v>1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1</v>
      </c>
      <c r="L50" s="2" t="s">
        <v>1</v>
      </c>
      <c r="M50" s="2" t="s">
        <v>1</v>
      </c>
      <c r="N50" s="2" t="s">
        <v>1</v>
      </c>
      <c r="O50" s="2" t="s">
        <v>1</v>
      </c>
      <c r="P50" s="2" t="s">
        <v>1</v>
      </c>
      <c r="Q50" s="59">
        <v>339317436122</v>
      </c>
      <c r="R50" s="59">
        <v>32228398</v>
      </c>
      <c r="S50" s="59">
        <v>8303936058</v>
      </c>
      <c r="T50" s="59">
        <v>331045728462</v>
      </c>
      <c r="U50" s="59">
        <v>35321698237</v>
      </c>
      <c r="V50" s="59">
        <v>295724030225</v>
      </c>
      <c r="W50" s="59">
        <v>274276252869.64001</v>
      </c>
      <c r="X50" s="59">
        <v>157415999883.56</v>
      </c>
      <c r="Y50" s="59">
        <v>67992959480</v>
      </c>
      <c r="Z50" s="59">
        <v>66463928560.989998</v>
      </c>
      <c r="AA50" s="59">
        <v>21447777355.360001</v>
      </c>
      <c r="AB50" s="59">
        <v>67944609480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MAYO  2023</vt:lpstr>
      <vt:lpstr>EP FONAM OAP</vt:lpstr>
      <vt:lpstr>EP MADS MAYO 2023</vt:lpstr>
      <vt:lpstr>ep fonam</vt:lpstr>
      <vt:lpstr>ep mads</vt:lpstr>
      <vt:lpstr>'EP FONAM MAYO  2023'!Área_de_impresión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Lizeth Katheryn Avendaño Herrera</cp:lastModifiedBy>
  <cp:lastPrinted>2023-06-06T16:33:59Z</cp:lastPrinted>
  <dcterms:created xsi:type="dcterms:W3CDTF">2021-02-04T14:41:59Z</dcterms:created>
  <dcterms:modified xsi:type="dcterms:W3CDTF">2023-06-23T17:52:37Z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