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codeName="ThisWorkbook" autoCompressPictures="0"/>
  <mc:AlternateContent xmlns:mc="http://schemas.openxmlformats.org/markup-compatibility/2006">
    <mc:Choice Requires="x15">
      <x15ac:absPath xmlns:x15ac="http://schemas.microsoft.com/office/spreadsheetml/2010/11/ac" url="/Users/azaliaparracuellar/Desktop/"/>
    </mc:Choice>
  </mc:AlternateContent>
  <xr:revisionPtr revIDLastSave="0" documentId="8_{D4CF7A34-0015-5340-938A-8A46CC262E50}" xr6:coauthVersionLast="36" xr6:coauthVersionMax="36" xr10:uidLastSave="{00000000-0000-0000-0000-000000000000}"/>
  <bookViews>
    <workbookView xWindow="0" yWindow="1460" windowWidth="28800" windowHeight="15460" tabRatio="813" activeTab="6" xr2:uid="{00000000-000D-0000-FFFF-FFFF00000000}"/>
  </bookViews>
  <sheets>
    <sheet name="INICIO" sheetId="35" r:id="rId1"/>
    <sheet name="Información General" sheetId="21" r:id="rId2"/>
    <sheet name="Conceptual" sheetId="20" r:id="rId3"/>
    <sheet name="Estructura" sheetId="38" r:id="rId4"/>
    <sheet name="Orientaciones" sheetId="36" r:id="rId5"/>
    <sheet name="Metodología" sheetId="13" r:id="rId6"/>
    <sheet name="Aplicativo" sheetId="14" r:id="rId7"/>
    <sheet name="Validación" sheetId="40" state="veryHidden" r:id="rId8"/>
    <sheet name="Matrices de apoyo" sheetId="37" r:id="rId9"/>
    <sheet name="Resumen " sheetId="39" r:id="rId10"/>
    <sheet name="Reporte Resultados" sheetId="15" r:id="rId11"/>
    <sheet name="Homologación METT" sheetId="41" r:id="rId12"/>
  </sheets>
  <externalReferences>
    <externalReference r:id="rId13"/>
  </externalReferences>
  <definedNames>
    <definedName name="_xlnm.Print_Area" localSheetId="5">Metodología!$A$1:$H$34</definedName>
    <definedName name="global">'[1]Do not delete'!$A$3:$A$9</definedName>
    <definedName name="_xlnm.Print_Titles" localSheetId="5">Metodología!$1:$3</definedName>
  </definedNames>
  <calcPr calcId="181029"/>
</workbook>
</file>

<file path=xl/calcChain.xml><?xml version="1.0" encoding="utf-8"?>
<calcChain xmlns="http://schemas.openxmlformats.org/spreadsheetml/2006/main">
  <c r="E632" i="14" l="1"/>
  <c r="D39" i="39" s="1"/>
  <c r="E630" i="14"/>
  <c r="D37" i="39" s="1"/>
  <c r="E631" i="14"/>
  <c r="D38" i="39" s="1"/>
  <c r="E633" i="14"/>
  <c r="D40" i="39" s="1"/>
  <c r="E488" i="14"/>
  <c r="H24" i="14"/>
  <c r="J488" i="14" l="1"/>
  <c r="D28" i="39"/>
  <c r="J632" i="14"/>
  <c r="J630" i="14"/>
  <c r="J633" i="14"/>
  <c r="J631" i="14"/>
  <c r="F488" i="14"/>
  <c r="F630" i="14" l="1"/>
  <c r="F631" i="14"/>
  <c r="F633" i="14"/>
  <c r="G633" i="14" s="1"/>
  <c r="G630" i="14"/>
  <c r="G488" i="14"/>
  <c r="G631" i="14" l="1"/>
  <c r="F632" i="14"/>
  <c r="G632" i="14" s="1"/>
  <c r="E16" i="39" l="1"/>
  <c r="E3" i="21" l="1"/>
  <c r="D399" i="14" l="1"/>
  <c r="D411" i="14"/>
  <c r="D410" i="14"/>
  <c r="D409" i="14"/>
  <c r="D408" i="14"/>
  <c r="C397" i="14"/>
  <c r="D488" i="14" s="1"/>
  <c r="E487" i="14"/>
  <c r="D27" i="39" s="1"/>
  <c r="E489" i="14"/>
  <c r="E490" i="14"/>
  <c r="D30" i="39" s="1"/>
  <c r="E491" i="14"/>
  <c r="E492" i="14"/>
  <c r="K9" i="41"/>
  <c r="M9" i="41" s="1"/>
  <c r="K13" i="41"/>
  <c r="M13" i="41" s="1"/>
  <c r="E81" i="14"/>
  <c r="D6" i="39" s="1"/>
  <c r="E82" i="14"/>
  <c r="E83" i="14"/>
  <c r="D8" i="39" s="1"/>
  <c r="E84" i="14"/>
  <c r="E176" i="14"/>
  <c r="E177" i="14"/>
  <c r="E178" i="14"/>
  <c r="E179" i="14"/>
  <c r="E356" i="14"/>
  <c r="E357" i="14"/>
  <c r="E358" i="14"/>
  <c r="E359" i="14"/>
  <c r="E360" i="14"/>
  <c r="E361" i="14"/>
  <c r="E362" i="14"/>
  <c r="E363" i="14"/>
  <c r="E364" i="14"/>
  <c r="E365" i="14"/>
  <c r="E552" i="14"/>
  <c r="E553" i="14"/>
  <c r="E554" i="14"/>
  <c r="K114" i="41"/>
  <c r="M114" i="41" s="1"/>
  <c r="K21" i="41"/>
  <c r="M21" i="41" s="1"/>
  <c r="K36" i="41"/>
  <c r="M36" i="41" s="1"/>
  <c r="M86" i="41"/>
  <c r="K98" i="41"/>
  <c r="M98" i="41" s="1"/>
  <c r="K102" i="41"/>
  <c r="M102" i="41" s="1"/>
  <c r="K125" i="41"/>
  <c r="M125" i="41" s="1"/>
  <c r="D481" i="14"/>
  <c r="C148" i="14"/>
  <c r="I46" i="41" s="1"/>
  <c r="C530" i="14"/>
  <c r="I78" i="41" s="1"/>
  <c r="D607" i="14"/>
  <c r="C594" i="14"/>
  <c r="I145" i="41" s="1"/>
  <c r="D589" i="14"/>
  <c r="C577" i="14"/>
  <c r="I144" i="41" s="1"/>
  <c r="D332" i="14"/>
  <c r="C320" i="14"/>
  <c r="I146" i="41" s="1"/>
  <c r="D170" i="14"/>
  <c r="D40" i="14"/>
  <c r="C303" i="14"/>
  <c r="I142" i="41" s="1"/>
  <c r="D38" i="14"/>
  <c r="C27" i="14"/>
  <c r="I141" i="41" s="1"/>
  <c r="C369" i="14"/>
  <c r="I110" i="41" s="1"/>
  <c r="D393" i="14"/>
  <c r="D447" i="14"/>
  <c r="C434" i="14"/>
  <c r="I34" i="41" s="1"/>
  <c r="J34" i="41"/>
  <c r="J35" i="41"/>
  <c r="J33" i="41"/>
  <c r="C183" i="14"/>
  <c r="I97" i="41" s="1"/>
  <c r="C217" i="14"/>
  <c r="I94" i="41" s="1"/>
  <c r="D230" i="14"/>
  <c r="G41" i="15"/>
  <c r="E17" i="39"/>
  <c r="G42" i="15" s="1"/>
  <c r="E34" i="37"/>
  <c r="D194" i="14"/>
  <c r="D195" i="14"/>
  <c r="C468" i="14"/>
  <c r="I35" i="41" s="1"/>
  <c r="D391" i="14"/>
  <c r="D392" i="14"/>
  <c r="D143" i="14"/>
  <c r="C181" i="14"/>
  <c r="B16" i="39" s="1"/>
  <c r="C200" i="14"/>
  <c r="C17" i="39" s="1"/>
  <c r="F42" i="15" s="1"/>
  <c r="B42" i="15" s="1"/>
  <c r="D141" i="14"/>
  <c r="D142" i="14"/>
  <c r="D144" i="14"/>
  <c r="D149" i="14"/>
  <c r="D167" i="14"/>
  <c r="D168" i="14"/>
  <c r="D169" i="14"/>
  <c r="C88" i="14"/>
  <c r="D176" i="14" s="1"/>
  <c r="C105" i="14"/>
  <c r="D177" i="14" s="1"/>
  <c r="C122" i="14"/>
  <c r="D178" i="14" s="1"/>
  <c r="D184" i="14"/>
  <c r="D193" i="14"/>
  <c r="D196" i="14"/>
  <c r="D201" i="14"/>
  <c r="D210" i="14"/>
  <c r="D211" i="14"/>
  <c r="D212" i="14"/>
  <c r="D213" i="14"/>
  <c r="D218" i="14"/>
  <c r="D227" i="14"/>
  <c r="D525" i="14"/>
  <c r="D526" i="14"/>
  <c r="C513" i="14"/>
  <c r="I13" i="41" s="1"/>
  <c r="D123" i="14"/>
  <c r="D118" i="14"/>
  <c r="D117" i="14"/>
  <c r="D116" i="14"/>
  <c r="D115" i="14"/>
  <c r="D101" i="14"/>
  <c r="D100" i="14"/>
  <c r="D99" i="14"/>
  <c r="D98" i="14"/>
  <c r="D106" i="14"/>
  <c r="D89" i="14"/>
  <c r="C46" i="15"/>
  <c r="C269" i="14"/>
  <c r="C21" i="39" s="1"/>
  <c r="F46" i="15" s="1"/>
  <c r="B46" i="15" s="1"/>
  <c r="C630" i="14"/>
  <c r="C643" i="14" s="1"/>
  <c r="F10" i="15" s="1"/>
  <c r="C639" i="14"/>
  <c r="F6" i="15" s="1"/>
  <c r="C640" i="14"/>
  <c r="F7" i="15" s="1"/>
  <c r="C641" i="14"/>
  <c r="F8" i="15" s="1"/>
  <c r="C642" i="14"/>
  <c r="F9" i="15" s="1"/>
  <c r="C638" i="14"/>
  <c r="F5" i="15" s="1"/>
  <c r="F22" i="39"/>
  <c r="H47" i="15" s="1"/>
  <c r="F23" i="39"/>
  <c r="H48" i="15" s="1"/>
  <c r="F24" i="39"/>
  <c r="H49" i="15" s="1"/>
  <c r="F25" i="39"/>
  <c r="H50" i="15" s="1"/>
  <c r="F17" i="39"/>
  <c r="H42" i="15" s="1"/>
  <c r="F18" i="39"/>
  <c r="H43" i="15" s="1"/>
  <c r="F19" i="39"/>
  <c r="H44" i="15" s="1"/>
  <c r="F20" i="39"/>
  <c r="H45" i="15" s="1"/>
  <c r="F21" i="39"/>
  <c r="H46" i="15" s="1"/>
  <c r="E18" i="39"/>
  <c r="G43" i="15" s="1"/>
  <c r="E19" i="39"/>
  <c r="G44" i="15" s="1"/>
  <c r="E20" i="39"/>
  <c r="G45" i="15" s="1"/>
  <c r="E21" i="39"/>
  <c r="G46" i="15" s="1"/>
  <c r="E22" i="39"/>
  <c r="G47" i="15" s="1"/>
  <c r="E23" i="39"/>
  <c r="G48" i="15" s="1"/>
  <c r="E24" i="39"/>
  <c r="G49" i="15" s="1"/>
  <c r="E25" i="39"/>
  <c r="G50" i="15" s="1"/>
  <c r="C286" i="14"/>
  <c r="C22" i="39" s="1"/>
  <c r="C337" i="14"/>
  <c r="C25" i="39" s="1"/>
  <c r="F50" i="15" s="1"/>
  <c r="B50" i="15" s="1"/>
  <c r="C234" i="14"/>
  <c r="C19" i="39" s="1"/>
  <c r="F44" i="15" s="1"/>
  <c r="B44" i="15" s="1"/>
  <c r="C251" i="14"/>
  <c r="C20" i="39" s="1"/>
  <c r="F45" i="15" s="1"/>
  <c r="B45" i="15" s="1"/>
  <c r="D282" i="14"/>
  <c r="D281" i="14"/>
  <c r="D361" i="14"/>
  <c r="D280" i="14"/>
  <c r="D279" i="14"/>
  <c r="D270" i="14"/>
  <c r="M5" i="41"/>
  <c r="F39" i="39"/>
  <c r="H76" i="15" s="1"/>
  <c r="F40" i="39"/>
  <c r="H77" i="15" s="1"/>
  <c r="C77" i="15"/>
  <c r="E40" i="39"/>
  <c r="G77" i="15" s="1"/>
  <c r="C76" i="15"/>
  <c r="E39" i="39"/>
  <c r="G76" i="15" s="1"/>
  <c r="F38" i="39"/>
  <c r="H75" i="15" s="1"/>
  <c r="C75" i="15"/>
  <c r="E38" i="39"/>
  <c r="G75" i="15" s="1"/>
  <c r="F37" i="39"/>
  <c r="H74" i="15" s="1"/>
  <c r="C74" i="15"/>
  <c r="E37" i="39"/>
  <c r="G74" i="15" s="1"/>
  <c r="F35" i="39"/>
  <c r="H67" i="15" s="1"/>
  <c r="C67" i="15"/>
  <c r="E35" i="39"/>
  <c r="G67" i="15" s="1"/>
  <c r="F34" i="39"/>
  <c r="H66" i="15" s="1"/>
  <c r="C66" i="15"/>
  <c r="E34" i="39"/>
  <c r="G66" i="15" s="1"/>
  <c r="F33" i="39"/>
  <c r="H65" i="15" s="1"/>
  <c r="C65" i="15"/>
  <c r="E33" i="39"/>
  <c r="G65" i="15" s="1"/>
  <c r="F31" i="39"/>
  <c r="H59" i="15" s="1"/>
  <c r="C59" i="15"/>
  <c r="E31" i="39"/>
  <c r="G59" i="15" s="1"/>
  <c r="F30" i="39"/>
  <c r="H58" i="15" s="1"/>
  <c r="C58" i="15"/>
  <c r="E30" i="39"/>
  <c r="G58" i="15" s="1"/>
  <c r="F29" i="39"/>
  <c r="H57" i="15" s="1"/>
  <c r="C57" i="15"/>
  <c r="E29" i="39"/>
  <c r="G57" i="15" s="1"/>
  <c r="F28" i="39"/>
  <c r="H56" i="15" s="1"/>
  <c r="C56" i="15"/>
  <c r="E28" i="39"/>
  <c r="G56" i="15" s="1"/>
  <c r="F27" i="39"/>
  <c r="H55" i="15" s="1"/>
  <c r="C55" i="15"/>
  <c r="E27" i="39"/>
  <c r="G55" i="15" s="1"/>
  <c r="C50" i="15"/>
  <c r="C49" i="15"/>
  <c r="C48" i="15"/>
  <c r="C47" i="15"/>
  <c r="C45" i="15"/>
  <c r="C44" i="15"/>
  <c r="F9" i="39"/>
  <c r="H24" i="15" s="1"/>
  <c r="F8" i="39"/>
  <c r="H23" i="15" s="1"/>
  <c r="F7" i="39"/>
  <c r="H22" i="15" s="1"/>
  <c r="F6" i="39"/>
  <c r="H21" i="15" s="1"/>
  <c r="C42" i="15"/>
  <c r="F16" i="39"/>
  <c r="H41" i="15" s="1"/>
  <c r="C41" i="15"/>
  <c r="D287" i="14"/>
  <c r="F14" i="39"/>
  <c r="H32" i="15" s="1"/>
  <c r="C32" i="15"/>
  <c r="E14" i="39"/>
  <c r="G32" i="15" s="1"/>
  <c r="F13" i="39"/>
  <c r="H31" i="15" s="1"/>
  <c r="C31" i="15"/>
  <c r="E13" i="39"/>
  <c r="G31" i="15" s="1"/>
  <c r="F12" i="39"/>
  <c r="H30" i="15" s="1"/>
  <c r="C30" i="15"/>
  <c r="E12" i="39"/>
  <c r="G30" i="15" s="1"/>
  <c r="F11" i="39"/>
  <c r="H29" i="15" s="1"/>
  <c r="C29" i="15"/>
  <c r="E11" i="39"/>
  <c r="G29" i="15" s="1"/>
  <c r="E9" i="39"/>
  <c r="G24" i="15" s="1"/>
  <c r="E8" i="39"/>
  <c r="G23" i="15" s="1"/>
  <c r="E7" i="39"/>
  <c r="G22" i="15" s="1"/>
  <c r="E6" i="39"/>
  <c r="G21" i="15" s="1"/>
  <c r="D253" i="14"/>
  <c r="D631" i="14"/>
  <c r="D632" i="14"/>
  <c r="D633" i="14"/>
  <c r="D624" i="14"/>
  <c r="D623" i="14"/>
  <c r="D622" i="14"/>
  <c r="D621" i="14"/>
  <c r="D612" i="14"/>
  <c r="C611" i="14"/>
  <c r="C40" i="39" s="1"/>
  <c r="F77" i="15" s="1"/>
  <c r="D630" i="14"/>
  <c r="D590" i="14"/>
  <c r="D588" i="14"/>
  <c r="D587" i="14"/>
  <c r="C560" i="14"/>
  <c r="I113" i="41" s="1"/>
  <c r="D554" i="14"/>
  <c r="B67" i="15" s="1"/>
  <c r="F67" i="15" s="1"/>
  <c r="D553" i="14"/>
  <c r="B66" i="15" s="1"/>
  <c r="F66" i="15" s="1"/>
  <c r="D552" i="14"/>
  <c r="B65" i="15" s="1"/>
  <c r="F65" i="15" s="1"/>
  <c r="D489" i="14"/>
  <c r="B56" i="15" s="1"/>
  <c r="D490" i="14"/>
  <c r="B57" i="15" s="1"/>
  <c r="D491" i="14"/>
  <c r="B58" i="15" s="1"/>
  <c r="D492" i="14"/>
  <c r="B59" i="15" s="1"/>
  <c r="D487" i="14"/>
  <c r="B55" i="15" s="1"/>
  <c r="D461" i="14"/>
  <c r="D357" i="14"/>
  <c r="D358" i="14"/>
  <c r="D359" i="14"/>
  <c r="D360" i="14"/>
  <c r="I96" i="41" s="1"/>
  <c r="D362" i="14"/>
  <c r="D363" i="14"/>
  <c r="D364" i="14"/>
  <c r="D365" i="14"/>
  <c r="D356" i="14"/>
  <c r="D17" i="14"/>
  <c r="E32" i="21"/>
  <c r="D578" i="14"/>
  <c r="C556" i="14"/>
  <c r="B37" i="39" s="1"/>
  <c r="D546" i="14"/>
  <c r="D545" i="14"/>
  <c r="D544" i="14"/>
  <c r="D543" i="14"/>
  <c r="D531" i="14"/>
  <c r="D524" i="14"/>
  <c r="D523" i="14"/>
  <c r="D514" i="14"/>
  <c r="D509" i="14"/>
  <c r="D508" i="14"/>
  <c r="D507" i="14"/>
  <c r="D506" i="14"/>
  <c r="C496" i="14"/>
  <c r="C33" i="39" s="1"/>
  <c r="D497" i="14"/>
  <c r="C494" i="14"/>
  <c r="B33" i="39" s="1"/>
  <c r="D464" i="14"/>
  <c r="D463" i="14"/>
  <c r="D462" i="14"/>
  <c r="D452" i="14"/>
  <c r="C451" i="14"/>
  <c r="C30" i="39" s="1"/>
  <c r="F58" i="15" s="1"/>
  <c r="D446" i="14"/>
  <c r="D445" i="14"/>
  <c r="D444" i="14"/>
  <c r="D435" i="14"/>
  <c r="D370" i="14"/>
  <c r="C367" i="14"/>
  <c r="B27" i="39" s="1"/>
  <c r="D350" i="14"/>
  <c r="D348" i="14"/>
  <c r="D349" i="14"/>
  <c r="D347" i="14"/>
  <c r="D338" i="14"/>
  <c r="D333" i="14"/>
  <c r="D331" i="14"/>
  <c r="D330" i="14"/>
  <c r="D321" i="14"/>
  <c r="D316" i="14"/>
  <c r="D315" i="14"/>
  <c r="D314" i="14"/>
  <c r="D313" i="14"/>
  <c r="D304" i="14"/>
  <c r="D299" i="14"/>
  <c r="D298" i="14"/>
  <c r="D297" i="14"/>
  <c r="D296" i="14"/>
  <c r="D247" i="14"/>
  <c r="D245" i="14"/>
  <c r="D246" i="14"/>
  <c r="D244" i="14"/>
  <c r="D235" i="14"/>
  <c r="D229" i="14"/>
  <c r="D228" i="14"/>
  <c r="C86" i="14"/>
  <c r="B11" i="39" s="1"/>
  <c r="D63" i="14"/>
  <c r="C62" i="14"/>
  <c r="D84" i="14" s="1"/>
  <c r="B24" i="15" s="1"/>
  <c r="F24" i="15" s="1"/>
  <c r="C5" i="14"/>
  <c r="I137" i="41" s="1"/>
  <c r="C3" i="14"/>
  <c r="D561" i="14"/>
  <c r="D606" i="14"/>
  <c r="D605" i="14"/>
  <c r="D604" i="14"/>
  <c r="D595" i="14"/>
  <c r="D573" i="14"/>
  <c r="D572" i="14"/>
  <c r="D571" i="14"/>
  <c r="D570" i="14"/>
  <c r="D480" i="14"/>
  <c r="D479" i="14"/>
  <c r="D478" i="14"/>
  <c r="D469" i="14"/>
  <c r="D430" i="14"/>
  <c r="D429" i="14"/>
  <c r="D428" i="14"/>
  <c r="D427" i="14"/>
  <c r="D416" i="14"/>
  <c r="C415" i="14"/>
  <c r="I86" i="41" s="1"/>
  <c r="D390" i="14"/>
  <c r="D265" i="14"/>
  <c r="D264" i="14"/>
  <c r="D263" i="14"/>
  <c r="D262" i="14"/>
  <c r="C106" i="13"/>
  <c r="D75" i="14"/>
  <c r="D74" i="14"/>
  <c r="D73" i="14"/>
  <c r="D72" i="14"/>
  <c r="D58" i="14"/>
  <c r="D57" i="14"/>
  <c r="D56" i="14"/>
  <c r="D55" i="14"/>
  <c r="D46" i="14"/>
  <c r="C44" i="14"/>
  <c r="D83" i="14" s="1"/>
  <c r="B23" i="15" s="1"/>
  <c r="F23" i="15" s="1"/>
  <c r="D39" i="14"/>
  <c r="D37" i="14"/>
  <c r="D28" i="14"/>
  <c r="D6" i="14"/>
  <c r="D18" i="14"/>
  <c r="D16" i="14"/>
  <c r="D15" i="14"/>
  <c r="C43" i="15"/>
  <c r="G552" i="14" l="1"/>
  <c r="D33" i="39"/>
  <c r="J362" i="14"/>
  <c r="D22" i="39"/>
  <c r="J358" i="14"/>
  <c r="D18" i="39"/>
  <c r="G178" i="14"/>
  <c r="D13" i="39"/>
  <c r="J489" i="14"/>
  <c r="D29" i="39"/>
  <c r="J361" i="14"/>
  <c r="D21" i="39"/>
  <c r="K25" i="41"/>
  <c r="M25" i="41" s="1"/>
  <c r="D17" i="39"/>
  <c r="G177" i="14"/>
  <c r="D12" i="39"/>
  <c r="J82" i="14"/>
  <c r="D7" i="39"/>
  <c r="G554" i="14"/>
  <c r="D35" i="39"/>
  <c r="J364" i="14"/>
  <c r="D24" i="39"/>
  <c r="J360" i="14"/>
  <c r="D20" i="39"/>
  <c r="J356" i="14"/>
  <c r="D16" i="39"/>
  <c r="G176" i="14"/>
  <c r="D11" i="39"/>
  <c r="J491" i="14"/>
  <c r="D31" i="39"/>
  <c r="G553" i="14"/>
  <c r="D34" i="39"/>
  <c r="K142" i="41"/>
  <c r="M142" i="41" s="1"/>
  <c r="D23" i="39"/>
  <c r="J359" i="14"/>
  <c r="D19" i="39"/>
  <c r="G179" i="14"/>
  <c r="D14" i="39"/>
  <c r="K121" i="41"/>
  <c r="M121" i="41" s="1"/>
  <c r="D25" i="39"/>
  <c r="J84" i="14"/>
  <c r="D9" i="39"/>
  <c r="K35" i="41"/>
  <c r="M35" i="41" s="1"/>
  <c r="J492" i="14"/>
  <c r="K110" i="41"/>
  <c r="M110" i="41" s="1"/>
  <c r="J487" i="14"/>
  <c r="C21" i="15"/>
  <c r="J81" i="14"/>
  <c r="K111" i="41"/>
  <c r="M111" i="41" s="1"/>
  <c r="J490" i="14"/>
  <c r="J83" i="14"/>
  <c r="K34" i="41"/>
  <c r="L34" i="41" s="1"/>
  <c r="C22" i="15"/>
  <c r="K141" i="41"/>
  <c r="M141" i="41" s="1"/>
  <c r="K112" i="41"/>
  <c r="M112" i="41" s="1"/>
  <c r="K33" i="41"/>
  <c r="M33" i="41" s="1"/>
  <c r="I21" i="41"/>
  <c r="K54" i="41"/>
  <c r="M54" i="41" s="1"/>
  <c r="K106" i="41"/>
  <c r="M106" i="41" s="1"/>
  <c r="K95" i="41"/>
  <c r="M95" i="41" s="1"/>
  <c r="C23" i="15"/>
  <c r="J357" i="14"/>
  <c r="K116" i="41"/>
  <c r="M116" i="41" s="1"/>
  <c r="K144" i="41"/>
  <c r="M144" i="41" s="1"/>
  <c r="K62" i="41"/>
  <c r="M62" i="41" s="1"/>
  <c r="J365" i="14"/>
  <c r="K58" i="41"/>
  <c r="M58" i="41" s="1"/>
  <c r="I42" i="41"/>
  <c r="I50" i="41"/>
  <c r="C23" i="39"/>
  <c r="F48" i="15" s="1"/>
  <c r="B48" i="15" s="1"/>
  <c r="K96" i="41"/>
  <c r="M96" i="41" s="1"/>
  <c r="K117" i="41"/>
  <c r="M117" i="41" s="1"/>
  <c r="K50" i="41"/>
  <c r="M50" i="41" s="1"/>
  <c r="I106" i="41"/>
  <c r="C24" i="15"/>
  <c r="H552" i="14"/>
  <c r="J363" i="14"/>
  <c r="I102" i="41"/>
  <c r="C27" i="39"/>
  <c r="F55" i="15" s="1"/>
  <c r="I9" i="41"/>
  <c r="K115" i="41"/>
  <c r="M115" i="41" s="1"/>
  <c r="K66" i="41"/>
  <c r="M66" i="41" s="1"/>
  <c r="K146" i="41"/>
  <c r="M146" i="41" s="1"/>
  <c r="K113" i="41"/>
  <c r="M113" i="41" s="1"/>
  <c r="K94" i="41"/>
  <c r="M94" i="41" s="1"/>
  <c r="K38" i="41"/>
  <c r="M38" i="41" s="1"/>
  <c r="K145" i="41"/>
  <c r="M145" i="41" s="1"/>
  <c r="K97" i="41"/>
  <c r="M97" i="41" s="1"/>
  <c r="K90" i="41"/>
  <c r="M90" i="41" s="1"/>
  <c r="K37" i="41"/>
  <c r="M37" i="41" s="1"/>
  <c r="K29" i="41"/>
  <c r="M29" i="41" s="1"/>
  <c r="I54" i="41"/>
  <c r="I115" i="41"/>
  <c r="H176" i="14"/>
  <c r="E639" i="14" s="1"/>
  <c r="L142" i="41"/>
  <c r="C38" i="39"/>
  <c r="F75" i="15" s="1"/>
  <c r="C29" i="39"/>
  <c r="F57" i="15" s="1"/>
  <c r="I125" i="41"/>
  <c r="C16" i="39"/>
  <c r="F41" i="15" s="1"/>
  <c r="B41" i="15" s="1"/>
  <c r="K82" i="41"/>
  <c r="M82" i="41" s="1"/>
  <c r="D82" i="14"/>
  <c r="B22" i="15" s="1"/>
  <c r="F22" i="15" s="1"/>
  <c r="C35" i="39"/>
  <c r="L35" i="41"/>
  <c r="K143" i="41"/>
  <c r="M143" i="41" s="1"/>
  <c r="K78" i="41"/>
  <c r="M78" i="41" s="1"/>
  <c r="K42" i="41"/>
  <c r="M42" i="41" s="1"/>
  <c r="N137" i="41"/>
  <c r="K137" i="41" s="1"/>
  <c r="M137" i="41" s="1"/>
  <c r="K46" i="41"/>
  <c r="M46" i="41" s="1"/>
  <c r="I25" i="41"/>
  <c r="K70" i="41"/>
  <c r="M70" i="41" s="1"/>
  <c r="D81" i="14"/>
  <c r="B21" i="15" s="1"/>
  <c r="F21" i="15" s="1"/>
  <c r="I82" i="41"/>
  <c r="I114" i="41"/>
  <c r="C11" i="39"/>
  <c r="F29" i="15" s="1"/>
  <c r="B29" i="15" s="1"/>
  <c r="I95" i="41"/>
  <c r="C13" i="39"/>
  <c r="F31" i="15" s="1"/>
  <c r="B31" i="15" s="1"/>
  <c r="C8" i="39"/>
  <c r="I116" i="41"/>
  <c r="C7" i="39"/>
  <c r="I121" i="41"/>
  <c r="C37" i="39"/>
  <c r="L13" i="41"/>
  <c r="C31" i="39"/>
  <c r="F59" i="15" s="1"/>
  <c r="I66" i="41"/>
  <c r="I112" i="41"/>
  <c r="L102" i="41"/>
  <c r="C34" i="39"/>
  <c r="I29" i="41"/>
  <c r="I70" i="41"/>
  <c r="C39" i="39"/>
  <c r="C18" i="39"/>
  <c r="F43" i="15" s="1"/>
  <c r="B43" i="15" s="1"/>
  <c r="L21" i="41"/>
  <c r="I111" i="41"/>
  <c r="L114" i="41"/>
  <c r="I37" i="41"/>
  <c r="L121" i="41"/>
  <c r="C12" i="39"/>
  <c r="F30" i="15" s="1"/>
  <c r="B30" i="15" s="1"/>
  <c r="B77" i="15"/>
  <c r="C24" i="39"/>
  <c r="F49" i="15" s="1"/>
  <c r="B49" i="15" s="1"/>
  <c r="C6" i="39"/>
  <c r="C9" i="39"/>
  <c r="I38" i="41"/>
  <c r="I117" i="41"/>
  <c r="L25" i="41"/>
  <c r="I90" i="41"/>
  <c r="F47" i="15"/>
  <c r="B47" i="15" s="1"/>
  <c r="L9" i="41"/>
  <c r="I62" i="41"/>
  <c r="C28" i="39"/>
  <c r="F56" i="15" s="1"/>
  <c r="I98" i="41"/>
  <c r="I33" i="41"/>
  <c r="I143" i="41"/>
  <c r="I58" i="41"/>
  <c r="C14" i="39"/>
  <c r="F32" i="15" s="1"/>
  <c r="B32" i="15" s="1"/>
  <c r="D179" i="14"/>
  <c r="L98" i="41"/>
  <c r="L110" i="41" l="1"/>
  <c r="F487" i="14"/>
  <c r="G487" i="14" s="1"/>
  <c r="F492" i="14"/>
  <c r="G492" i="14" s="1"/>
  <c r="F489" i="14"/>
  <c r="G489" i="14" s="1"/>
  <c r="F490" i="14"/>
  <c r="G490" i="14" s="1"/>
  <c r="F491" i="14"/>
  <c r="G491" i="14" s="1"/>
  <c r="L111" i="41"/>
  <c r="E642" i="14"/>
  <c r="J642" i="14" s="1"/>
  <c r="L112" i="41"/>
  <c r="M34" i="41"/>
  <c r="F356" i="14"/>
  <c r="G356" i="14" s="1"/>
  <c r="F81" i="14"/>
  <c r="G81" i="14" s="1"/>
  <c r="F82" i="14"/>
  <c r="F84" i="14"/>
  <c r="G84" i="14" s="1"/>
  <c r="F365" i="14"/>
  <c r="G365" i="14" s="1"/>
  <c r="L141" i="41"/>
  <c r="L33" i="41"/>
  <c r="L106" i="41"/>
  <c r="L95" i="41"/>
  <c r="F364" i="14"/>
  <c r="G364" i="14" s="1"/>
  <c r="L54" i="41"/>
  <c r="F363" i="14"/>
  <c r="G363" i="14" s="1"/>
  <c r="L116" i="41"/>
  <c r="I552" i="14"/>
  <c r="L144" i="41"/>
  <c r="L117" i="41"/>
  <c r="L97" i="41"/>
  <c r="L62" i="41"/>
  <c r="L50" i="41"/>
  <c r="F358" i="14"/>
  <c r="G358" i="14" s="1"/>
  <c r="F361" i="14"/>
  <c r="G361" i="14" s="1"/>
  <c r="F357" i="14"/>
  <c r="G357" i="14" s="1"/>
  <c r="F362" i="14"/>
  <c r="G362" i="14" s="1"/>
  <c r="F359" i="14"/>
  <c r="F360" i="14" s="1"/>
  <c r="G360" i="14" s="1"/>
  <c r="L90" i="41"/>
  <c r="L137" i="41"/>
  <c r="L58" i="41"/>
  <c r="L96" i="41"/>
  <c r="L113" i="41"/>
  <c r="L94" i="41"/>
  <c r="L46" i="41"/>
  <c r="L66" i="41"/>
  <c r="L146" i="41"/>
  <c r="L145" i="41"/>
  <c r="L38" i="41"/>
  <c r="L115" i="41"/>
  <c r="L29" i="41"/>
  <c r="L37" i="41"/>
  <c r="I176" i="14"/>
  <c r="J639" i="14"/>
  <c r="L42" i="41"/>
  <c r="L143" i="41"/>
  <c r="B75" i="15"/>
  <c r="L70" i="41"/>
  <c r="L82" i="41"/>
  <c r="L78" i="41"/>
  <c r="B76" i="15"/>
  <c r="F76" i="15"/>
  <c r="B74" i="15"/>
  <c r="F74" i="15"/>
  <c r="H487" i="14" l="1"/>
  <c r="E641" i="14" s="1"/>
  <c r="J641" i="14" s="1"/>
  <c r="G9" i="15"/>
  <c r="H9" i="15" s="1"/>
  <c r="D36" i="39"/>
  <c r="G6" i="15"/>
  <c r="H6" i="15" s="1"/>
  <c r="D15" i="39"/>
  <c r="G82" i="14"/>
  <c r="F83" i="14"/>
  <c r="G83" i="14" s="1"/>
  <c r="G359" i="14"/>
  <c r="H356" i="14" s="1"/>
  <c r="E640" i="14" s="1"/>
  <c r="H630" i="14"/>
  <c r="H81" i="14" l="1"/>
  <c r="I81" i="14" s="1"/>
  <c r="I487" i="14"/>
  <c r="G8" i="15" s="1"/>
  <c r="H8" i="15" s="1"/>
  <c r="E643" i="14"/>
  <c r="J643" i="14" s="1"/>
  <c r="E638" i="14"/>
  <c r="J638" i="14" s="1"/>
  <c r="I630" i="14"/>
  <c r="J640" i="14"/>
  <c r="I356" i="14"/>
  <c r="D32" i="39" l="1"/>
  <c r="G10" i="15"/>
  <c r="H10" i="15" s="1"/>
  <c r="D41" i="39"/>
  <c r="G7" i="15"/>
  <c r="H7" i="15" s="1"/>
  <c r="D26" i="39"/>
  <c r="F639" i="14"/>
  <c r="G639" i="14" s="1"/>
  <c r="D10" i="39"/>
  <c r="G5" i="15"/>
  <c r="H5" i="15" s="1"/>
  <c r="F638" i="14"/>
  <c r="G638" i="14" s="1"/>
  <c r="F641" i="14"/>
  <c r="G641" i="14" s="1"/>
  <c r="F642" i="14"/>
  <c r="F640" i="14"/>
  <c r="G640" i="14" s="1"/>
  <c r="F643" i="14" l="1"/>
  <c r="G643" i="14" s="1"/>
  <c r="G642" i="14"/>
  <c r="H638" i="14" l="1"/>
  <c r="I638" i="14" s="1"/>
  <c r="E648" i="14" s="1"/>
  <c r="B5" i="15" s="1"/>
  <c r="C5" i="15" s="1"/>
  <c r="D3" i="39" l="1"/>
  <c r="K17" i="41"/>
  <c r="M17" i="41" s="1"/>
  <c r="M147" i="41" s="1"/>
  <c r="M148" i="41" s="1"/>
</calcChain>
</file>

<file path=xl/sharedStrings.xml><?xml version="1.0" encoding="utf-8"?>
<sst xmlns="http://schemas.openxmlformats.org/spreadsheetml/2006/main" count="1268" uniqueCount="762">
  <si>
    <t>DESCRIPCIÓN</t>
  </si>
  <si>
    <t>Gobernanza</t>
  </si>
  <si>
    <t>NIVEL I</t>
  </si>
  <si>
    <t>NIVEL II</t>
  </si>
  <si>
    <t>NIVEL III</t>
  </si>
  <si>
    <t>NIVEL IV</t>
  </si>
  <si>
    <t>Los límites no están claros, existen diferencias entre la resolución y la cartografía</t>
  </si>
  <si>
    <t>Los límites son claros y coherentes entre la resolución y la cartografía, y son reconocidos y respetados por todos los actores sociales e institucionales</t>
  </si>
  <si>
    <t>Se identifican las necesidades de cualificación de los actores estratégicos</t>
  </si>
  <si>
    <t>Los actores estratégicos no se encuentran cualificados</t>
  </si>
  <si>
    <t>No se evidencia la inclusión de elementos de género e intergeneracionales en la planeación y manejo</t>
  </si>
  <si>
    <t xml:space="preserve">Se avanza en la identificación de elementos de género e intergeneracionales para incorporarlos en la planeación de manejo </t>
  </si>
  <si>
    <t>Las estrategias que lo requieren incorporan elementos de género e intergeneracionales</t>
  </si>
  <si>
    <t>Se implementan estrategias de manejo con el reconocimiento diferenciado de los roles de género e intergeneracionales en concordancia con el contexto socio-cultural de la comunidad.</t>
  </si>
  <si>
    <t>El equipo e infraestructura  son inadecuados para la gestión</t>
  </si>
  <si>
    <t>No existe un presupuesto asignado para la administración y manejo del área protegida</t>
  </si>
  <si>
    <t>Existe un presupuesto que cubre parte de los costos recurrentes</t>
  </si>
  <si>
    <t>NIVELES SITUACIONALES</t>
  </si>
  <si>
    <t>MEDIOS DE VERIFICACIÓN</t>
  </si>
  <si>
    <t>ANÁLISIS DE LA SITUACIÓN</t>
  </si>
  <si>
    <t>MEDIDAS DE MANEJO REQUERIDAS</t>
  </si>
  <si>
    <t>RANGO</t>
  </si>
  <si>
    <t>Situación asignada</t>
  </si>
  <si>
    <t>PUNTAJE</t>
  </si>
  <si>
    <t>PONDERACIÓN</t>
  </si>
  <si>
    <t>RELACIÓN PORCENTUAL</t>
  </si>
  <si>
    <t>VALOR TOTAL</t>
  </si>
  <si>
    <t>PORCENTAJE</t>
  </si>
  <si>
    <t>LOGROS</t>
  </si>
  <si>
    <t>EJES TEMÁTICOS</t>
  </si>
  <si>
    <t>NIVEL SITUACIONAL</t>
  </si>
  <si>
    <t>CONTEXTO</t>
  </si>
  <si>
    <t>GOBERNANZA</t>
  </si>
  <si>
    <t>ELEMENTOS DE ANÁLISIS</t>
  </si>
  <si>
    <t>Manejo efectivo</t>
  </si>
  <si>
    <t>Es la determinación de qué tan bien se está manejando un área protegida, es decir la medida en que se están protegiendo objetos y alcanzando las metas y objetivos. Incluye el entendimiento de que las dinámicas ecológicas y socio-culturales asociadas a los objetos de conservación trascienden la administración y en gran medida las fronteras del área protegida, por lo cual sólo es posible el logro de los objetivos de conservación mediante la articulación de ésta con sectores sociales, lógicas y espacios territoriales y regionales. El manejo efectivo de un área protegida permite integrar la conservación con el desarrollo sostenible aportando beneficios para el bienestar humano al tiempo que protege su herencia cultural.</t>
  </si>
  <si>
    <t>Se concibe como una reflexión periódica para conocer el nivel de cumplimiento de los objetivos de conservación del área protegida en su contexto regional. Está diseñado desde una perspectiva crítica que pretende, a partir de un ejercicio documentado y de reflexión colectiva, comprender la situación actual de manejo de un área protegida y orientarla hacia una situación deseada de manejo. La situación deseada se fundamenta en la noción del manejo efectivo, definido como aquel que se acerca al logro de los objetivos de conservación mediante un proceso legitimado socialmente y eficiente. El análisis de la efectividad del manejo forma parte esencial de la planeación, seguimiento y retroalimentación, por lo que no debe verse de manera aislada. En este sentido, los resultados que se obtengan retroalimentarán indistintamente la fase de planificación en que se encuentre el área protegida. Un análisis de efectividad es completo cuando integra el seguimiento a la gestión y manejo con el monitoreo de la biodiversidad, servicios ecosistémicos y presiones.</t>
  </si>
  <si>
    <t>Análisis de la efectividad de manejo</t>
  </si>
  <si>
    <t>Estrategias de manejo</t>
  </si>
  <si>
    <t>Responden a las situaciones del contexto en que se enmarca el área protegida y que tienen relación directa con la posibilidad de avanzar en el logro de los objetivos de conservación, adecuando la práctica de conservación para que refleje un contexto de prioridades y valores sociales dentro de un clima cambiante. Entre las situaciones relevantes están el ordenamiento territorial, los tensionantes, presiones o amenazas, incluyendo los posibles riesgos climáticos y, en general, los escenarios de cambio a las escalas pertinentes (TNC, 1999; UAESPNN, 2005 y PNNC, 2017). Estas estrategias abarcan aspectos de ordenamiento y de planeación estratégica para generar respuestas integrales a las situaciones priorizadas sobre las que se pretende intervenir. Los aspectos a tener en cuenta para las estrategias de manejo son: las situaciones de manejo prioritarias o prioridades de manejo, las decisiones sobre ordenamiento del territorio protegido (zonificación de manejo, regulación de usos y reglamentación de actividades permitidas, etc.), y las decisiones sobre la gestión del manejo (impactos de largo plazo y objetivos y metas de mediano plazo, y la planeación operativa).</t>
  </si>
  <si>
    <t>Prioridades de manejo</t>
  </si>
  <si>
    <t>Zonificación</t>
  </si>
  <si>
    <t>Se entienden como aquellas situaciones positivas o negativas a las que debería responder la administración y manejo de un área protegida, de manera prioritaria en el plazo de vigencia del plan de manejo, para avanzar en el logro de los objetivos de conservación. Estas prioridades de manejo deben por lo tanto tener una relación directa con dichos objetivos. La relación entre las prioridades de manejo y los objetivos de conservación no se da solo porque las situaciones se presenten al interior del área protegida, sino particularmente por el impacto positivo o negativo que estas puedan tener en el logro de los objetivos de conservación, con una consideración amplia y suficiente de amenazas y presiones de origen climático y análisis de riesgos climáticos . De esta manera podrá haber prioridades de manejo que se presenten por fuera del área protegida, para lo cual se hace necesaria una debida articulación con las demás autoridades con jurisdicción y competencias por fuera de la misma. Estas prioridades deberán ser el foco de la Síntesis diagnóstica del Componente Diagnóstico del Plan de Manejo y deberán sustentarse en la información descriptiva relacionada y en los análisis realizados en este componente.</t>
  </si>
  <si>
    <t xml:space="preserve">Parte de la respuesta a las prioridades de manejo se define con la zonificación de manejo del área protegida, a partir de la tipología de zonas que establece el Dec. 2372 de 2010 -compilado en el Decreto 1076 de 2015 -. La zonificación de manejo no debe entenderse como una zonificación ecológica o ambiental en la que se delimitan zonas homogéneas, sino como la zonificación prospectiva que propiciará el logro de los objetivos de conservación. En este sentido, para la zonificación de manejo de un área protegida habría que tener en cuenta no solo el estado (integridad, zonificación ecológica o ambiental, etc.) sino muy especialmente la prospectiva del territorio a manejar. Si no se requieren respuestas diferentes en distintos sectores del área protegida, entonces no es necesaria la división de la misma en zonas de manejo. Es decir, no hay que zonificar solo porque la norma establece una tipología de zonas. Si se zonifica es porque distintos sectores del área protegida deben responder a diferentes intenciones de manejo para propiciar el logro de los objetivos de conservación. </t>
  </si>
  <si>
    <t xml:space="preserve">Se entiende como "la forma y tipo de gobierno de áreas protegidas, incluyendo el tipo de actor principal que toma las decisiones, su capacidad de decisión y control, y la forma de dominio y posición legal del territorio. Gobernanza va mas allá de las formas de participación(…) se refiere a temas que para los actores relevantes incluyen marcos jurídico-institucionales, estructuras y sistemas de conocimiento y valores culturales que determinan la manera en que son tomadas las decisiones de gobierno de las áreas protegidas" (Alianza para la Conservación, 2017). </t>
  </si>
  <si>
    <t>Categoría de manejo</t>
  </si>
  <si>
    <t>Según el Decreto 2372 se define como la unidad de clasificación o denominación genérica que se asigna a las áreas protegidas teniendo en cuenta sus características específicas, con el fin de lograr objetivos específicos de conservación bajo unas mismas directrices de manejo, restricciones y usos permitidos.</t>
  </si>
  <si>
    <t>ELEMENTO DE ANÁLISIS</t>
  </si>
  <si>
    <t>SISTEMAS PRODUCTIVOS SOSTENIBLES</t>
  </si>
  <si>
    <t>NIVEL DE AVANCE</t>
  </si>
  <si>
    <t>RETO</t>
  </si>
  <si>
    <t>Área protegida</t>
  </si>
  <si>
    <t>Extensión (hectáreas)</t>
  </si>
  <si>
    <t>Acuerdo del Consejo Directivo (año de creación)</t>
  </si>
  <si>
    <t>Objetivos de conservación</t>
  </si>
  <si>
    <t>Forma/esquema de administración</t>
  </si>
  <si>
    <t>Autoridad ambiental responsable del manejo</t>
  </si>
  <si>
    <t>Subsistema al cual pertenece</t>
  </si>
  <si>
    <t>El plan de ordenamiento ambiental no reconoce el área como determinante ambiental</t>
  </si>
  <si>
    <t>No se cuenta con el equipo e infraestructura para la gestión</t>
  </si>
  <si>
    <t xml:space="preserve">No existe relacionamiento con los sectores productivos </t>
  </si>
  <si>
    <t xml:space="preserve">Se generan planes de trabajo con los sectores productivos priorizados pero aún no se implementan </t>
  </si>
  <si>
    <t>RECURSOS</t>
  </si>
  <si>
    <t>PLANEACIÓN Y SEGUIMIENTO</t>
  </si>
  <si>
    <t>Conflicto socio-ambiental</t>
  </si>
  <si>
    <t>Se identifican como las controversias de información, intereses o valores entre al menos dos grupos independientes, referidas a cuestiones relacionadas con el acceso, uso, control, disponibilidad y aprovechamiento de los recursos naturales y de las condiciones ambientales del entorno que afectan la calidad de vida de las personas. Los conflictos ambientales involucran a las autoridades encargadas de otorgar las autorizaciones para la realización de los proyectos, además de las comunidades y organizaciones locales, a los pueblos indígenas, a las comunidades negras, a los dueños de los proyectos (empresas), a las Organizaciones no gubernamentales e incluso a los grupos al margen de la ley. Además de ser social es también político y comprende aspectos relacionados con el espacio, el territorio y la población que en él habita. (Fuente: Adaptado de la web de la Universidad del Rosario)</t>
  </si>
  <si>
    <t>Componente diagnóstico</t>
  </si>
  <si>
    <t>Recoge la descripción, caracterización y análisis de los aspectos y dinámicas más relevantes para entender el estado actual del manejo y administración del área protegida, teniendo en cuenta los contextos local, regional, nacional e internacional -cuando sean del caso-. Este componente se concreta en una síntesis diagnóstica,  en la que se presentan las prioridades de manejo -sustentadas con información espacial, documental y primaria lo más actualizada y precisa posible-. (Fuente: Guía de planeación del manejo)</t>
  </si>
  <si>
    <t>Análisis de contexto integrado</t>
  </si>
  <si>
    <t>A partir del análisis de la información obtenida en el componente diagnóstico, se estructura el análisis de contexto integrado, que contiene de manera sucinta y estratégica, la situación actual, integrando los diferentes elementos del área protegida y del territorio donde está inmersa. Es así, como relaciona información, presentando un análisis desde las presiones y amenazas, dinámicas socio-económicas, vulnerabilidad climática, caracterización de actores, oportunidades y otros aspectos relevantes para la gestión del área protegida.</t>
  </si>
  <si>
    <t>Adaptación al cambio climático</t>
  </si>
  <si>
    <t>Caracterización climática</t>
  </si>
  <si>
    <t xml:space="preserve">El primer paso para la consideración del cambio climático en el proceso de planificación es la descripción precisa del clima actual del área protegida, a partir de información bibliográfica y datos meteorológicos de estaciones cercanas. Esta descripción debe hacerse a partir de las variables que caracterizan el clima (precipitación, temperatura media, mínima y máxima, duración y frecuencia de eventos extremos, etcétera). La existencia de series largas de datos a menudo permite mostrar de forma gráfica y sencilla algunos indicadores de cambio climático, como tendencias ascendentes en la temperatura. La disponibilidad de series largas de datos es fundamental para poder diferenciar la variabilidad natural, de las tendencias a largo plazo del cambio climático inducido (Fuente: </t>
  </si>
  <si>
    <t>Análisis de vulnerabilidad</t>
  </si>
  <si>
    <t>Es preciso identificar de forma explícita los objetos de conservación que son susceptibles de verse afectados por el cambio climático y en qué medida, es decir valorar la vulnerabilidad de cada uno de ellos, de forma que puedan identificarse los efectos concretos sobre los mismos, y priorizar posteriormente las medidas de gestión sobre los más vulnerables. El análisis de vulnerabilidad permitirá identificar en qué medida el cambio climático es un factor de cambio relevante en el funcionamiento del área protegida, en relación a otros factores del cambio global (como el cambio de uso del suelo), de forma que sea posible priorizar en una fase posterior los objetivos de gestión. (Fuente: EUROPARC España. 2018. Las áreas protegidas en el contexto del cambio global: incorporación de la adaptación al cambio climático en la planificación y gestión)</t>
  </si>
  <si>
    <t>La actividad ecoturística se identifica como estrategia para el AP pero no se ha caracterizado</t>
  </si>
  <si>
    <t>Jurisdicción (Municipio(s))</t>
  </si>
  <si>
    <t>Acuerdo de aprobación del Plan de Manejo 
(Año y número de acuerdo)</t>
  </si>
  <si>
    <t>Extensión del área protegida que está traslapada con grupos etnicos (Ha)</t>
  </si>
  <si>
    <t>Total</t>
  </si>
  <si>
    <t>Población</t>
  </si>
  <si>
    <t>Campesina</t>
  </si>
  <si>
    <t>Indígena</t>
  </si>
  <si>
    <t>Afrodescendiente</t>
  </si>
  <si>
    <t>Años de análisis de efectividad realizados</t>
  </si>
  <si>
    <t>Presupuesto anual</t>
  </si>
  <si>
    <t>Con cuáles otras áreas protegidas limita (regionales, fronterizas, privadas, etc.)</t>
  </si>
  <si>
    <t>SITUACIÓN ACTUAL</t>
  </si>
  <si>
    <t>MANEJO EFECTIVO</t>
  </si>
  <si>
    <t>Proceso de ajuste al clima real o proyectado y sus efectos. En los sistemas humanos, la adaptación trata de moderar los daños o aprovechar las situaciones beneficiosas. En algunos sistemas naturales, la intervención humana puede facilitar el ajuste al clima proyectado y a sus efectos (IPCC, 2014). Capacidad adaptativa: capacidad de anticipar y responder frente a una amenaza atmosférica y/o climática (IDEAM, 2017). (Fuente: AbE. Guía de adaptación al cambio climático basada en ecosistemas en Colombia [Recurso electronico] / Dirección de Cambio Climático. Ministerio de Ambiente y Desarrollo Sostenible, 2018)</t>
  </si>
  <si>
    <t>Estructura de gobernanza</t>
  </si>
  <si>
    <t>Es una estructura organizativa cuyos componentes facilitan la adecuada coordinación y articulación entre actores públicos, privados y comunitarios que son importantes para la gestión efectiva de las áreas protegidas y en la toma de decisiones de un territorio</t>
  </si>
  <si>
    <t>Se inicia la gestión para que el área protegida sea reconocida como determinante ambiental en el plan de ordenamiento territorial</t>
  </si>
  <si>
    <t>No se realiza la evaluación, seguimiento, retroalimentación a la planeación del manejo</t>
  </si>
  <si>
    <t>Las líneas de gestión no han sido definidas</t>
  </si>
  <si>
    <t>El plan de ordenamiento territorial reconoce el área protegida como determinante ambiental</t>
  </si>
  <si>
    <t>Se cuenta con un portafolio de productos, se implementan programas de biocomercio generando cadenas de valor y beneficios en las comunidades</t>
  </si>
  <si>
    <t>No se generan cadenas de valor y biocomercio para los sistemas productivos del área protegida</t>
  </si>
  <si>
    <t xml:space="preserve">Se avanza en la construcción del portafolio de productos y en la elaboración del programa de biocomercio </t>
  </si>
  <si>
    <t>Se implementan planes de trabajo con los sectores productivos priorizados contribuyendo a la reducción de las presiones</t>
  </si>
  <si>
    <t>Ordenamiento</t>
  </si>
  <si>
    <t>Analiza el impacto que la gestión del área tiene en el estado/salud del área protegida, a través del conocimiento de sus objetos de conservación (Ej. poblaciones, especies, ecosistemas, paisajes) y su manejo para reducir sus presiones. Parte de su importancia radica en asegurar la base natural que sustenta los servicios ecosistémicos esenciales para el bienestar humano (culturales, regulación, provisión, soporte).</t>
  </si>
  <si>
    <t>La gestión contribuye a la adaptación y mitigación del AP al cambio climático, a la variabilidad climática y a los fenómenos relacionados con el clima.
Se conoce el impacto que generan las medidas de adaptación y mitigación y se retroalimenta la planificación del manejo.</t>
  </si>
  <si>
    <t>Analiza el impacto que la gestión del área tiene en el mantenimiento de bienes materiales e intangibles relacionados con los valores culturales para el cumplimiento de los objetivos de conservación.</t>
  </si>
  <si>
    <t>Los objetivos de conservación no integran el conocimiento ancestral, uso, valores culturales y espirituales y/o costumbres tradicionales</t>
  </si>
  <si>
    <t>La gestión del área protegida avanza en el reconocimiento de una parte del conocimiento ancestral, uso, valores culturales y espirituales y/o costumbres tradicionales asociadas al cumplimiento de los objetivos de conservación, se identifican objetos de conservación asociados a los valores culturales.</t>
  </si>
  <si>
    <t>La gestión del área protegida reconoce e integra a la planeación el conocimiento ancestral, uso, valores culturales y espirituales y/o costumbres tradicionales asociadas al cumplimiento de los objetivos de conservación.</t>
  </si>
  <si>
    <t>El conocimiento ancestral, uso, valores culturales y espirituales y/o costumbres tradicionales asociadas contribuyen al logro de los objetivos de conservación.</t>
  </si>
  <si>
    <t>A. LOGROS</t>
  </si>
  <si>
    <t>B. CONTEXTO</t>
  </si>
  <si>
    <t>Analiza la claridad de la seguridad legal y jurídica de la propiedad de la tierra del área protegida.</t>
  </si>
  <si>
    <t>No se tiene claridad sobre la propiedad de la tierra en el AP</t>
  </si>
  <si>
    <t>No se identifican las oportunidades que el territorio ofrece para la gestión del área protegida</t>
  </si>
  <si>
    <t>Se identifican las oportunidades que el territorio ofrece para la gestión del área protegida, pero no se toman medidas para aprovecharlas</t>
  </si>
  <si>
    <t>Las oportunidades que el territorio ofrece para la gestión del área protegida son aprovechadas pero aún no se conoce su impacto</t>
  </si>
  <si>
    <t>El área potencializa a su favor las oportunidades que el territorio ofrece para su gestión, generando impactos sobre los objetos de conservación</t>
  </si>
  <si>
    <t>Analiza si las acciones de manejo identificadas para enfrentar las principales presiones y amenazas, favorecen el logro de los objetivos de conservación</t>
  </si>
  <si>
    <t>C. PLANEACIÓN Y SEGUIMIENTO</t>
  </si>
  <si>
    <t>Analiza en qué medida la zonificación y ejecución del plan estratégico del área protegida se incluye en el plan de ordenamiento territorial, reconociéndola como determinante ambiental.</t>
  </si>
  <si>
    <t>El conocimiento para la planeación del manejo  es insuficiente o se encuentra desactualizado</t>
  </si>
  <si>
    <t>Se implementan mecanismos para suplir los vacíos de conocimiento</t>
  </si>
  <si>
    <t>Analiza si el conocimiento y los aprendizajes de los procesos y logros son incorporados sistémicamente en la planeación del manejo</t>
  </si>
  <si>
    <t>Se realiza de manera discontinua la evaluación, seguimiento y retroalimentación</t>
  </si>
  <si>
    <t>Le evaluación, seguimiento y retroalimentación se realizan periódicamente pero los resultados no se tienen en cuenta en la planeación del manejo</t>
  </si>
  <si>
    <t>Le evaluación, seguimiento y retroalimentación se realiza periódicamente y sus resultados y aprendizajes se integran sistémicamente en la planeación del manejo</t>
  </si>
  <si>
    <t>D. GOBERNANZA</t>
  </si>
  <si>
    <t>No existen instancias para la participación y coordinación con actores estratégicos en la gestión del AP</t>
  </si>
  <si>
    <t xml:space="preserve">Existen instancias para la participación y coordinación, pero aún no se encuentran apropiadas por todos los actores estratégicos </t>
  </si>
  <si>
    <t>Las instancias para la gestión y toma de decisiones son reconocidas y apropiadas por la mayoría de los actores estratégicos</t>
  </si>
  <si>
    <t>Se avanza en la cualificación de algunos actores estratégicos</t>
  </si>
  <si>
    <t>Los actores estratégicos se encuentran cualificados  y participan de forma informada en la implementación de las estrategias</t>
  </si>
  <si>
    <t>E. RECURSOS</t>
  </si>
  <si>
    <t>Analiza si el presupuesto asignado al área anualmente, independiente de su fuente de financiamiento, permite cubrir los costos recurrentes y si como estrategia a largo plazo para la sostenibilidad de los procesos que se desarrollan en el área protegida, se ha contemplado mecanismos de financiamiento como cobro de tarifas a usuarios, permisos, entre otros. Los costos recurrentes corresponden a aquellos que se generan regularmente, año tras año y son esenciales para el manejo del área protegida.</t>
  </si>
  <si>
    <t>Analiza para las líneas de gestión que lo requieren, la disponibilidad y mantenimiento de los equipos e infraestructura física. Este último incluye el mantenimiento preventivo y reparaciones oportunas.</t>
  </si>
  <si>
    <t>El  equipo e infraestructura son adecuados y su mantenimiento es esporádico.</t>
  </si>
  <si>
    <t>El  equipo e infraestructura son suficientes y adecuados para  la gestión, responden al plan de adquisiciones y cuentan con un mantenimiento continuo.</t>
  </si>
  <si>
    <t>F. SISTEMAS PRODUCTIVOS SOSTENIBLES</t>
  </si>
  <si>
    <t>Se caracteriza y priorizan sistemas productivos para generar cadenas de valor  y/o biocomercio</t>
  </si>
  <si>
    <t>Analiza si las prácticas utilizadas en los sistemas productivos y el turismo  son sostenibles (en aspectos socioeconómicos, biofísicos y técnico productivos), de manera que sean coherentes con los objetivos del AP y con su área de influencia.</t>
  </si>
  <si>
    <t>No existe una caracterización detallada de los sistemas productivos del AP</t>
  </si>
  <si>
    <t>Los sistemas productivos del AP no incluyen buenas prácticas en sus procesos</t>
  </si>
  <si>
    <t>Se inicia la implementación de buenas prácticas en los sistemas productivos del AP</t>
  </si>
  <si>
    <t>Los sistemas productivos del AP incluyen buenas prácticas en sus procesos y contribuyen al logro de objetivos de conservación asociados a uso</t>
  </si>
  <si>
    <t>Analiza como las áreas protegidas con vocación ecoturística, realizan actividades acordes con los objetivos de conservación del AP, ya sea al interior o en su zona de influencia, generando beneficios económicos a las comunidades locales.</t>
  </si>
  <si>
    <t xml:space="preserve">La actividad ecoturística se encuentra caracterizada y se avanza en su regulación </t>
  </si>
  <si>
    <t xml:space="preserve">La actividad ecoturística se realiza de manera regulada y genera beneficios económicos a las comunidades locales </t>
  </si>
  <si>
    <t>Analiza la gestión que desde el AP se realice con sectores productivos ubicados en el área y/o en su contexto local y/o regional para la adecuada implementación de estrategias de manejo asociadas a áreas de uso, de manera que también contribuya a disminuir presiones hacia el interior del área protegida y a mejorar los sistemas productivos que se encuentran en la zona de influencia.</t>
  </si>
  <si>
    <t>Si</t>
  </si>
  <si>
    <t>No</t>
  </si>
  <si>
    <t>Diagnóstico</t>
  </si>
  <si>
    <t>Estratégico</t>
  </si>
  <si>
    <t>PREGUNTAS ORIENTADORAS</t>
  </si>
  <si>
    <t>¿La síntesis diagnóstica presenta las prioridades de manejo y su relación con los objetivos de conservación?</t>
  </si>
  <si>
    <t>¿Las prioridades de manejo responden a situaciones, tanto positivas como negativas, relacionadas con temas de manejo y de administración del área protegida?</t>
  </si>
  <si>
    <t>¿El diagnóstico incluye las situaciones y dinámicas relevantes actuales para el manejo del área protegida, teniendo en cuenta los contextos local, regional, nacional e internacional (cuando sean del caso)?</t>
  </si>
  <si>
    <t>Parcialmente</t>
  </si>
  <si>
    <t>¿La zonificación cuenta con definición de zonas y subzonas de acuerdo al Decreto 2372?</t>
  </si>
  <si>
    <t>¿Es acorde con la categoría de manejo?</t>
  </si>
  <si>
    <t>¿Cuenta con regulación de usos detallada para cada subzona?</t>
  </si>
  <si>
    <t>¿Los compromisos establecidos en el plan estratégico de acción reflejan las necesidades de manejo del ordenamiento y de las prioridades de manejo del  área?</t>
  </si>
  <si>
    <t>¿El plan estratégico se implementa con actores estratégicos?</t>
  </si>
  <si>
    <t>¿Las necesidades financieras identificadas tienen coherencia con las metas propuestas?</t>
  </si>
  <si>
    <t>Fecha</t>
  </si>
  <si>
    <t xml:space="preserve">Se inician acercamientos con los sectores productivos </t>
  </si>
  <si>
    <t xml:space="preserve">Se adelantan acciones para la clarificación de límites </t>
  </si>
  <si>
    <t>Los límites son claros y coherentes entre la resolución y la cartografía, y se inicia la socialización con actores sociales e institucionales</t>
  </si>
  <si>
    <t>Las situaciones de riesgo público presentes en las áreas protegidas, afectan la gestión en el territorio, así como la integridad física del personal que labora en éstas. Es así, que el análisis de esta variable está dirigido a determinar el impacto de dichas situaciones en la implementación de las acciones de manejo definidas en el área protegida. En el caso en que no existan condiciones de riesgo público, este aspecto no será analizado.</t>
  </si>
  <si>
    <t>Analiza si el plan de manejo es coherente entre sus componentes y si es un instrumento que orienta la gestión del área en un escenario regional.</t>
  </si>
  <si>
    <t>MECANISMOS DE APOYO Y ORIENTACIONES PARA EL ANÁLISIS</t>
  </si>
  <si>
    <t>Analiza el impacto que la gestión del área tiene en su adaptación o mitigación al cambio climático, a la variabilidad y a los fenómenos relacionados con el clima. Esto a través de una planificación que recoge conocimiento en torno a las amenazas, riesgos climáticos, transformaciones ecológicas y cambio en los servicios ecosistémicos y objetos de conservación debido al impacto de un clima cambiante.</t>
  </si>
  <si>
    <t>La gestión del área no considera el cambio, la variabilidad climática y fenómenos asociados en el AP y su zona de influencia en el plan de manejo.</t>
  </si>
  <si>
    <t>Se está ajustando la planificación, con base en la información climática, planteando metas, objetivos e indicadores visionarios que consideran consciente y deliberadamente los riesgos, retos y oportunidades de un clima cambiante. 
No se ha evaluado su impacto y aún no se implementan en los POA</t>
  </si>
  <si>
    <t>El plan de manejo incluye en el diagnóstico información climática pero aún no se utiliza para la definición de medidas de adaptación o mitigación en las estrategias de manejo.</t>
  </si>
  <si>
    <t>Alimentos</t>
  </si>
  <si>
    <t>Materias primas</t>
  </si>
  <si>
    <t>Recursos medicinales</t>
  </si>
  <si>
    <t>Agua potable</t>
  </si>
  <si>
    <t>Regulación de la calidad del aire</t>
  </si>
  <si>
    <t>Regulación del clima</t>
  </si>
  <si>
    <t>Regulación del agua</t>
  </si>
  <si>
    <t>Control de plagas y enfermedades</t>
  </si>
  <si>
    <t>Polinización</t>
  </si>
  <si>
    <t>Moderación de eventos extremos</t>
  </si>
  <si>
    <t>Formación del suelo</t>
  </si>
  <si>
    <t>Fotosíntesis</t>
  </si>
  <si>
    <t>Ciclo de nutrientes</t>
  </si>
  <si>
    <t>Valores espirituales y religiosos</t>
  </si>
  <si>
    <t>Valores estéticos</t>
  </si>
  <si>
    <t>Recreación y ecoturismo</t>
  </si>
  <si>
    <t>Salud física y mental</t>
  </si>
  <si>
    <t>Regulación de la erosión</t>
  </si>
  <si>
    <t>Purificación del agua</t>
  </si>
  <si>
    <t>Revise el análisis predial</t>
  </si>
  <si>
    <t>Se tiene claridad sobre la propiedad de la tierra en la totalidad del área protegida, esta condición no afecta la gestión</t>
  </si>
  <si>
    <t>Se avanza en la caracterización de la propiedad y tenencia de los predios en menos del 60% del área protegida, esta condición afecta la gestión</t>
  </si>
  <si>
    <t>Analiza las ventanas de oportunidad actuales y/o potenciales que permiten potenciar la gestión del área protegida.</t>
  </si>
  <si>
    <t>Identifique al menos tres oportunidades que el territorio ofrece para gestionar el área protegida</t>
  </si>
  <si>
    <t>Revise el monitoreo e identifique las cinco principales presiones y amenazas que se ciernen sobre el área protegida</t>
  </si>
  <si>
    <t>Se sugiere soportar el análisis con cualquiera de la siguiente información:
- Cartografía 
- Acuerdo de creación</t>
  </si>
  <si>
    <t>Mencione las áreas protegidas y/o estrategias complementarias de conservación que se encuentran alrededor y/o cerca del área protegida</t>
  </si>
  <si>
    <t>Para soportar este elemento de análisis por favor revise el Plan(es) o Esquema(s) de Ordenamiento Territorial, según corresponda</t>
  </si>
  <si>
    <t>Se cuenta con conocimiento actualizado, completo, accesible y de alta calidad para la planeación del manejo</t>
  </si>
  <si>
    <t>Analiza si la información se encuentra actualizada, disponible, completa y de alta calidad, de manera que permita contar con una línea base proveniente de cualquier fuente confiable, para la toma de decisiones adecuada y la formulación de acciones informadas para la implementación de las diferentes estrategias de manejo.</t>
  </si>
  <si>
    <t>Se identifican vacíos de conocimiento para la planeación del manejo y se establecen mecanismos para suplirlos</t>
  </si>
  <si>
    <t>Para soportar este elemento de análisis por favor verifique el estado del sistema de información y monitoreo</t>
  </si>
  <si>
    <t xml:space="preserve">Para soportar este elemento de análisis, revise los análisis de efectividad de años anteriores y los reportes de indicadores de gestión </t>
  </si>
  <si>
    <t xml:space="preserve">Revise los elementos del esquema de gobernanza (Hoja "Base Conceptual") 
Identifique si existe un esquema o mecanismo para toma de decisiones </t>
  </si>
  <si>
    <t xml:space="preserve">Revise si existen de planes, programas, etc. para capacitar actores estratégicos </t>
  </si>
  <si>
    <t>No se han identificado los conflictos y diferencias entre los actores estratétigos</t>
  </si>
  <si>
    <t>Se identifican y caracterizan los conflictos y se avanza en la construcción de mecanismos para su solución</t>
  </si>
  <si>
    <t>Los conflictos/diferencias entre actores estratégicos se resuelven de manera justa y equitativa</t>
  </si>
  <si>
    <t>Identifique los conflictos/diferencias más relevantes entre actores estratégicos y mencione el mecanismo o estrategia para resolverlo</t>
  </si>
  <si>
    <t xml:space="preserve">Indique las zonas en las cuáles se imposibilita la gestión por condiciones de riesgo público.   
Liste los factores asociados a riesgo público. </t>
  </si>
  <si>
    <t>Las condiciones de riesgo público no afectan la gestión en el área protegida</t>
  </si>
  <si>
    <t>El presupuesto cubre los costos recurrentes. Se diseñan mecanismos financieros para cubrir la totalidad de las necesidades de gestión y reducir la brecha financiera</t>
  </si>
  <si>
    <t>Se cuenta con un presupuesto continuo que cubre los costos recurrentes y las necesidades de gestión y se implementan diversos mecanismos financieros para reducir la brecha financiera, como: tasas, tarifas, permisos, entre otros.</t>
  </si>
  <si>
    <t>Analiza la disponibilidad del talento humano y si el mismo cuenta con las destrezas y competencias requeridas para la adecuada gestión del área protegida. Esto implica que el talento humano cuenta con la formación, experiencia y capacidad técnica necesaria y que adicionalmente, ha sido entrenado para atender las necesidades de manejo.</t>
  </si>
  <si>
    <t>LÍNEAS DE GESTIÓN DEL ÁREA PROTEGIDA</t>
  </si>
  <si>
    <t>Para soportar el elemento de análisis revise la información que tenga disponible de:
- Presupuesto asignado al área protegida
- Análisis de brecha financiera
- Mecanismos implementados por el área para reducir la brecha financiera
- Planes de negocios</t>
  </si>
  <si>
    <t>El personal es insuficiente para implementar todas las líneas de gestión y sus destrezas y competencias no son las requeridas</t>
  </si>
  <si>
    <t>El personal es insuficiente para implementar la mayoría de las líneas de gestión y sus destrezas y competencias no son las requeridas</t>
  </si>
  <si>
    <t>El personal es suficiente para implementar la mayoría de las líneas de gestión y sus destrezas y competencias son aceptables</t>
  </si>
  <si>
    <t>El personal es suficiente para implementar todas las líneas de gestión, se encuentra capacitado y tiene las competencias y destrezas requeridas</t>
  </si>
  <si>
    <t>Para responder a este elemento de análisis resuelva la matriz de apoyo (Hoja "Matrices de apoyo")</t>
  </si>
  <si>
    <t>Para soportar la respuesta de este elemento de análisis revise:
- Infraestructura y equipos del área protegida 
- Plan de mantenimiento</t>
  </si>
  <si>
    <t>Mencione los principales sistemas productivos que se desarrollan en el área protegida y cuáles de ellos cuentan con cadenas de valor</t>
  </si>
  <si>
    <t xml:space="preserve">Identifique cuáles de los sistemas productivos cuentan con buenas prácticas </t>
  </si>
  <si>
    <t>Identifique los avances que se tiene con los sectores productivos definidos en el plan de manejo</t>
  </si>
  <si>
    <t>La actividad ecoturística se encuentra regulada e incorporada a la zonificación, se desconoce los beneficios que genera a las comunidades locales</t>
  </si>
  <si>
    <t>Revise los objetivos de conservación y los usos permitidos en la categoría de manejo</t>
  </si>
  <si>
    <t>Analiza la articulación entre autoridades ambientales responsables/competentes de áreas protegidas limítrofes entre otros países para la reducción de presiones comunes y mantener los objeto de conservación compartidos</t>
  </si>
  <si>
    <t>Las áreas protegidas fronterizas se reconocen mutuamente e inician acercamientos</t>
  </si>
  <si>
    <t>No existe relacionamiento entre las áreas protegidas fronterizas</t>
  </si>
  <si>
    <t>Las áreas protegidas fronterizas definen un plan de trabajo e inician la implementación de acciones conjuntamente</t>
  </si>
  <si>
    <t>Las áreas protegidas fronterizas implementan con participación de las comunidades, acciones de manejo enmarcadas en un plan de trabajo que aporta a la reducción de presiones comunes y conectividad de los ecosistemas compartidos</t>
  </si>
  <si>
    <t>Identifica el estado en la claridad de los límites definidos para el área protegida, las acciones que se han implementado para su precisión, demarcación y socialización con los actores comunitarios e institucionales, entendiendo que son los objetivos de conservación los que orientan la definición de límites.</t>
  </si>
  <si>
    <t>Se inicia la articulación con áreas del SINAP y/u otras áreas de importancia para la conservación alrededor del área protegida</t>
  </si>
  <si>
    <t>La gestión del área protegida con otras áreas del SINAP y/u otras áreas de importancia para la conservación contribuye a la disminución ó prevención de las presiones y genera conectividad funcional.</t>
  </si>
  <si>
    <t>Existe articulación con otras áreas del SINAP y/u otras áreas de importancia para la conservación alrededor del área protegida, pero aún no se evidencian impactos</t>
  </si>
  <si>
    <t>El plan de ordenamiento reconoce el área protegida como determinante ambiental y su programa de ejecución y la zonificación ambiental del municipio lo integran y reconocen, lo cual se evidencia en la implementación de acciones</t>
  </si>
  <si>
    <t xml:space="preserve">Interpreta cómo se incorporan de manera justa y equitativa elementos diferenciados de roles en la implementación de las estrategias de manejo; además de cómo se tienen en cuenta aspectos relacionados con relevo generacional que permita la continuidad en procesos de conservación en las AP a largo plazo. </t>
  </si>
  <si>
    <t>No se ha iniciado la articulación y gestión con áreas del SINAP y/u otras áreas de importancia para la conservación alrededor del área protegida</t>
  </si>
  <si>
    <t>Analiza la cualificación y fortalecimiento de capacidades que se genera en los actores estratégicos para la gestión e implementación de estrategias de manejo</t>
  </si>
  <si>
    <t>DESCRIPCION DE LA SITUACION</t>
  </si>
  <si>
    <t>EJE TEMÁTICO</t>
  </si>
  <si>
    <t>MEDIDAS DE MANEJO IDENTIFICADAS</t>
  </si>
  <si>
    <t>Identifique los principales conflictos socio-ambientales asociados a ocupación y tenencia</t>
  </si>
  <si>
    <t>1)</t>
  </si>
  <si>
    <t>2)</t>
  </si>
  <si>
    <t>3)</t>
  </si>
  <si>
    <t>4)</t>
  </si>
  <si>
    <t>5)</t>
  </si>
  <si>
    <t>6)</t>
  </si>
  <si>
    <t>7)</t>
  </si>
  <si>
    <t>INFORMACIÓN ADICIONAL QUE COMPLEMENTA EL ANÁLISIS DEL ELEMENTO</t>
  </si>
  <si>
    <t>Actividad y emisiones volcánicas</t>
  </si>
  <si>
    <t>Agricultura</t>
  </si>
  <si>
    <t>Antenas de comunicación</t>
  </si>
  <si>
    <t>Aumento inusual de precipitación</t>
  </si>
  <si>
    <t>Aumento inusual de temperaturas</t>
  </si>
  <si>
    <t>Cacería</t>
  </si>
  <si>
    <t>Cambios en características físicas o químicas del mar</t>
  </si>
  <si>
    <t>Cambios en el nivel del mar</t>
  </si>
  <si>
    <t xml:space="preserve">Captaciones de agua no reguladas </t>
  </si>
  <si>
    <t>Ciclón (depresión, tormenta, huracán)</t>
  </si>
  <si>
    <t>Cultivos de uso no licito</t>
  </si>
  <si>
    <t>Deforestación</t>
  </si>
  <si>
    <t>Desviación de cauces</t>
  </si>
  <si>
    <t>Disminución inusual de precipitación</t>
  </si>
  <si>
    <t>Disminución inusual de temperaturas</t>
  </si>
  <si>
    <t>Dragados</t>
  </si>
  <si>
    <t>Entresaca</t>
  </si>
  <si>
    <t>Especies Exóticas</t>
  </si>
  <si>
    <t>Especies Invasoras</t>
  </si>
  <si>
    <t>Excavaciones y rellenos</t>
  </si>
  <si>
    <t>Exploración y explotación de carbón</t>
  </si>
  <si>
    <t>Exploración y explotación de petróleo</t>
  </si>
  <si>
    <t>Explotación de minerales</t>
  </si>
  <si>
    <t>Extracción de fauna</t>
  </si>
  <si>
    <t>Extracción de flora</t>
  </si>
  <si>
    <t>Extracción materiales de construcción y de material de arrastre</t>
  </si>
  <si>
    <t>Ganadería</t>
  </si>
  <si>
    <t>Helada</t>
  </si>
  <si>
    <t>Incendio de coberturas vegetales</t>
  </si>
  <si>
    <t xml:space="preserve">Infraestructura </t>
  </si>
  <si>
    <t>Infraestructura portuaria</t>
  </si>
  <si>
    <t>Inundación</t>
  </si>
  <si>
    <t>Leñateo</t>
  </si>
  <si>
    <t>Mar de leva y marejada</t>
  </si>
  <si>
    <t>Pesca no regulada</t>
  </si>
  <si>
    <t>Procesos de remoción en masa</t>
  </si>
  <si>
    <t>Quemas</t>
  </si>
  <si>
    <t>Redes eléctricas y/o de comunicaciones</t>
  </si>
  <si>
    <t>Rocería</t>
  </si>
  <si>
    <t>Sequia</t>
  </si>
  <si>
    <t>Socola</t>
  </si>
  <si>
    <t>Tala Selectiva</t>
  </si>
  <si>
    <t>Tormenta eléctrica</t>
  </si>
  <si>
    <t>Transito marítimo no autorizado</t>
  </si>
  <si>
    <t>Turismo no regulado</t>
  </si>
  <si>
    <t>Vendaval</t>
  </si>
  <si>
    <t>Vertimiento de Residuos o basuras</t>
  </si>
  <si>
    <t>Vías</t>
  </si>
  <si>
    <t>Presiones</t>
  </si>
  <si>
    <t>TABLA DE PONDERACIÓN DEL INDICE DE EFECTIVIDAD DE MANEJO</t>
  </si>
  <si>
    <t>RESULTADO DEL INDICE DE EFECTIVIDAD</t>
  </si>
  <si>
    <t>EL PORCENTAJE DE INDICE DE EFECTIVIDAD DEL MANEJO DEL ÁREA PROTEGIDA ES</t>
  </si>
  <si>
    <t xml:space="preserve">Elemento </t>
  </si>
  <si>
    <t>ID Plantilla</t>
  </si>
  <si>
    <t>Asunto</t>
  </si>
  <si>
    <t>Puntaje METT</t>
  </si>
  <si>
    <t>Criterio</t>
  </si>
  <si>
    <t>Observación</t>
  </si>
  <si>
    <t>Resultado Homologado al METT</t>
  </si>
  <si>
    <t>Contexto</t>
  </si>
  <si>
    <t>El área protegida aún no está legalmente / formalmente establecida.</t>
  </si>
  <si>
    <t>¿El área protegida tiene un estatus legal?</t>
  </si>
  <si>
    <t>La autoridad competente está de acuerdo con el establecimiento del área protegida, pero aún no se inicia el proceso legal - ruta de declaratoria.</t>
  </si>
  <si>
    <t>El establecimiento / ruta de declaratoria del área protegida fue iniciado, pero aún no se ha completado.</t>
  </si>
  <si>
    <t>El área protegida ha sido formalmente establecida.</t>
  </si>
  <si>
    <t>Planificación</t>
  </si>
  <si>
    <t>2. Reglamento del área protegida</t>
  </si>
  <si>
    <t>No existen mecanismos para reglamentar / controlar los usos y actividades no apropiadas en el AP.</t>
  </si>
  <si>
    <t>NA</t>
  </si>
  <si>
    <t>¿Existen mecanismos  para controlar el acceso y  uso de los recursos  y las actividades incompatibles?</t>
  </si>
  <si>
    <t>Existen mecanismos para controlar los usos y actividades incompatibles en el AP, pero hay limitaciones mayores en su implementación efectiva.</t>
  </si>
  <si>
    <t>1 - 2</t>
  </si>
  <si>
    <t>Existen mecanismos para controlar los usos y actividades / incompatibles en el AP, pero hay alguna limitaciones en su implementación efectiva.</t>
  </si>
  <si>
    <t>Existen mecanismos para controlar los usos y actividades incompatibles en el AP, y son implementados efectivamente.</t>
  </si>
  <si>
    <t>Insumos</t>
  </si>
  <si>
    <t>3. Aplicación de las leyes</t>
  </si>
  <si>
    <t>El personal no tiene la capacidad ni los recursos para implementar la legislación y reglamentos del AP.</t>
  </si>
  <si>
    <t xml:space="preserve">El personal / la institución a cargo del área ¿tiene las potestades y capacidades para la aplicación de la legislación vigente de manera satisfactoria? </t>
  </si>
  <si>
    <t>El personal tiene deficiencias mayores en cuanto a su capacidad y recursos, para implementar la legislación y reglamentos del AP (p.e. Destrezas, presupuesto operativo).</t>
  </si>
  <si>
    <t>El personal tiene un nivel aceptable de capacidad y recursos para implementar la legislación y reglamentos del AP, pero aún quedan algunas deficiencias por superar.</t>
  </si>
  <si>
    <t>Al personal, no le hace falta ni la capacidad, ni los recursos para implementar la legislación y reglamentos del AP.</t>
  </si>
  <si>
    <t>4. Objetivos de Conservación del área protegida</t>
  </si>
  <si>
    <t>No se han acordado objetivos de conservación  concretos para el AP.</t>
  </si>
  <si>
    <t>Es el area manejada de acuerdo a los objetivos de conservación establecidos en el plan?</t>
  </si>
  <si>
    <t>Hay objetivos de conservación establecidos, pero no se maneja el área para lograrlos.</t>
  </si>
  <si>
    <t>Hay objetivos de conservación  establecidos, pero son implementados parcialmente.</t>
  </si>
  <si>
    <t>2 - 3</t>
  </si>
  <si>
    <t>Hay objetivos de conservación establecidos y el área esta siendo manejada para lograrlos.</t>
  </si>
  <si>
    <t>5. Diseño del AP</t>
  </si>
  <si>
    <t>Las limitaciones en el diseño imposibilitan el logro de los objetivos de conservación del AP.</t>
  </si>
  <si>
    <t>Tiene el area protegida el tamaño y forma adecuados para proteger especies, habitats y procesos ecologicos?</t>
  </si>
  <si>
    <t>Las limitaciones en el diseño dificultan el logro de los objetivos de conservación, pero se están tomando algunas acciones de manejo.</t>
  </si>
  <si>
    <t>El diseño no limita el logro de los objetivos conservación del área protegida, pero aún así puede mejorarse.</t>
  </si>
  <si>
    <t>El diseño del área es muy favorable para el logro de los objetivos de conservación del área.</t>
  </si>
  <si>
    <t>Proceso</t>
  </si>
  <si>
    <t>6. Establecimiento de los limites</t>
  </si>
  <si>
    <t>Ni el personal de la autoridad de manejo ni la población local conoce los límites del AP.</t>
  </si>
  <si>
    <t>¿Están claramente establecidos y demarcados en el terreno los límites del área protegida?</t>
  </si>
  <si>
    <t>Los límites del AP son reconocidos por la autoridad de manejo, pero la población local no los conoce.</t>
  </si>
  <si>
    <t>Los límites del área son conocidos por la autoridad de manejo, así como la población local, pero aún no están debidamente señalizados.</t>
  </si>
  <si>
    <t>3</t>
  </si>
  <si>
    <t>Los límites del área son conocidos por las autoridad de manejo, así como la población local y están debidamente señalizados.</t>
  </si>
  <si>
    <t>7. Plan de manejo</t>
  </si>
  <si>
    <t>No hay un plan de manejo para el AP.</t>
  </si>
  <si>
    <t>¿Se tiene un Plan de Manejo y este está siendo implementado?</t>
  </si>
  <si>
    <t>Hay un plan de manejo o esta en proceso de elaboración, pero aún no esta siendo implementado.</t>
  </si>
  <si>
    <t>Hay un plan de manejo aprobado, pero se implementa en forma parcial debido a la falta de recursos financieros u otros dificultades.</t>
  </si>
  <si>
    <t>Existe un plan de manejo aprobado y se esta implementando.</t>
  </si>
  <si>
    <t>(+)1</t>
  </si>
  <si>
    <t>El proceso de planificación permite la participación de los actores claves en el diseño del plan de manejo.</t>
  </si>
  <si>
    <t>Existe un cronorgrama y un proceso  para la revisión y actualización periódica del plan de manejo.</t>
  </si>
  <si>
    <t>Los resultados de investigación, monitoreo y evaluación son incorporados en forma regular a la planificación del área protegida.</t>
  </si>
  <si>
    <t>Planificación / Productos</t>
  </si>
  <si>
    <t>8. Plan operativo</t>
  </si>
  <si>
    <t>No existe un POA.</t>
  </si>
  <si>
    <t>¿Existe un Plan Operativo y está siendo implementado?</t>
  </si>
  <si>
    <t>9. Línea base de los valores objeto de conservación</t>
  </si>
  <si>
    <t>No existe nada o muy poca información disponible sobre los hábitat críticos, especies y valores culturales del área (Valores Objeto de Conservación).</t>
  </si>
  <si>
    <t>1</t>
  </si>
  <si>
    <t>¿Existe información suficiente para el manejo del área protegida?</t>
  </si>
  <si>
    <t>La información disponible sobre los hábitats críticos, especies y valores culturales del área no es suficiente para apoyar los procesos de planificación y la toma de decisiones.</t>
  </si>
  <si>
    <t>2</t>
  </si>
  <si>
    <t>La información disponible sobre los hábitats críticos, especies y valores culturales del área es suficiente para apoyar los procesos de planificación y la toma de decisiones, pero no existe un programa permanente de monitoreo.</t>
  </si>
  <si>
    <t>La información disponible sobre los hábitats críticos, especies y valores culturales del área es suficiente para apoyar los procesos de planificación y la toma de decisiones. Existe un programa permanente de monitoreo que actualiza la información disponible y fundamenta la toma de decisiones.</t>
  </si>
  <si>
    <t>Procesos / resultados de  impacto</t>
  </si>
  <si>
    <t>10. Prevención, vigilancia y control</t>
  </si>
  <si>
    <t>El sistema de protección es ineficaz para controlar el acceso y uso del AP de acuerdo con los objetivos de conservación.</t>
  </si>
  <si>
    <t>¿Los mecanismos para controlar y vigilar el acceso al área son funcionales?</t>
  </si>
  <si>
    <t>El sistema de protección es parcialmente efectivo para controlar el acceso y uso del AP de acuerdo con los objetivos de conservación.</t>
  </si>
  <si>
    <t>El sistema de protección es moderadamente  efectivo para controlar el acceso y uso del AP de acuerdo con los objetivos de conservación.</t>
  </si>
  <si>
    <t>El sistema de protección es altamente efectivo para controlar el acceso y uso del AP de acuerdo con los objetivos de conservación.</t>
  </si>
  <si>
    <t>Procesos</t>
  </si>
  <si>
    <t>11. Investigación y generación de línea base</t>
  </si>
  <si>
    <t>No existen inventarios ni investigación en el área protegida.</t>
  </si>
  <si>
    <t>¿Hay un programa de investigación y monitoreo orientado hacia el manejo del área?</t>
  </si>
  <si>
    <t>Existen pocas investigaciones e inventarios puntuales del AP, pero no están relacionados con las necesidades y las lineas de investigacion del AP.</t>
  </si>
  <si>
    <t>Existen considerables trabajos de inventario e investigación, pero no se dirigen hacia las necesidades de manejo.</t>
  </si>
  <si>
    <t>Existe un programa amplio e integrado de inventarios e investigación de gran relevancia hacia las necesidades de manejo y la toma de decisiones y gestión de la misma.</t>
  </si>
  <si>
    <t>12. Manejo de recursos</t>
  </si>
  <si>
    <t>No se conocen los requerimientos para el manejo pro-activo (estrategias) de los ecosistemas críticos, especies y valores culturales.</t>
  </si>
  <si>
    <t>¿La gestión del manejo de los recursos del área esta siendo adecuada?</t>
  </si>
  <si>
    <t>Se conocen los requerimientos para el manejo de los ecosistemas críticos, especies y valores culturales pero no se toman las acciones correspondientes.</t>
  </si>
  <si>
    <t>Se conocen los requerimientos para el manejo de los ecosistemas críticos, especies y valores culturales, pero las acciones que se toman son parciales / puntales.</t>
  </si>
  <si>
    <t>La administración responde en una forma adecuada a los requerimientos para el manejo de los ecosistemas críticos, especies y valores culturales.</t>
  </si>
  <si>
    <t>13. Personal del AP</t>
  </si>
  <si>
    <t>¿Es suficiente el personal para el manejo del área protegida?</t>
  </si>
  <si>
    <t>La cantidad de personal es insuficiente para las actividades críticas de manejo.</t>
  </si>
  <si>
    <t>La cantidad de personal esta por debajo del nivel óptimo para la gestión de las actividades críticas.</t>
  </si>
  <si>
    <t>La cantidad de personal es adecuada para las necesidades de manejo del área.</t>
  </si>
  <si>
    <t>Insumos Procesos</t>
  </si>
  <si>
    <t>14. Capacitación del personal</t>
  </si>
  <si>
    <t>El personal no tiene capacitación.</t>
  </si>
  <si>
    <t>¿Existe capacitación suficiente para el personal?</t>
  </si>
  <si>
    <t>La capacitación y destrezas del personal son deficientes con relación a las necesidades de manejo del área.</t>
  </si>
  <si>
    <t>La capacitación y destrezas del personal son adecuadas, pero aún se pueden mejorar para atender las necesidades de manejo del área.</t>
  </si>
  <si>
    <t>La capacitación y destrezas del personal son adecuadas para los retos de manejo actuales y futuros.</t>
  </si>
  <si>
    <t>15. Presupuesto actual</t>
  </si>
  <si>
    <t>No existe presupuesto para el manejo del AP.</t>
  </si>
  <si>
    <t>¿El presupuesto actual es suficiente para el manejo adecuado del área?</t>
  </si>
  <si>
    <t>16. Efectividad presupuestaria</t>
  </si>
  <si>
    <t>¿El presupuesto es seguro?</t>
  </si>
  <si>
    <t>Existe un presupuesto básico con un nivel de estabilidad aceptable. Muchas iniciativas e innovaciones dependen del financiamiento externo.</t>
  </si>
  <si>
    <t>Existe un presupuesto seguro para el AP y sus necesidades de manejo.</t>
  </si>
  <si>
    <t>17. Manejo financiero</t>
  </si>
  <si>
    <t>El manejo presupuestario es muy débil y afecta significativamente la efectividad de manejo.</t>
  </si>
  <si>
    <t>¿El manejo financiero atiende a las necesidades críticas de manejo?</t>
  </si>
  <si>
    <t>El manejo presupuestario es débil y dificulta la efectividad de manejo.</t>
  </si>
  <si>
    <t>18. Equipos e infraestructura</t>
  </si>
  <si>
    <t>Existe equipo e infraestructura, pero aún hay deficiencias mayores que limitan el manejo del área.</t>
  </si>
  <si>
    <t>Hay poco o nada de mantenimiento a los equipos e infraestructura.</t>
  </si>
  <si>
    <t>¿Se mantienen los equipos en forma adecuada?</t>
  </si>
  <si>
    <t>Existe mantenimiento insuficiente del equipo e infraestructura.</t>
  </si>
  <si>
    <t>Existe mantenimiento básico del equipo e infraestructura.</t>
  </si>
  <si>
    <t>3 - 4</t>
  </si>
  <si>
    <t>El mantenimiento del equipo e infraestructura es efectivo y se ajusta a las necesidades del área.</t>
  </si>
  <si>
    <t>¿Existe un programa planificado de educación acorde a los objetivos y necesidades del AP?</t>
  </si>
  <si>
    <t>21. Planificacion de los usos.</t>
  </si>
  <si>
    <t>Los usos de los recursos naturales en la zona de influencia no consideran las necesidades del área protegida y las políticas y/o actividades van en detrimento de la misma.</t>
  </si>
  <si>
    <t>Los usos planeados para los recursos naturales de las areas adyacentes no consideran las necesidades del area protegida y las actividades no van en detrimento de la misma.</t>
  </si>
  <si>
    <t>Los usos planeados para los recursos naturales en la zona de influencia, consideran parcialmente las necesidades  a largo plazo del area protegida.</t>
  </si>
  <si>
    <t>4</t>
  </si>
  <si>
    <t>Los usos planeados para los recursos naturales en la zona de influencia, consideran completamente las necesidades a largo plazo del area protegida.</t>
  </si>
  <si>
    <t>21.a Planificacion para el uso de los recursos naturales orientada a la conservacion del habitat.</t>
  </si>
  <si>
    <t>La planificación de los usos de los recursos naturales y manejo de cuencas estan incluidos en el Plan de Manejo y contribuyen efectivamente al logro de los objetivos de conservación (e.g. volumen, cantidad, calidad del agua, neveles de polucion del aire y contaminacion acuatica).</t>
  </si>
  <si>
    <t xml:space="preserve">21.b Planificacion para el uso de los recursos naturales orientada a fortalecer la conectividad. </t>
  </si>
  <si>
    <t>¿Existen corredores de conectividad para el paso de la fauna silvestre a habitats claves fuera del area? (e.g. paso de especies migratorias de agua dulce a la salida al mar).</t>
  </si>
  <si>
    <t>21.c Planificaciòn del uso de los recursos naturales orientada a los servicios ecosistemicos y a la conservacion de especies.</t>
  </si>
  <si>
    <t xml:space="preserve">La planeacion del manejo del AP responde a las necesidades de los ecosistemas y las necesidades de determinadas especies a escala de paisaje (e.g. volumen, cantidad de agua, flujos de agua para mantener especies, manejo de incendios para mantener las sabanas de los llanos). </t>
  </si>
  <si>
    <t>22. Relaciones con los habitantes del área colindante</t>
  </si>
  <si>
    <t>No hay comunicación entre los jefes del AP y los habitantes (públicos o privados) colindantes.</t>
  </si>
  <si>
    <t>Existe cooperación entre los jefes de las áreas protegidas y los habitantes dentro o fuera del Ap?</t>
  </si>
  <si>
    <t>Hay algo de comunicación entre los jefes del AP y los habitantes (públicos o privados) colindantes, pero poca o ninguna cooperación.</t>
  </si>
  <si>
    <t>Hay comunicación regular entre los jefes del AP y los habitantes (públicos y privados) colindantes, pero la cooperación es limitada.</t>
  </si>
  <si>
    <t>Hay comunicación regular entre los jefes del AP y los habitantes (públicos y privados) colindantes, y la cooperación es efectiva.</t>
  </si>
  <si>
    <t>23. Pueblos indígenas y/o comunidades locales</t>
  </si>
  <si>
    <t>Los pueblos indígenas y comunidades tradicionales no tienen acceso a la toma de decisiones sobre el manejo del AP.</t>
  </si>
  <si>
    <t>¿Los pueblos indígenas y otras comunidades tradicionales  o residentes del AP participan en las decisiones de gestión del Ap?</t>
  </si>
  <si>
    <t>Los pueblos indígenas y comunidades tradicionales tienen acceso a la discusión de los asuntos relevantes, pero no tienen acceso directo a la toma de decisiones sobre el manejo del AP.</t>
  </si>
  <si>
    <t>Los pueblos indígenas y comunidades tradicionales participan  en algunas de las decisiones sobre el manejo del AP, pero su participación podría ser mejorada.</t>
  </si>
  <si>
    <t>Los pueblos indígenas y comunidades tradicionales participan directamente en la toma de decisiones sobre el manejo del AP.</t>
  </si>
  <si>
    <t>Puntos adicionales
Pueblos indígenas/comunidades locales</t>
  </si>
  <si>
    <t>Impacto en comunidades:
Existe comunicación abierta y confianza entre los actores sociales y el jefe del área protegida.</t>
  </si>
  <si>
    <t>Se implementan programas para mejorar el bienestar de la comunidad local, al mismo tiempo que se conservan los recursos del área protegida.</t>
  </si>
  <si>
    <t>La comunidades locales e indigenas participan activamente en las estrategias de manejo del área.</t>
  </si>
  <si>
    <t>24 Comunidades locales</t>
  </si>
  <si>
    <t>Las comunidades locales no tienen acceso a la toma de decisiones sobre el manejo del AP.</t>
  </si>
  <si>
    <t>¿Las comunidades locales (internas y externas al AP) participan en las decisiones de gestion del AP?</t>
  </si>
  <si>
    <t>Las comunidades locales participan en las discusiones relacionadas con la gestión del AP, pero no tienen un papel directo en su gestión.</t>
  </si>
  <si>
    <t>&gt; = 4</t>
  </si>
  <si>
    <t>Impacto</t>
  </si>
  <si>
    <t>25. Beneficios económicos</t>
  </si>
  <si>
    <t>El área protegida no genera ningun beneficio económico a las comunidades locales.</t>
  </si>
  <si>
    <t>¿El AP provee beneficios económicos a las comunidades locales? (p.e ingresos, empleo y pagos de servicios ambientales)</t>
  </si>
  <si>
    <t>Los posibles beneficios económicos del área son reconocidos para las comunidades locales, pero se encuentran en proceso de desarrollo.</t>
  </si>
  <si>
    <t>Hay un flujo positivo de beneficios económicos hacia las comunidades locales, pero no es significativo para la economía local.</t>
  </si>
  <si>
    <t>Hay un flujo significativo de beneficios económicos hacia las comunidades locales.</t>
  </si>
  <si>
    <t>Planificación Procesos</t>
  </si>
  <si>
    <t>26 Monitoreo y evaluación</t>
  </si>
  <si>
    <t>No hay actividades de monitoreo y evaluación en el AP.</t>
  </si>
  <si>
    <t>Las actividades de monitoreo para el  manejo son efectivas?</t>
  </si>
  <si>
    <t>Hay algunas actividades puntuales de monitoreo y evaluación en el AP, pero no existe una estrategia global ni un monitoreo regular.</t>
  </si>
  <si>
    <t>Hay un sistema acordado de monitoreo y evaluación en implementación, pero los resultados no son aprovechados en forma sistemática para el manejo del AP.</t>
  </si>
  <si>
    <t>Existe un buen sistema de monitoreo y evaluación, está bien implementado y los resultados son utilizados para el manejo adaptativo.</t>
  </si>
  <si>
    <t xml:space="preserve">Productos </t>
  </si>
  <si>
    <t>27. Infraestructura para visitantes</t>
  </si>
  <si>
    <t>No existen ni servicios ni infraestructura para los visitantes a pesar de la necesidad identificada.</t>
  </si>
  <si>
    <t>La infraestructura y los servicios no son apropiados, para los niveles actuales de visita o apenas se están construyendo.</t>
  </si>
  <si>
    <t>La infraestructura y los servicios son apropiados para los niveles actuales de visita, pero pueden mejorarse.</t>
  </si>
  <si>
    <t>La infraestructura y los servicios son excelentes para los niveles actuales de visita.</t>
  </si>
  <si>
    <t>28. Operadores turísticos</t>
  </si>
  <si>
    <t>Hay poco o nada de contacto entre el jefe del AP y los operadores de turismo.</t>
  </si>
  <si>
    <t>¿Contribuyen los operadores turísticos al manejo del AP?</t>
  </si>
  <si>
    <t>Hay contacto entre el jefe del del AP y los operadores de turismo, pero se limita en especial a los aspectos administrativos y reglamentarios.</t>
  </si>
  <si>
    <t>Existe una cooperación ilimitada entre el jefe del AP y los operadores de turismo, para mejorar la experiencia de los visitantes y para proteger los valores del AP.</t>
  </si>
  <si>
    <t>Existe una cooperación excelente entre el jefe del AP y los operadores de turismo, para mejorar la experiencia de los visitantes y proteger los valores del AP.</t>
  </si>
  <si>
    <t>Productos</t>
  </si>
  <si>
    <t>Aunque se han establecido tarifas, estas no son aplicadas.</t>
  </si>
  <si>
    <t>¿Existen tarifas establecidas y estas ayudan a manejar el área protegida?</t>
  </si>
  <si>
    <t>Las tarifas son colectadas, estos fondos no contribuyen directamente al financiamiento del AP o de la zona de amortiguamiento.</t>
  </si>
  <si>
    <t>Se cobran tarifas de ingreso, pero los ingresos son para la autoridad local y no al AP.</t>
  </si>
  <si>
    <t>Hay una tarifa de ingreso para visitar el AP y los ingresos apoyan el manejo del mismo y/o a otras AP.</t>
  </si>
  <si>
    <t xml:space="preserve">Los principales valores del área (biodiversidad, ecológicos y culturales) están siendo severamente degradados. </t>
  </si>
  <si>
    <t>¿Cuál es la estado de los valores objeto de conservación del área protegida?</t>
  </si>
  <si>
    <t xml:space="preserve">Algunos valores objeto de conservacion del área (biodiversidad, ecológicos y culturales) están siendo parcialmente degradados. </t>
  </si>
  <si>
    <t>Los valores objeto de conservacion del área (biodiversidad, ecológicos y culturales) están sujetos a degradación parcial, pero los valores más importantes están casi instactos.</t>
  </si>
  <si>
    <t>Los valores objeto de conservacion del área   (biodiversidad, ecológicos y culturales) están en su mayoría intactos.</t>
  </si>
  <si>
    <t>Este aspecto no es analizado desde la metodología.</t>
  </si>
  <si>
    <t>¿La infraestructura para visitantes (turistas, investigadores, etc) es suficiente y adecuada?</t>
  </si>
  <si>
    <t>&gt; = 3</t>
  </si>
  <si>
    <t>&gt;=4</t>
  </si>
  <si>
    <t>2 -3</t>
  </si>
  <si>
    <t xml:space="preserve">1. Estatus legal: </t>
  </si>
  <si>
    <t>Existe un POA, pero pocas de las actividades son implementadas.</t>
  </si>
  <si>
    <t>Existe un POA  y la mayoría de las metas son implementadas.</t>
  </si>
  <si>
    <t>Existe un POA  y todas las actividades son implementadas.</t>
  </si>
  <si>
    <t>No se cuenta con personal.</t>
  </si>
  <si>
    <t>El presupuesto disponible es inadecuado, aún para las actividades básicas de manejo y es una limitante / restricción para el manejo efectivo del área.</t>
  </si>
  <si>
    <t>El presupuesto disponible es aceptable, pero podria incrementarse la gestión para lograr el manejo efectivo.</t>
  </si>
  <si>
    <t>El presupuesto disponible es suficiente para atender todas las necesidades de manejo del AP</t>
  </si>
  <si>
    <t>No existe un presupuesto seguro para el manejo del área, depende totalmente de desembolsos anuales y/o financiamiento externo.</t>
  </si>
  <si>
    <t>Existe poco presupuesto asegurado/permanente. El AP depende del financiamiento externo.</t>
  </si>
  <si>
    <t>El manejo presupuestario es adecuado, pero puede mejorarse.</t>
  </si>
  <si>
    <t>El manejo presupuestario es excelente y satisface las necesidades de efectividad de manejo.</t>
  </si>
  <si>
    <t>¿La infraestructura y los equipos son suficientes y adecuados para las necesidades de manejo del área protegida?</t>
  </si>
  <si>
    <t>Existe poca o casi nada de infraestructura y equipo para las necesidades de manejo.</t>
  </si>
  <si>
    <t>Existe algunos equipos e infraestructura, pero son inadecuados para las necesidades de manejo.</t>
  </si>
  <si>
    <t>El equipo y la infraestructura son adecuados y cumplen con las necesidades de manejo del área.</t>
  </si>
  <si>
    <t>20. Programa de educación y sensibilización</t>
  </si>
  <si>
    <t>No existe un programa de educación y sensibilización.</t>
  </si>
  <si>
    <t>Existe un programa de educación y sensibilización, pero sin la debida planificación.</t>
  </si>
  <si>
    <t>Existe un programa planificado de educación y sensibilización, pero este responde parcialmente al manejo y podría ser mejorado.</t>
  </si>
  <si>
    <t>Existe un programa educación y sensibilización apropiado a los objetivos y necesidades de manejo y efectivamente implementado.</t>
  </si>
  <si>
    <t>Los usos permitidos en el area son incluidos en la zonificación  del Plan de Manejo y contribuyen efectivamente al logro de los objetivos de conservación?</t>
  </si>
  <si>
    <t>= 4</t>
  </si>
  <si>
    <t>Las comunidades locales participan directamente en algunas decisiones sobre el manejo del AP, pero su participacion se puede mejorar.</t>
  </si>
  <si>
    <t>Las comunidades locales participan directamente en la toma de decisiones sobre el manejo del AP.</t>
  </si>
  <si>
    <t>TOTAL METT</t>
  </si>
  <si>
    <t>EJE</t>
  </si>
  <si>
    <t/>
  </si>
  <si>
    <t>INFORMACIÓN PARA RESPONDER AL EJE TEMÁTICO</t>
  </si>
  <si>
    <t>El elemento de análisis se responde con base en el conocimiento empírico que el equipo tiene del área, pero no se cuenta con información producto de investigación, monitoreo u otras fuentes confiables</t>
  </si>
  <si>
    <t>El elemento de análisis se responde con alguna información de la investigación y el monitoreo u otras fuentes confiables</t>
  </si>
  <si>
    <t>El elemento de análisis se responde desde el análisis de integridad ecológica del área protegida</t>
  </si>
  <si>
    <t>X</t>
  </si>
  <si>
    <t>TOTAL</t>
  </si>
  <si>
    <t xml:space="preserve">Si </t>
  </si>
  <si>
    <t>Identifique si cuenta con un programa de educación y sensibilización</t>
  </si>
  <si>
    <t>&gt;60% y ≤70%</t>
  </si>
  <si>
    <t>&gt;70%</t>
  </si>
  <si>
    <t>≤60%</t>
  </si>
  <si>
    <t>Identifique si cuenta con grupos étnicos</t>
  </si>
  <si>
    <t>Indique con cuáles grupos étnicos tiene relacionamiento.</t>
  </si>
  <si>
    <t>29. Tarifas (ingreso o multas)</t>
  </si>
  <si>
    <t>30. Condición de valores objetos de conservación</t>
  </si>
  <si>
    <t>19. Mantenimiento de equipos e infraestrucura</t>
  </si>
  <si>
    <t>C3. Coherencia e implementación del plan de manejo</t>
  </si>
  <si>
    <t>C9. Implementación de las líneas de gestión</t>
  </si>
  <si>
    <t>La zonificación, junto con el diagnóstico, es la base para dirigir las intervenciones sobre el área, lo cual se traduce en un manejo diferenciado para lograr los objetivos de conservación. El ordenamiento constituye un componente muy importante ya que tiene como fin identificar las reglas sobre el uso del área (www.parquesnacionales.gov.co)</t>
  </si>
  <si>
    <t>Se está en proceso de definir una reglamentación específica que regule los usos del área. Se presentan conflictos con los usuarios en el área</t>
  </si>
  <si>
    <t>Se implementa la reglamentación específica para regular los usos del área y un esquema de control y vigilancia de acuerdo a la zonificación. Se identifica la reducción de las actividades prohibidas y restringidas en la mayoría del área</t>
  </si>
  <si>
    <t>¿La infraestructura para la atención de visitantes y sus servicios asociados son apropiados?</t>
  </si>
  <si>
    <t>Totalmente</t>
  </si>
  <si>
    <t>¿Se cuenta con infraestructura para la atención de visitantes?, siempre y cuando la necesidad ha sido identificada</t>
  </si>
  <si>
    <t xml:space="preserve">Nivel de Avance </t>
  </si>
  <si>
    <t>Reto</t>
  </si>
  <si>
    <t>No existe coherencia entre diseño del área, la categoría de manejo y la zonificación ya que no responden completamente a los objetivos de conservación del área, poniendo en riesgo su cumplimiento</t>
  </si>
  <si>
    <t>Nivel situacional metodología de efectividad áreas públicas</t>
  </si>
  <si>
    <t>Resultado áreas públicas</t>
  </si>
  <si>
    <t>Liste las principales presiones y amenazas que afectan el estado de los objeto de conservación:</t>
  </si>
  <si>
    <t>Analiza los beneficios ambientales, sociales, culturales y económicos derivados de las contribuciones (anteriormente denominados servicios ecosistémicos) que el área brinda actualmente o que puede ofrecer a futuro. Parte del principio de la equidad en la distribución de los beneficios.</t>
  </si>
  <si>
    <t>Se identifican los beneficios derivados de las contribuciones de la naturaleza que brinda el área protegida, pero aún no se cuenta con una caracterización de los mismos.</t>
  </si>
  <si>
    <t>Se cuenta con la caracterización de las contribuciones de la naturaleza priorizadas que genera el área protegida y de los beneficios que brindan.</t>
  </si>
  <si>
    <t>Se toman medidas con los actores estratégicos para la distribución de los beneficios asociados a las contribuciones de la naturaleza que genera el área protegida</t>
  </si>
  <si>
    <t>Los beneficios asociados a las contribuciones de la naturaleza que genera el AP son de acceso justo y equitativo para los actores estratégicos y población en general.</t>
  </si>
  <si>
    <t xml:space="preserve">Las instancias de participación y coordinación entre todos actores estratégicos facilita la gestión del AP </t>
  </si>
  <si>
    <t xml:space="preserve">Analiza la integración de la gestión del área protegida, en el contexto regional, con otras áreas del SINAP y otras áreas de importancia para la conservación, ya que la mayor o menor distancia al área protegida, respecto de otras áreas en buen estado, influye en el flujo y supervivencia de los objetos de conservación, así como también en la permanencia de los procesos ecológicos vitales. </t>
  </si>
  <si>
    <t>Porcentaje de implementación</t>
  </si>
  <si>
    <t xml:space="preserve">C9. Implementación de las líneas de gestión - E2. Talento humano </t>
  </si>
  <si>
    <t xml:space="preserve">E2. Talento humano </t>
  </si>
  <si>
    <t>No se cuenta con el análisis de las  presiones y amenazas a los objetos de conservación. O el análisis de encuentra desactualizado</t>
  </si>
  <si>
    <t>Se cuenta con un análisis parcial de las presiones y amenazas a los objetos de conservación</t>
  </si>
  <si>
    <t>Se cuenta con el análisis completo de presiones y amenazas (localización, extensión y persistencia) a los objetos de conservación en el área protegida y en un contexto territorial. Se está en proceso de integrar el análisis en la planeación del manejo</t>
  </si>
  <si>
    <t>La planeación del manejo integra el análisis de presiones y amenazas, por lo que son atendidas y gestionadas oportunamente</t>
  </si>
  <si>
    <t>Ficha de cada elemento de análisis (Hoja "Aplicativo")</t>
  </si>
  <si>
    <t>A continuación un ejemplo para diligenciar la ficha técnica:</t>
  </si>
  <si>
    <t>COMPOSICIÓN DE LA METODOLOGÍA</t>
  </si>
  <si>
    <t>¿Cuenta con el personal requerido para implementar la línea de gestión?
(Señale con una equis)</t>
  </si>
  <si>
    <t>¿El personal cuenta con las destrezas y competencias requeridas para implementar la línea de acción?
(Señale con una equis)</t>
  </si>
  <si>
    <t>Servicios ecosistémicos
(Denominado actualmente como contribuciones de la naturaleza)</t>
  </si>
  <si>
    <t>ÍNDICE DE EFECTIVIDAD DE MANEJO</t>
  </si>
  <si>
    <t>METODOLOGÍA METT</t>
  </si>
  <si>
    <t>HOMOLOGACIÓN CON EL METT</t>
  </si>
  <si>
    <t>No Aplica</t>
  </si>
  <si>
    <t>Las áreas que hacen parte del Sistema Nacional de Áreas Protegidas - SINAP están legalmente constituidas, por lo que éstas áreas se encuentran en un nivel 3.</t>
  </si>
  <si>
    <t>La zonificación cuenta con un esquema de control y vigilancia y una reglamentación clara. Su implementación ha conducido a regular los usos permitidos, y reducir significativamente las actividades prohibidas y restringidas en la totalidad del área</t>
  </si>
  <si>
    <t>3-4</t>
  </si>
  <si>
    <t>COMPONENTES DEL PLAN DE MANEJO</t>
  </si>
  <si>
    <t xml:space="preserve">
Mencione las áreas protegidas transfronterizas con las cuáles limita</t>
  </si>
  <si>
    <t>Si no es un área transfronteriza, por favor coloque "cero"pase al siguiente elemento de análisis</t>
  </si>
  <si>
    <t>Analiza si el diseño del área protegida (delimitación del polígono) responde a la espacialización de los objetivos de conservación propuestos y si la zonificación y regulación de usos es coherente con los dos elementos mencionados</t>
  </si>
  <si>
    <t>La categoría de manejo, el diseño del área y la zonificación son coherentes entre sí, favoreciendo el cumplimiento de los objetivos de conservación</t>
  </si>
  <si>
    <t>El diseño del área y la categoría de manejo son coherentes con los objetivos de conservación. Se toman medidas para mejorarla coherencia en la zonificación</t>
  </si>
  <si>
    <t>No se cuenta con información para responder el elemento de análisis</t>
  </si>
  <si>
    <t>No se cuenta con un instrumento de planeación, o de existir, se encuentra desactualizado y no se implementa</t>
  </si>
  <si>
    <t>Existen vacíos en la coherencia en todos los componentes plan de manejo. Se implementa parcialmente</t>
  </si>
  <si>
    <t>Existen vacíos en la coherencia en algunos de los componentes plan de manejo. Se implementa en su mayoría</t>
  </si>
  <si>
    <t>Existe sinergia entre los componentes del plan de manejo. Se implementa en su totalidad</t>
  </si>
  <si>
    <t>Esta matriz es orientativa para facilitar la comprensión del elemento de análisis. No tiene ponderación</t>
  </si>
  <si>
    <t>Resolver la matriz de apoyo (Hoja "Matrices de apoyo"), que correlaciona, a través de unas preguntas orientadoras, la coherencia entre los componentes del Plan de Manejo. La matriz no tiene ponderación, su objetivo es facilitar la comprensión del elemento de análisis</t>
  </si>
  <si>
    <t>Las condiciones de riesgo público impiden la gestión en gran parte del área protegida</t>
  </si>
  <si>
    <t>Las condiciones de riesgo público tienen una baja incidencia en la gestión, por lo que se realiza el manejo en gran parte del área protegida</t>
  </si>
  <si>
    <t>Las condiciones de riesgo público impiden la gestión en el área protegida</t>
  </si>
  <si>
    <t>Se utilizan los mecanismos y canales para la resolución de conflictos/diferencias entre actores estratégicos. Estos se encuentran en proceso de consolidación y fortalecimiento</t>
  </si>
  <si>
    <t>Analiza cómo los conflictos socio ambientales derivados de las formas de ocupación y tenencia de la tierra, así como así quellos que se presentan por el uso en zonas marinas, costeras y/o dulceacuícolas, se gestionan a partir de la planeación del manejo del área protegiga</t>
  </si>
  <si>
    <t>El diagnóstico de los conflictos socio-ambientales derivados por ocupación y tenencia, así como los que se presentan en zonas marinas, costeras y/o dulceacuícolas, está desactualizado</t>
  </si>
  <si>
    <t>El diseño del área es coherente frente a los objetivos de conservación. La categoría de manejo y la zonificación presentan ciertas inconsistencias</t>
  </si>
  <si>
    <t>La planeación del manejo integra estrategias participativas conducentes a resolver o minimizar los conflictos socio ambientales, por lo que son atendidos y gestionados oportunamente</t>
  </si>
  <si>
    <t xml:space="preserve">Se cuenta con un diagnóstico parcial de los conflictos socio-ambientales derivados por ocupación y tenencia, así como los que se presentan en zonas marinas, costeras y/o dulceacuícolas </t>
  </si>
  <si>
    <t xml:space="preserve">Se cuenta con un diagnóstico completo y actualizado de los conflictos socio-ambientales derivados por ocupación y tenencia, así como los que se presentan en zonas marinas, costeras y/o dulceacuícolas. Se inicia el diseño de estrategias participativas para resolverlos o minimizarlos </t>
  </si>
  <si>
    <t>Analiza la existencia o no de los mecanismos adecuados conducentes a minimizar o solucionar conflictos y diferencias entre los actores estratégicos para la gestión del área.</t>
  </si>
  <si>
    <t>PROCESO DE APLICACIÓN</t>
  </si>
  <si>
    <t>A continuación, encontrará los pasos sugeridos para analizar la efectividad de manejo</t>
  </si>
  <si>
    <t>Puntaje equivalente metodología áreas públicas</t>
  </si>
  <si>
    <t>Aspecto de análisis metodología de efectividad en áreas públicas</t>
  </si>
  <si>
    <t>Este aspecto  es analizado a partir del índice de efectividad que calcula el resultado total de los elementos de análisis</t>
  </si>
  <si>
    <t>No aplica</t>
  </si>
  <si>
    <t>Este aspecto es analizado a partir de la pregunta orientadora asociada al elemento de análisis D2 Cualificación de actores estratégicos</t>
  </si>
  <si>
    <t>Este aspecto es analizado a partir de la pregunta orientadora y niveles situacionales asociados al elemento de análisis D1. Legitimidad de las instancias de participación y coordinación</t>
  </si>
  <si>
    <t>Este aspecto es analizado a partir de la preguntas orientadoras asociados al aspecto de análisis E3. Equipo e infraestructura</t>
  </si>
  <si>
    <t>Analiza los componentes que facilitan la adecuada participación, coordinación y articulación entre actores públicos, privados y comunitarios que son importantes para la planeación del manejo del área protegida y la toma de decisiones en el territorio donde se encuentra inmersa, generando además un escenario de confianza y transparencia para la gestión del área protegida</t>
  </si>
  <si>
    <t>Todas las áreas protegidas del SINAP cuentan con una ruta definida para la actualización de los planes de manejo</t>
  </si>
  <si>
    <t>= 5</t>
  </si>
  <si>
    <t>= 6</t>
  </si>
  <si>
    <t>= 7</t>
  </si>
  <si>
    <t>= 8</t>
  </si>
  <si>
    <t>= 9</t>
  </si>
  <si>
    <t>= 10</t>
  </si>
  <si>
    <t>= 11</t>
  </si>
  <si>
    <t>= 12</t>
  </si>
  <si>
    <t>= 13</t>
  </si>
  <si>
    <t>Puntos adicionales</t>
  </si>
  <si>
    <t>30a: Condición de los valores: la evaluación de la condición de los valores se basa en la investigación y / o monitoreo.</t>
  </si>
  <si>
    <t>30b: Condición de los valores Se están implementando programas de manejo específicos para enfrentar las amenazas a la biodiversidad, los valores ecológicos y culturales.</t>
  </si>
  <si>
    <t>30c: Condición de los valores: las actividades para mantener la biodiversidad clave, los valores ecológicos y culturales son una parte rutinaria de la gestión del parque.</t>
  </si>
  <si>
    <t>La integridad del área protegida se encuentra en estado No Deseable, no se cumple al menos con el atributo ecológico función en ninguno de los objetos de conservación. La base natural que sustenta la provisión de servicios ecosistémicos está en riesgo crítico.</t>
  </si>
  <si>
    <t>La integridad del área protegida se encuentra en estado No Deseable, se cumple solo para una parte de los objetos de conservación con el atributo función. La base natural que sustenta la provisión de servicios ecosistémicos está en condición de riesgo.</t>
  </si>
  <si>
    <r>
      <t>La integridad del área protegida se encuentra en estado Deseable, todos los objetos de conservación cumplen con el atributo ecológico función, pero la categoría de manejo del AP exige que se cumplan otros atributos ecológicos. La base natural que sustenta la provisión de servicios ecosistémicos está en condición vulnerable.</t>
    </r>
    <r>
      <rPr>
        <sz val="10"/>
        <color rgb="FF00B050"/>
        <rFont val="Calibri Light (Títulos)_x0000_"/>
      </rPr>
      <t/>
    </r>
  </si>
  <si>
    <t>La integridad del área protegida se encuentra en estado Deseable, los objetos de conservación cumplen los atributos ecológicos composición, estructura y función) acorde con la categoría de manejo del AP. La base natural sustenta la provisión de servicios ecosistémicos sin riesgo aparente.</t>
  </si>
  <si>
    <t>Las líneas de gestión tienen un avance superior al 60% e inferior al 90%. Su implementación tiene interrupciones ocasionales</t>
  </si>
  <si>
    <t>Las líneas de gestión han sido definidas conjuntamente con los actores estratégicos y tienen un avance inferior al 60%. Su implementación tiene interrupciones</t>
  </si>
  <si>
    <t>Las líneas de gestión tienen una implementación superior al 90%. Su implementación es contínua</t>
  </si>
  <si>
    <t>Analiza el nivel de avance de las líneas de gestión, en el marco del plan operativo anual - POA y su continuidad en la implementación</t>
  </si>
  <si>
    <t>Este aspecto no es analizado desde la metodología, ya que su revisión es integral desde la sostenibilidad financiera del área protegida</t>
  </si>
  <si>
    <t>Este aspecto no se analiza de forma directa en la metodología</t>
  </si>
  <si>
    <t>Mencione los principales conflictos socio ambientales asociados a ocupación y tenencia, así como los asociados a las dinámicas en zonas marinas, costeras y/o dulceacuícolas</t>
  </si>
  <si>
    <t>Se avanza en la caracterización de la propiedad y tenencia de los predios en más del 60% del área protegida, esta condición no afecta la gestión</t>
  </si>
  <si>
    <t>La autoridad tradicional y la autoridad ambiental no reconocen mutuamente su rol en la gestión del área protegida</t>
  </si>
  <si>
    <t>Analiza la existencia o no de mecanismos e instancias para el accionar articulado para la gestión del área protegida entre la autoridad ambiental y la tradicional</t>
  </si>
  <si>
    <t>Se establecen mecanismo(s) e instancia(s) para el relacionamiento entre la autoridad tradicional y la autoridad ambiental</t>
  </si>
  <si>
    <t xml:space="preserve">Hay avances en el reconocimiento mutuo del rol en la gestión del área protegida de la autoridad tradicional y la autoridad ambiental, pero aún no hay mecanismos e instancias formales de articulación.   </t>
  </si>
  <si>
    <t>Existe un reconocimiento y relacionamiento formalizado para la articulación entre la autoridad tradicional y la autoridad ambiental, a través de mecanismos e instancias que hacen parte del instrumento de planeación</t>
  </si>
  <si>
    <t xml:space="preserve">Mencione el(los) objetivo(s) de conservación asociado(s) a valores o elementos culturales
Identificación de VOC culturales dentro del plan de manejo 
Monitoreo de VOC culturales </t>
  </si>
  <si>
    <t>Caracterización de las principales contribuciones de la naturaleza del AP en el componente diagnóstico del plan de manejo 
Análisis de beneficios de servicios por parte de comunidades, por ejemplo convenios para manejo de ecoturismo, concesiones de servicios, análisis de percepción de beneficios, entre otros
Identifique los principales servicios ecosistémicos/contribuciones de la naturaleza que genera el área protegida
- Seleccionar los principales servicios ecosistémicos que brinda el área protegida (En la Hoja "Base Conceptual", encontrará la definición)
- Identificar los beneficiarios del servicio ecosistémico 
- Seleccionar cuál es el tipo de beneficio directo que genera el servicio ecosistémico</t>
  </si>
  <si>
    <t xml:space="preserve">Análisis de integridad si lo han realizado </t>
  </si>
  <si>
    <t>Análisis de integridad</t>
  </si>
  <si>
    <t>Mapa de coberturas para mínimo dos períodos de tiempo</t>
  </si>
  <si>
    <t>Señale otros medios de verificación</t>
  </si>
  <si>
    <t>Análisis de vulnerabilidad ariesgos/cambio climático</t>
  </si>
  <si>
    <t>Aplicación metodología ARCA</t>
  </si>
  <si>
    <t xml:space="preserve">Análisis climáticos dentro del componente diagnóstico del plan de manejo </t>
  </si>
  <si>
    <t>Monitoreo de los objetos de conservación</t>
  </si>
  <si>
    <t xml:space="preserve">Identificación de objeto de conservación culturales dentro del plan de manejo </t>
  </si>
  <si>
    <t xml:space="preserve">Monitoreo de objeto de conservación culturales </t>
  </si>
  <si>
    <t>Análisis de beneficios de servicios por parte de comunidades, por ejemplo convenios para manejo de ecoturismo, concesiones de servicios, análisis de percepción de beneficios, entre otros</t>
  </si>
  <si>
    <t xml:space="preserve">Caracterización de las principales contribuciones de la naturaleza del AP en componente diagnóstico del plan de manejo </t>
  </si>
  <si>
    <t>Shapefile del área protegida vs acuerdo de creación del Consejo Directivo/MADS</t>
  </si>
  <si>
    <t xml:space="preserve">Análisis de presiones y amanezas </t>
  </si>
  <si>
    <t>Identificación y caracterización de conflictos</t>
  </si>
  <si>
    <t xml:space="preserve">Análisis de presiones y amenazas </t>
  </si>
  <si>
    <t xml:space="preserve">Acuerdo de creación, zonifcación y reglamentación de usos </t>
  </si>
  <si>
    <t xml:space="preserve">Reportes trimestrales de ejecución </t>
  </si>
  <si>
    <t>Síntesis del diagnóstico</t>
  </si>
  <si>
    <t>Acuerdo de creación del Consejo Directivo/MADS</t>
  </si>
  <si>
    <t xml:space="preserve">Shapefile del área protegida  </t>
  </si>
  <si>
    <t xml:space="preserve">Acuerdos, convenios de trabajo con otras autoridades ambientales/entes territoriales, determinantes ambientales </t>
  </si>
  <si>
    <t xml:space="preserve">Acuerdos de trabajo con otras autoridades ambientales / municipios / departamentos </t>
  </si>
  <si>
    <t xml:space="preserve">Acuerdos de conservación </t>
  </si>
  <si>
    <t>Sancionatorios</t>
  </si>
  <si>
    <t>Determinantes ambientales de la Corporación Autónoma Regional</t>
  </si>
  <si>
    <t>Investigaciones realizadas</t>
  </si>
  <si>
    <t>Convenios con universidades</t>
  </si>
  <si>
    <t>Líneas base de información del AP</t>
  </si>
  <si>
    <t xml:space="preserve">Resultados de monitoreo </t>
  </si>
  <si>
    <t xml:space="preserve">Reportes trimestrales oficinas de planeación </t>
  </si>
  <si>
    <t>Análisis de efectividad</t>
  </si>
  <si>
    <t xml:space="preserve">Indicadores de reporte trimestral oficina de planeación </t>
  </si>
  <si>
    <t>Mesas del AP</t>
  </si>
  <si>
    <t>Esquema de gobernanza</t>
  </si>
  <si>
    <t>Esquema para la gestión</t>
  </si>
  <si>
    <t>Acuerdo de coordinación</t>
  </si>
  <si>
    <t>Plan de trabajo entre las autoridades ambientales</t>
  </si>
  <si>
    <t>Cursos realizados relacionados con la gestión de AP</t>
  </si>
  <si>
    <t xml:space="preserve">Plan de capacitación </t>
  </si>
  <si>
    <t xml:space="preserve">Protocolos para resolución de conflictos, </t>
  </si>
  <si>
    <t>Protocolo del esquema de gobernanza, reglamentos internos mesas, etc.</t>
  </si>
  <si>
    <t>Casos documentados de situaciones de riesgo</t>
  </si>
  <si>
    <t>Mapa de riesgos para la gestión del AP</t>
  </si>
  <si>
    <t xml:space="preserve">Reportes trimestrales de la oficina de planeación </t>
  </si>
  <si>
    <t>Análisis de brecha financiera</t>
  </si>
  <si>
    <t>Identificación de vacíos para la gestión</t>
  </si>
  <si>
    <t>Implementación de mercados verdes</t>
  </si>
  <si>
    <t>Cadenas de valor para el AP</t>
  </si>
  <si>
    <t>Acuerdos de conservación firmados</t>
  </si>
  <si>
    <t xml:space="preserve">Hectáreas de reconversión de sistemas productivos </t>
  </si>
  <si>
    <t>Capacidad de carga</t>
  </si>
  <si>
    <t xml:space="preserve">Análisis de beneficios asociados a la actividad ecoturística </t>
  </si>
  <si>
    <t xml:space="preserve">Acuerdos/agendas firmadas con sectores productivos </t>
  </si>
  <si>
    <t xml:space="preserve"> </t>
  </si>
  <si>
    <t xml:space="preserve">    </t>
  </si>
  <si>
    <r>
      <t xml:space="preserve">Son todos los beneficios que brinda la naturaleza. Se pueden dividir en cuatro grupos :
</t>
    </r>
    <r>
      <rPr>
        <b/>
        <sz val="10"/>
        <color theme="1"/>
        <rFont val="Trebuchet MS"/>
        <family val="2"/>
      </rPr>
      <t/>
    </r>
  </si>
  <si>
    <t>Comprende la capacidad de generar valor agregado en la cadena de diferentes productos o servicios de los sistemas productivos que se dan en las AP y en su zona de influencia y la posibilidad de que estas cadenas generen un comercio justo que pone al centro los seres humanos y la sostenibilidad social, económica y ambiental de las sociedades; dignificando el trabajo, respetando el medio ambiente y fomentando una gestión responsable y sostenible de los recursos naturales. 
De acuerdo al Plan Nacional de Biocomercio, los bienes y servicios sostenibles provenientes de los recursos naturales, son aquellos que, en su proceso de aprovechamiento, producción, manejo, transformación, comercialización y/o disposición, incorporan mejores prácticas ambientales garantizando la conservación del medio de donde fueron extraídos y la sostenibilidad del recurso. (ONVS 2014). De acuerdo a lo anterior se identifican, entre otros, los siguientes productos o servicios de los sistemas de producción presentes en el AP y en su zona de influencia, provenientes de los servicios de los ecosistemas:
• Productos maderables
• Productos no maderables
• Productos derivados de la fauna silvestre
• Ecoturismo
• Restauración</t>
  </si>
  <si>
    <r>
      <rPr>
        <b/>
        <sz val="12"/>
        <color theme="1"/>
        <rFont val="Trebuchet MS"/>
        <family val="2"/>
      </rPr>
      <t>A1</t>
    </r>
    <r>
      <rPr>
        <b/>
        <sz val="10"/>
        <color theme="1"/>
        <rFont val="Trebuchet MS"/>
        <family val="2"/>
      </rPr>
      <t>. Salud del área protegida</t>
    </r>
  </si>
  <si>
    <r>
      <rPr>
        <b/>
        <sz val="12"/>
        <color theme="1"/>
        <rFont val="Trebuchet MS"/>
        <family val="2"/>
      </rPr>
      <t>A2</t>
    </r>
    <r>
      <rPr>
        <b/>
        <sz val="10"/>
        <color theme="1"/>
        <rFont val="Trebuchet MS"/>
        <family val="2"/>
      </rPr>
      <t>. Adaptación frente al clima cambiante</t>
    </r>
  </si>
  <si>
    <r>
      <rPr>
        <b/>
        <sz val="12"/>
        <color theme="1"/>
        <rFont val="Trebuchet MS"/>
        <family val="2"/>
      </rPr>
      <t>A3.</t>
    </r>
    <r>
      <rPr>
        <b/>
        <sz val="10"/>
        <color theme="1"/>
        <rFont val="Trebuchet MS"/>
        <family val="2"/>
      </rPr>
      <t xml:space="preserve"> Valores culturales asociados a los objetivos de conservación</t>
    </r>
  </si>
  <si>
    <r>
      <rPr>
        <b/>
        <sz val="12"/>
        <rFont val="Trebuchet MS"/>
        <family val="2"/>
      </rPr>
      <t>A4.</t>
    </r>
    <r>
      <rPr>
        <b/>
        <sz val="10"/>
        <rFont val="Trebuchet MS"/>
        <family val="2"/>
      </rPr>
      <t xml:space="preserve"> Beneficios asociados a las contribuciones de la naturaleza</t>
    </r>
  </si>
  <si>
    <r>
      <rPr>
        <b/>
        <sz val="12"/>
        <color theme="1"/>
        <rFont val="Trebuchet MS"/>
        <family val="2"/>
      </rPr>
      <t>F4</t>
    </r>
    <r>
      <rPr>
        <b/>
        <sz val="10"/>
        <color theme="1"/>
        <rFont val="Trebuchet MS"/>
        <family val="2"/>
      </rPr>
      <t>. Articulación con el sector productivo en la gestión del AP</t>
    </r>
  </si>
  <si>
    <r>
      <rPr>
        <b/>
        <sz val="12"/>
        <color theme="1"/>
        <rFont val="Trebuchet MS"/>
        <family val="2"/>
      </rPr>
      <t>F3</t>
    </r>
    <r>
      <rPr>
        <b/>
        <sz val="10"/>
        <color theme="1"/>
        <rFont val="Trebuchet MS"/>
        <family val="2"/>
      </rPr>
      <t>. Turismo como estrategia de conservación</t>
    </r>
  </si>
  <si>
    <r>
      <rPr>
        <b/>
        <sz val="12"/>
        <color theme="1"/>
        <rFont val="Trebuchet MS"/>
        <family val="2"/>
      </rPr>
      <t>F2</t>
    </r>
    <r>
      <rPr>
        <b/>
        <sz val="10"/>
        <color theme="1"/>
        <rFont val="Trebuchet MS"/>
        <family val="2"/>
      </rPr>
      <t>. Buenas prácticas</t>
    </r>
  </si>
  <si>
    <r>
      <rPr>
        <b/>
        <sz val="12"/>
        <color theme="1"/>
        <rFont val="Trebuchet MS"/>
        <family val="2"/>
      </rPr>
      <t>F1.</t>
    </r>
    <r>
      <rPr>
        <b/>
        <sz val="10"/>
        <color theme="1"/>
        <rFont val="Trebuchet MS"/>
        <family val="2"/>
      </rPr>
      <t xml:space="preserve"> Implementación de cadenas de valor</t>
    </r>
  </si>
  <si>
    <r>
      <rPr>
        <b/>
        <sz val="12"/>
        <color theme="1"/>
        <rFont val="Trebuchet MS"/>
        <family val="2"/>
      </rPr>
      <t>E3</t>
    </r>
    <r>
      <rPr>
        <b/>
        <sz val="10"/>
        <color theme="1"/>
        <rFont val="Trebuchet MS"/>
        <family val="2"/>
      </rPr>
      <t>. Equipo e infraestructura</t>
    </r>
  </si>
  <si>
    <r>
      <rPr>
        <b/>
        <sz val="12"/>
        <color theme="1"/>
        <rFont val="Trebuchet MS"/>
        <family val="2"/>
      </rPr>
      <t>E2</t>
    </r>
    <r>
      <rPr>
        <b/>
        <sz val="10"/>
        <color theme="1"/>
        <rFont val="Trebuchet MS"/>
        <family val="2"/>
      </rPr>
      <t>. Talento humano</t>
    </r>
  </si>
  <si>
    <r>
      <rPr>
        <b/>
        <sz val="12"/>
        <color theme="1"/>
        <rFont val="Trebuchet MS"/>
        <family val="2"/>
      </rPr>
      <t>E1</t>
    </r>
    <r>
      <rPr>
        <b/>
        <sz val="10"/>
        <color theme="1"/>
        <rFont val="Trebuchet MS"/>
        <family val="2"/>
      </rPr>
      <t>. Sostenibilidad financiera</t>
    </r>
  </si>
  <si>
    <r>
      <rPr>
        <b/>
        <sz val="12"/>
        <color theme="1"/>
        <rFont val="Trebuchet MS"/>
        <family val="2"/>
      </rPr>
      <t>D6</t>
    </r>
    <r>
      <rPr>
        <b/>
        <sz val="10"/>
        <color theme="1"/>
        <rFont val="Trebuchet MS"/>
        <family val="2"/>
      </rPr>
      <t>. Inclusión de elementos intergeneracionales/género para la gestión del AP</t>
    </r>
  </si>
  <si>
    <r>
      <rPr>
        <b/>
        <sz val="12"/>
        <color theme="1"/>
        <rFont val="Trebuchet MS"/>
        <family val="2"/>
      </rPr>
      <t>D5</t>
    </r>
    <r>
      <rPr>
        <b/>
        <sz val="10"/>
        <color theme="1"/>
        <rFont val="Trebuchet MS"/>
        <family val="2"/>
      </rPr>
      <t>. Incidencia del riesgo público en la gestión</t>
    </r>
  </si>
  <si>
    <r>
      <rPr>
        <b/>
        <sz val="12"/>
        <color theme="1"/>
        <rFont val="Trebuchet MS"/>
        <family val="2"/>
      </rPr>
      <t>D4</t>
    </r>
    <r>
      <rPr>
        <b/>
        <sz val="10"/>
        <color theme="1"/>
        <rFont val="Trebuchet MS"/>
        <family val="2"/>
      </rPr>
      <t>. Manejo de conflictos</t>
    </r>
  </si>
  <si>
    <r>
      <rPr>
        <b/>
        <sz val="12"/>
        <color theme="1"/>
        <rFont val="Trebuchet MS"/>
        <family val="2"/>
      </rPr>
      <t>D3</t>
    </r>
    <r>
      <rPr>
        <b/>
        <sz val="10"/>
        <color theme="1"/>
        <rFont val="Trebuchet MS"/>
        <family val="2"/>
      </rPr>
      <t>. Cualificación de actores estratégicos</t>
    </r>
  </si>
  <si>
    <r>
      <rPr>
        <b/>
        <sz val="12"/>
        <color theme="1"/>
        <rFont val="Trebuchet MS"/>
        <family val="2"/>
      </rPr>
      <t>D2</t>
    </r>
    <r>
      <rPr>
        <b/>
        <sz val="10"/>
        <color theme="1"/>
        <rFont val="Trebuchet MS"/>
        <family val="2"/>
      </rPr>
      <t>. Articulación entre la autoridad ambiental y la tradicional para la gestión del área protegida</t>
    </r>
  </si>
  <si>
    <r>
      <rPr>
        <b/>
        <sz val="12"/>
        <color theme="1"/>
        <rFont val="Trebuchet MS"/>
        <family val="2"/>
      </rPr>
      <t>D1</t>
    </r>
    <r>
      <rPr>
        <b/>
        <sz val="10"/>
        <color theme="1"/>
        <rFont val="Trebuchet MS"/>
        <family val="2"/>
      </rPr>
      <t>. Legitimidad de las instancias para la participación y coordinación</t>
    </r>
  </si>
  <si>
    <r>
      <rPr>
        <b/>
        <sz val="12"/>
        <color theme="1"/>
        <rFont val="Trebuchet MS"/>
        <family val="2"/>
      </rPr>
      <t>C10</t>
    </r>
    <r>
      <rPr>
        <b/>
        <sz val="10"/>
        <color theme="1"/>
        <rFont val="Trebuchet MS"/>
        <family val="2"/>
      </rPr>
      <t>. Evaluación, seguimiento y retroalimentación a la planeación del manejo</t>
    </r>
  </si>
  <si>
    <r>
      <rPr>
        <b/>
        <sz val="12"/>
        <color theme="1"/>
        <rFont val="Trebuchet MS"/>
        <family val="2"/>
      </rPr>
      <t>C9</t>
    </r>
    <r>
      <rPr>
        <b/>
        <sz val="10"/>
        <color theme="1"/>
        <rFont val="Trebuchet MS"/>
        <family val="2"/>
      </rPr>
      <t>. Implementación de las líneas de gestión</t>
    </r>
  </si>
  <si>
    <r>
      <rPr>
        <b/>
        <sz val="12"/>
        <color theme="1"/>
        <rFont val="Trebuchet MS"/>
        <family val="2"/>
      </rPr>
      <t>C8</t>
    </r>
    <r>
      <rPr>
        <b/>
        <sz val="10"/>
        <color theme="1"/>
        <rFont val="Trebuchet MS"/>
        <family val="2"/>
      </rPr>
      <t>. Manejo y uso del conocimiento</t>
    </r>
  </si>
  <si>
    <r>
      <rPr>
        <b/>
        <sz val="12"/>
        <color theme="1"/>
        <rFont val="Trebuchet MS"/>
        <family val="2"/>
      </rPr>
      <t>C7</t>
    </r>
    <r>
      <rPr>
        <b/>
        <sz val="10"/>
        <color theme="1"/>
        <rFont val="Trebuchet MS"/>
        <family val="2"/>
      </rPr>
      <t>. Articulación de la gestión del área con los planes de ordenamiento territorial</t>
    </r>
  </si>
  <si>
    <r>
      <rPr>
        <b/>
        <sz val="12"/>
        <rFont val="Trebuchet MS"/>
        <family val="2"/>
      </rPr>
      <t>C6</t>
    </r>
    <r>
      <rPr>
        <b/>
        <sz val="10"/>
        <rFont val="Trebuchet MS"/>
        <family val="2"/>
      </rPr>
      <t>. Cumplimiento de la zonificación</t>
    </r>
  </si>
  <si>
    <r>
      <rPr>
        <b/>
        <sz val="12"/>
        <rFont val="Trebuchet MS"/>
        <family val="2"/>
      </rPr>
      <t>C5</t>
    </r>
    <r>
      <rPr>
        <b/>
        <sz val="10"/>
        <rFont val="Trebuchet MS"/>
        <family val="2"/>
      </rPr>
      <t>. Articulación transfronteriza para la gestión</t>
    </r>
  </si>
  <si>
    <r>
      <rPr>
        <b/>
        <sz val="12"/>
        <color theme="1"/>
        <rFont val="Trebuchet MS"/>
        <family val="2"/>
      </rPr>
      <t>C4</t>
    </r>
    <r>
      <rPr>
        <b/>
        <sz val="10"/>
        <color theme="1"/>
        <rFont val="Trebuchet MS"/>
        <family val="2"/>
      </rPr>
      <t>. Articulación con áreas del SINAP y/u otras áreas de importancia para la conservación</t>
    </r>
  </si>
  <si>
    <r>
      <rPr>
        <b/>
        <sz val="12"/>
        <color theme="1"/>
        <rFont val="Trebuchet MS"/>
        <family val="2"/>
      </rPr>
      <t>C3</t>
    </r>
    <r>
      <rPr>
        <b/>
        <sz val="10"/>
        <color theme="1"/>
        <rFont val="Trebuchet MS"/>
        <family val="2"/>
      </rPr>
      <t>. Coherencia e implementación del plan de manejo</t>
    </r>
  </si>
  <si>
    <r>
      <rPr>
        <b/>
        <sz val="12"/>
        <color theme="1"/>
        <rFont val="Trebuchet MS"/>
        <family val="2"/>
      </rPr>
      <t>C2</t>
    </r>
    <r>
      <rPr>
        <b/>
        <sz val="10"/>
        <color theme="1"/>
        <rFont val="Trebuchet MS"/>
        <family val="2"/>
      </rPr>
      <t>. Límites del área protegida</t>
    </r>
  </si>
  <si>
    <r>
      <rPr>
        <b/>
        <sz val="12"/>
        <color theme="1"/>
        <rFont val="Trebuchet MS"/>
        <family val="2"/>
      </rPr>
      <t>C1</t>
    </r>
    <r>
      <rPr>
        <b/>
        <sz val="10"/>
        <color theme="1"/>
        <rFont val="Trebuchet MS"/>
        <family val="2"/>
      </rPr>
      <t>. Coherencia en el diseño del área protegida</t>
    </r>
  </si>
  <si>
    <r>
      <rPr>
        <b/>
        <sz val="12"/>
        <color theme="1"/>
        <rFont val="Trebuchet MS"/>
        <family val="2"/>
      </rPr>
      <t>B4</t>
    </r>
    <r>
      <rPr>
        <b/>
        <sz val="10"/>
        <color theme="1"/>
        <rFont val="Trebuchet MS"/>
        <family val="2"/>
      </rPr>
      <t>. Presiones y amenazas</t>
    </r>
  </si>
  <si>
    <r>
      <rPr>
        <b/>
        <sz val="12"/>
        <color theme="1"/>
        <rFont val="Trebuchet MS"/>
        <family val="2"/>
      </rPr>
      <t>B3</t>
    </r>
    <r>
      <rPr>
        <b/>
        <sz val="10"/>
        <color theme="1"/>
        <rFont val="Trebuchet MS"/>
        <family val="2"/>
      </rPr>
      <t>. Conflictos socio-ambientales</t>
    </r>
  </si>
  <si>
    <r>
      <rPr>
        <b/>
        <sz val="12"/>
        <color theme="1"/>
        <rFont val="Trebuchet MS"/>
        <family val="2"/>
      </rPr>
      <t>B2</t>
    </r>
    <r>
      <rPr>
        <b/>
        <sz val="10"/>
        <color theme="1"/>
        <rFont val="Trebuchet MS"/>
        <family val="2"/>
      </rPr>
      <t>. Claridad en la propiedad de la tierra</t>
    </r>
  </si>
  <si>
    <r>
      <rPr>
        <b/>
        <sz val="12"/>
        <color theme="1"/>
        <rFont val="Trebuchet MS"/>
        <family val="2"/>
      </rPr>
      <t>B1</t>
    </r>
    <r>
      <rPr>
        <b/>
        <sz val="10"/>
        <color theme="1"/>
        <rFont val="Trebuchet MS"/>
        <family val="2"/>
      </rPr>
      <t>. Oportunidades en el territorio para la gestión</t>
    </r>
  </si>
  <si>
    <r>
      <t xml:space="preserve">a) Listar objeto de conservación y mencionar con cuáles se cuenta información acerca de su estado
b) En caso que el área protegida aún no cuente con análisis de integridad ecológica. Por favor estime una aproximación a partir de cualquiera de los siguientes análisis:
</t>
    </r>
    <r>
      <rPr>
        <i/>
        <sz val="10"/>
        <rFont val="Trebuchet MS"/>
        <family val="2"/>
      </rPr>
      <t>- Análisis de cobertura/multitemporales ó monitoreo de los objeto de conservación
- Análisis de pérdida de hábitat y conectividad de especies clave
- Pérdida de estructura de ecosistemas estratégicos
- Calidad de ecosistemas (p.e. agua o disturbio por tierra)
- Cambio de ensamblaje y abundancia relativas</t>
    </r>
    <r>
      <rPr>
        <sz val="10"/>
        <rFont val="Trebuchet MS"/>
        <family val="2"/>
      </rPr>
      <t xml:space="preserve">
c) Se requiere que se asigne una puntuación al nivel de información con que se analiza este elemento de análisis</t>
    </r>
  </si>
  <si>
    <r>
      <t xml:space="preserve">Puntaje total del elemento de análisis
</t>
    </r>
    <r>
      <rPr>
        <b/>
        <i/>
        <sz val="10"/>
        <color theme="0"/>
        <rFont val="Trebuchet MS"/>
        <family val="2"/>
      </rPr>
      <t>(Ponderación: Situación Asignada + Información para responder al eje temático)</t>
    </r>
  </si>
  <si>
    <r>
      <t xml:space="preserve">Se sugiere soportar el análisis con cualquiera de la siguiente información:
</t>
    </r>
    <r>
      <rPr>
        <i/>
        <sz val="10"/>
        <rFont val="Trebuchet MS"/>
        <family val="2"/>
      </rPr>
      <t xml:space="preserve">- Análisis de vulnerabilidad de los objetos de conservación a riesgos climáticos 
- Análisis de riesgos climáticos y capacidad de adaptación (biofísica, social, económica).
- Información climática en un lapso de tiempo que se encuentre sistematizada </t>
    </r>
  </si>
  <si>
    <t xml:space="preserve">Expedientes/observatorios municipales </t>
  </si>
  <si>
    <r>
      <rPr>
        <sz val="10"/>
        <color rgb="FFC00000"/>
        <rFont val="Trebuchet MS"/>
        <family val="2"/>
      </rPr>
      <t>Dirígase a la hoja "Matrices de apoyo" y diligencie la matriz que responde a dos elementos de análisis: C9. Implementación de las líneas de gestión y E2 Talento humano. Ubique el puntaje de acuerdo al resultado de la matriz y en correspondencia con el nivel situacional</t>
    </r>
    <r>
      <rPr>
        <sz val="10"/>
        <rFont val="Trebuchet MS"/>
        <family val="2"/>
      </rPr>
      <t xml:space="preserve">
Identifique las líneas de gestión priorizadas e indique para cada una de ellas su nivel de cumplimiento, con base en los informes de seguimiento</t>
    </r>
  </si>
  <si>
    <r>
      <t xml:space="preserve">COHERENCIA Y CUMPLIMIENTO
</t>
    </r>
    <r>
      <rPr>
        <b/>
        <i/>
        <sz val="10"/>
        <color theme="0"/>
        <rFont val="Trebuchet MS"/>
        <family val="2"/>
      </rPr>
      <t>(Señale con una equis)</t>
    </r>
  </si>
  <si>
    <t>Actores que participan en el actual análisis de efectividad</t>
  </si>
  <si>
    <t>La zonificación no cuenta con una reglamentación específica</t>
  </si>
  <si>
    <t>Identifique en el análisis de la situación los conflictos asociados a la aplicación de la zonificación
Cartografía de la zonificación
Reglamentación de usos</t>
  </si>
  <si>
    <t>Porcentaje de avance</t>
  </si>
  <si>
    <t>Si el área no tiene valores culturales, por favor coloque "cero"pase al siguiente elemento de análisis</t>
  </si>
  <si>
    <t>Si no es un área traslapada con pueblo indígena, por favor coloque "cero" y pase al siguiente elemento de análisis</t>
  </si>
  <si>
    <t>Analice si las estrategias de manejo contemplan acciones conducentes a desarrollar elementos de género o intergeracionales en la gestión del área protegida</t>
  </si>
  <si>
    <t>Analice este elemento de análisis a partir de la vocación que tiene el área protegida para el desarrollo del turismo</t>
  </si>
  <si>
    <t xml:space="preserve">                                Para los Parques Naturales Regionales no aplica este eje temático. Si hay uso en esta categoría se analiza desde el elemento de análisis B4 "presiones y amenazas". Coloque "cero" en todos los elementos de análisis para indicar que 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</si>
</sst>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19">
    <font>
      <sz val="11"/>
      <color theme="1"/>
      <name val="Calibri"/>
      <family val="2"/>
      <scheme val="minor"/>
    </font>
    <font>
      <sz val="12"/>
      <color theme="1"/>
      <name val="Calibri"/>
      <family val="2"/>
      <scheme val="minor"/>
    </font>
    <font>
      <sz val="11"/>
      <color theme="1"/>
      <name val="Calibri"/>
      <family val="2"/>
      <scheme val="minor"/>
    </font>
    <font>
      <b/>
      <sz val="11"/>
      <color theme="1"/>
      <name val="Calibri Light"/>
      <family val="2"/>
      <scheme val="major"/>
    </font>
    <font>
      <sz val="11"/>
      <color theme="1"/>
      <name val="Calibri Light"/>
      <family val="2"/>
      <scheme val="major"/>
    </font>
    <font>
      <b/>
      <sz val="11"/>
      <color theme="0"/>
      <name val="Calibri Light"/>
      <family val="2"/>
      <scheme val="major"/>
    </font>
    <font>
      <sz val="10"/>
      <name val="Arial"/>
      <family val="2"/>
    </font>
    <font>
      <sz val="14"/>
      <color theme="0"/>
      <name val="Arial Black"/>
      <family val="2"/>
    </font>
    <font>
      <sz val="16"/>
      <color theme="0"/>
      <name val="Arial Black"/>
      <family val="2"/>
    </font>
    <font>
      <sz val="11"/>
      <color rgb="FF000000"/>
      <name val="Calibri Light"/>
      <family val="2"/>
      <scheme val="major"/>
    </font>
    <font>
      <sz val="11"/>
      <color rgb="FFFF0000"/>
      <name val="Calibri Light"/>
      <family val="2"/>
      <scheme val="major"/>
    </font>
    <font>
      <b/>
      <sz val="11"/>
      <color rgb="FFFF0000"/>
      <name val="Calibri Light"/>
      <family val="2"/>
      <scheme val="major"/>
    </font>
    <font>
      <u/>
      <sz val="11"/>
      <color theme="10"/>
      <name val="Calibri"/>
      <family val="2"/>
      <scheme val="minor"/>
    </font>
    <font>
      <u/>
      <sz val="11"/>
      <color theme="11"/>
      <name val="Calibri"/>
      <family val="2"/>
      <scheme val="minor"/>
    </font>
    <font>
      <sz val="10"/>
      <color theme="1"/>
      <name val="Calibri"/>
      <family val="2"/>
      <scheme val="minor"/>
    </font>
    <font>
      <sz val="10"/>
      <color rgb="FF3F3F76"/>
      <name val="Calibri"/>
      <family val="2"/>
      <scheme val="minor"/>
    </font>
    <font>
      <b/>
      <sz val="11"/>
      <color theme="1"/>
      <name val="Calibri"/>
      <family val="2"/>
      <scheme val="minor"/>
    </font>
    <font>
      <b/>
      <sz val="10"/>
      <color theme="1"/>
      <name val="Calibri Light"/>
      <family val="2"/>
      <scheme val="major"/>
    </font>
    <font>
      <sz val="10"/>
      <color theme="1"/>
      <name val="Calibri Light"/>
      <family val="2"/>
      <scheme val="major"/>
    </font>
    <font>
      <sz val="16"/>
      <color theme="1"/>
      <name val="Arial Black"/>
      <family val="2"/>
    </font>
    <font>
      <sz val="20"/>
      <color theme="1"/>
      <name val="Arial Black"/>
      <family val="2"/>
    </font>
    <font>
      <b/>
      <sz val="12"/>
      <color theme="1"/>
      <name val="Calibri Light"/>
      <family val="2"/>
      <scheme val="major"/>
    </font>
    <font>
      <b/>
      <sz val="9"/>
      <color theme="1"/>
      <name val="Calibri"/>
      <family val="2"/>
      <scheme val="minor"/>
    </font>
    <font>
      <sz val="10"/>
      <color rgb="FF00B050"/>
      <name val="Calibri Light (Títulos)_x0000_"/>
    </font>
    <font>
      <sz val="11"/>
      <color theme="0"/>
      <name val="Calibri"/>
      <family val="2"/>
      <scheme val="minor"/>
    </font>
    <font>
      <b/>
      <sz val="24"/>
      <color theme="0"/>
      <name val="Arial Black"/>
      <family val="2"/>
    </font>
    <font>
      <sz val="11"/>
      <name val="Calibri"/>
      <family val="2"/>
      <scheme val="minor"/>
    </font>
    <font>
      <sz val="11"/>
      <color rgb="FF000000"/>
      <name val="Calibri"/>
      <family val="2"/>
      <scheme val="minor"/>
    </font>
    <font>
      <b/>
      <i/>
      <sz val="11"/>
      <color theme="0"/>
      <name val="Calibri"/>
      <family val="2"/>
      <scheme val="minor"/>
    </font>
    <font>
      <i/>
      <sz val="11"/>
      <color theme="1"/>
      <name val="Calibri"/>
      <family val="2"/>
      <scheme val="minor"/>
    </font>
    <font>
      <i/>
      <sz val="10"/>
      <color theme="0" tint="-0.499984740745262"/>
      <name val="Calibri"/>
      <family val="2"/>
      <scheme val="minor"/>
    </font>
    <font>
      <sz val="10"/>
      <color rgb="FFFF0000"/>
      <name val="Calibri"/>
      <family val="2"/>
      <scheme val="minor"/>
    </font>
    <font>
      <sz val="18"/>
      <color theme="1"/>
      <name val="Calibri"/>
      <family val="2"/>
      <scheme val="minor"/>
    </font>
    <font>
      <sz val="11"/>
      <color rgb="FFFF0000"/>
      <name val="Calibri"/>
      <family val="2"/>
      <scheme val="minor"/>
    </font>
    <font>
      <b/>
      <sz val="26"/>
      <color theme="0"/>
      <name val="Calibri"/>
      <family val="2"/>
      <scheme val="minor"/>
    </font>
    <font>
      <sz val="26"/>
      <color theme="0"/>
      <name val="Calibri"/>
      <family val="2"/>
      <scheme val="minor"/>
    </font>
    <font>
      <sz val="10"/>
      <color indexed="60"/>
      <name val="Calibri"/>
      <family val="2"/>
      <scheme val="minor"/>
    </font>
    <font>
      <b/>
      <sz val="16"/>
      <name val="Calibri"/>
      <family val="2"/>
      <scheme val="minor"/>
    </font>
    <font>
      <sz val="20"/>
      <color theme="0"/>
      <name val="Arial Black"/>
      <family val="2"/>
    </font>
    <font>
      <sz val="11"/>
      <color theme="0"/>
      <name val="Calibri Light"/>
      <family val="2"/>
      <scheme val="major"/>
    </font>
    <font>
      <sz val="12"/>
      <color theme="0"/>
      <name val="Calibri"/>
      <family val="2"/>
      <scheme val="minor"/>
    </font>
    <font>
      <sz val="16"/>
      <color theme="0"/>
      <name val="Calibri"/>
      <family val="2"/>
      <scheme val="minor"/>
    </font>
    <font>
      <sz val="16"/>
      <color theme="1"/>
      <name val="Calibri"/>
      <family val="2"/>
      <scheme val="minor"/>
    </font>
    <font>
      <sz val="11"/>
      <color theme="0"/>
      <name val="Arial Black"/>
      <family val="2"/>
    </font>
    <font>
      <b/>
      <sz val="11"/>
      <name val="Calibri Light"/>
      <family val="2"/>
      <scheme val="major"/>
    </font>
    <font>
      <b/>
      <sz val="22"/>
      <color theme="0"/>
      <name val="Arial Black"/>
      <family val="2"/>
    </font>
    <font>
      <sz val="26"/>
      <color theme="0"/>
      <name val="Arial Black"/>
      <family val="2"/>
    </font>
    <font>
      <sz val="18"/>
      <color theme="0"/>
      <name val="Arial Black"/>
      <family val="2"/>
    </font>
    <font>
      <sz val="22"/>
      <name val="Arial Black"/>
      <family val="2"/>
    </font>
    <font>
      <b/>
      <sz val="18"/>
      <color theme="0"/>
      <name val="Arial Black"/>
      <family val="2"/>
    </font>
    <font>
      <sz val="22"/>
      <color theme="5"/>
      <name val="Arial Black"/>
      <family val="2"/>
    </font>
    <font>
      <sz val="11"/>
      <color theme="5"/>
      <name val="Calibri"/>
      <family val="2"/>
      <scheme val="minor"/>
    </font>
    <font>
      <sz val="16"/>
      <color rgb="FFC00000"/>
      <name val="Calibri Light"/>
      <family val="2"/>
      <scheme val="major"/>
    </font>
    <font>
      <b/>
      <sz val="20"/>
      <color theme="0"/>
      <name val="Calibri"/>
      <family val="2"/>
      <scheme val="minor"/>
    </font>
    <font>
      <sz val="11"/>
      <color rgb="FFC00000"/>
      <name val="Calibri Light"/>
      <family val="2"/>
      <scheme val="major"/>
    </font>
    <font>
      <sz val="14"/>
      <name val="Arial Black"/>
      <family val="2"/>
    </font>
    <font>
      <b/>
      <sz val="11"/>
      <color theme="0"/>
      <name val="Trebuchet MS"/>
      <family val="2"/>
    </font>
    <font>
      <b/>
      <sz val="12"/>
      <color theme="0"/>
      <name val="Trebuchet MS"/>
      <family val="2"/>
    </font>
    <font>
      <sz val="11"/>
      <color theme="1"/>
      <name val="Trebuchet MS"/>
      <family val="2"/>
    </font>
    <font>
      <sz val="10"/>
      <color theme="1"/>
      <name val="Trebuchet MS"/>
      <family val="2"/>
    </font>
    <font>
      <b/>
      <i/>
      <sz val="14"/>
      <color theme="0"/>
      <name val="Trebuchet MS"/>
      <family val="2"/>
    </font>
    <font>
      <b/>
      <sz val="10"/>
      <color theme="1"/>
      <name val="Trebuchet MS"/>
      <family val="2"/>
    </font>
    <font>
      <sz val="8"/>
      <color theme="1"/>
      <name val="Trebuchet MS"/>
      <family val="2"/>
    </font>
    <font>
      <b/>
      <sz val="11"/>
      <color theme="1"/>
      <name val="Trebuchet MS"/>
      <family val="2"/>
    </font>
    <font>
      <b/>
      <sz val="10"/>
      <name val="Trebuchet MS"/>
      <family val="2"/>
    </font>
    <font>
      <sz val="10"/>
      <name val="Trebuchet MS"/>
      <family val="2"/>
    </font>
    <font>
      <sz val="9"/>
      <name val="Trebuchet MS"/>
      <family val="2"/>
    </font>
    <font>
      <sz val="8"/>
      <name val="Trebuchet MS"/>
      <family val="2"/>
    </font>
    <font>
      <b/>
      <sz val="11"/>
      <name val="Trebuchet MS"/>
      <family val="2"/>
    </font>
    <font>
      <b/>
      <sz val="12"/>
      <color theme="1"/>
      <name val="Trebuchet MS"/>
      <family val="2"/>
    </font>
    <font>
      <b/>
      <i/>
      <sz val="12"/>
      <color theme="0"/>
      <name val="Trebuchet MS"/>
      <family val="2"/>
    </font>
    <font>
      <sz val="8"/>
      <color rgb="FF000000"/>
      <name val="Trebuchet MS"/>
      <family val="2"/>
    </font>
    <font>
      <b/>
      <sz val="10"/>
      <color theme="0"/>
      <name val="Trebuchet MS"/>
      <family val="2"/>
    </font>
    <font>
      <b/>
      <i/>
      <sz val="10"/>
      <color theme="0"/>
      <name val="Trebuchet MS"/>
      <family val="2"/>
    </font>
    <font>
      <b/>
      <i/>
      <sz val="11"/>
      <color theme="0"/>
      <name val="Trebuchet MS"/>
      <family val="2"/>
    </font>
    <font>
      <b/>
      <sz val="12"/>
      <name val="Trebuchet MS"/>
      <family val="2"/>
    </font>
    <font>
      <b/>
      <sz val="14"/>
      <color theme="0"/>
      <name val="Trebuchet MS"/>
      <family val="2"/>
    </font>
    <font>
      <sz val="11"/>
      <name val="Trebuchet MS"/>
      <family val="2"/>
    </font>
    <font>
      <i/>
      <sz val="10"/>
      <name val="Trebuchet MS"/>
      <family val="2"/>
    </font>
    <font>
      <b/>
      <sz val="12"/>
      <color indexed="9"/>
      <name val="Trebuchet MS"/>
      <family val="2"/>
    </font>
    <font>
      <sz val="12"/>
      <name val="Trebuchet MS"/>
      <family val="2"/>
    </font>
    <font>
      <b/>
      <sz val="26"/>
      <color theme="9" tint="-0.499984740745262"/>
      <name val="Trebuchet MS"/>
      <family val="2"/>
    </font>
    <font>
      <b/>
      <sz val="18"/>
      <color indexed="9"/>
      <name val="Trebuchet MS"/>
      <family val="2"/>
    </font>
    <font>
      <b/>
      <sz val="18"/>
      <color theme="0"/>
      <name val="Trebuchet MS"/>
      <family val="2"/>
    </font>
    <font>
      <b/>
      <sz val="18"/>
      <color theme="1"/>
      <name val="Trebuchet MS"/>
      <family val="2"/>
    </font>
    <font>
      <b/>
      <sz val="18"/>
      <name val="Trebuchet MS"/>
      <family val="2"/>
    </font>
    <font>
      <b/>
      <sz val="14"/>
      <color theme="1"/>
      <name val="Trebuchet MS"/>
      <family val="2"/>
    </font>
    <font>
      <b/>
      <sz val="26"/>
      <color theme="5" tint="-0.249977111117893"/>
      <name val="Trebuchet MS"/>
      <family val="2"/>
    </font>
    <font>
      <b/>
      <sz val="26"/>
      <color theme="4" tint="-0.249977111117893"/>
      <name val="Trebuchet MS"/>
      <family val="2"/>
    </font>
    <font>
      <u/>
      <sz val="11"/>
      <name val="Trebuchet MS"/>
      <family val="2"/>
    </font>
    <font>
      <sz val="14"/>
      <color rgb="FFC00000"/>
      <name val="Trebuchet MS"/>
      <family val="2"/>
    </font>
    <font>
      <i/>
      <sz val="14"/>
      <color rgb="FFC00000"/>
      <name val="Trebuchet MS"/>
      <family val="2"/>
    </font>
    <font>
      <sz val="10"/>
      <color rgb="FFC00000"/>
      <name val="Trebuchet MS"/>
      <family val="2"/>
    </font>
    <font>
      <b/>
      <sz val="16"/>
      <color theme="1"/>
      <name val="Trebuchet MS"/>
      <family val="2"/>
    </font>
    <font>
      <b/>
      <sz val="26"/>
      <color theme="7" tint="-0.499984740745262"/>
      <name val="Trebuchet MS"/>
      <family val="2"/>
    </font>
    <font>
      <b/>
      <sz val="26"/>
      <color theme="3" tint="-0.249977111117893"/>
      <name val="Trebuchet MS"/>
      <family val="2"/>
    </font>
    <font>
      <i/>
      <sz val="11"/>
      <color rgb="FFC00000"/>
      <name val="Trebuchet MS"/>
      <family val="2"/>
    </font>
    <font>
      <b/>
      <sz val="26"/>
      <color theme="7" tint="-0.249977111117893"/>
      <name val="Trebuchet MS"/>
      <family val="2"/>
    </font>
    <font>
      <b/>
      <sz val="28"/>
      <color theme="1"/>
      <name val="Trebuchet MS"/>
      <family val="2"/>
    </font>
    <font>
      <b/>
      <sz val="16"/>
      <color theme="0"/>
      <name val="Arial Black"/>
      <family val="2"/>
    </font>
    <font>
      <b/>
      <sz val="16"/>
      <color theme="9" tint="-0.499984740745262"/>
      <name val="Arial Black"/>
      <family val="2"/>
    </font>
    <font>
      <b/>
      <sz val="16"/>
      <color theme="0"/>
      <name val="Trebuchet MS"/>
      <family val="2"/>
    </font>
    <font>
      <b/>
      <sz val="9"/>
      <color theme="0"/>
      <name val="Trebuchet MS"/>
      <family val="2"/>
    </font>
    <font>
      <sz val="16"/>
      <color theme="1"/>
      <name val="Trebuchet MS"/>
      <family val="2"/>
    </font>
    <font>
      <b/>
      <sz val="11"/>
      <color indexed="9"/>
      <name val="Trebuchet MS"/>
      <family val="2"/>
    </font>
    <font>
      <sz val="18"/>
      <color theme="0"/>
      <name val="Trebuchet MS"/>
      <family val="2"/>
    </font>
    <font>
      <sz val="18"/>
      <color theme="1"/>
      <name val="Trebuchet MS"/>
      <family val="2"/>
    </font>
    <font>
      <b/>
      <sz val="14"/>
      <color indexed="9"/>
      <name val="Trebuchet MS"/>
      <family val="2"/>
    </font>
    <font>
      <b/>
      <sz val="20"/>
      <color theme="0"/>
      <name val="Trebuchet MS"/>
      <family val="2"/>
    </font>
    <font>
      <b/>
      <sz val="16"/>
      <name val="Trebuchet MS"/>
      <family val="2"/>
    </font>
    <font>
      <sz val="16"/>
      <name val="Trebuchet MS"/>
      <family val="2"/>
    </font>
    <font>
      <sz val="12"/>
      <color theme="2" tint="-0.499984740745262"/>
      <name val="Trebuchet MS"/>
      <family val="2"/>
    </font>
    <font>
      <b/>
      <sz val="12"/>
      <color theme="2" tint="-0.499984740745262"/>
      <name val="Trebuchet MS"/>
      <family val="2"/>
    </font>
    <font>
      <b/>
      <sz val="16"/>
      <color theme="2" tint="-0.499984740745262"/>
      <name val="Trebuchet MS"/>
      <family val="2"/>
    </font>
    <font>
      <sz val="16"/>
      <color theme="2" tint="-0.499984740745262"/>
      <name val="Trebuchet MS"/>
      <family val="2"/>
    </font>
    <font>
      <sz val="12"/>
      <color theme="1"/>
      <name val="Trebuchet MS"/>
      <family val="2"/>
    </font>
    <font>
      <b/>
      <sz val="12"/>
      <color rgb="FFFF0000"/>
      <name val="Trebuchet MS"/>
      <family val="2"/>
    </font>
    <font>
      <b/>
      <sz val="16"/>
      <color theme="1" tint="0.499984740745262"/>
      <name val="Trebuchet MS"/>
      <family val="2"/>
    </font>
    <font>
      <b/>
      <sz val="16"/>
      <color indexed="9"/>
      <name val="Trebuchet MS"/>
      <family val="2"/>
    </font>
  </fonts>
  <fills count="121">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rgb="FFC00000"/>
        <bgColor indexed="64"/>
      </patternFill>
    </fill>
    <fill>
      <patternFill patternType="solid">
        <fgColor theme="4" tint="-0.249977111117893"/>
        <bgColor indexed="64"/>
      </patternFill>
    </fill>
    <fill>
      <patternFill patternType="solid">
        <fgColor rgb="FFFFC000"/>
        <bgColor indexed="64"/>
      </patternFill>
    </fill>
    <fill>
      <patternFill patternType="solid">
        <fgColor theme="3" tint="-0.249977111117893"/>
        <bgColor indexed="64"/>
      </patternFill>
    </fill>
    <fill>
      <patternFill patternType="solid">
        <fgColor indexed="9"/>
        <bgColor indexed="26"/>
      </patternFill>
    </fill>
    <fill>
      <patternFill patternType="solid">
        <fgColor theme="4" tint="0.79998168889431442"/>
        <bgColor indexed="64"/>
      </patternFill>
    </fill>
    <fill>
      <patternFill patternType="solid">
        <fgColor theme="5" tint="-0.249977111117893"/>
        <bgColor indexed="26"/>
      </patternFill>
    </fill>
    <fill>
      <patternFill patternType="solid">
        <fgColor theme="9" tint="-0.499984740745262"/>
        <bgColor indexed="37"/>
      </patternFill>
    </fill>
    <fill>
      <patternFill patternType="solid">
        <fgColor theme="9" tint="-0.499984740745262"/>
        <bgColor indexed="26"/>
      </patternFill>
    </fill>
    <fill>
      <patternFill patternType="solid">
        <fgColor theme="5" tint="0.79998168889431442"/>
        <bgColor indexed="64"/>
      </patternFill>
    </fill>
    <fill>
      <patternFill patternType="solid">
        <fgColor theme="4" tint="-0.499984740745262"/>
        <bgColor indexed="64"/>
      </patternFill>
    </fill>
    <fill>
      <patternFill patternType="solid">
        <fgColor theme="5" tint="-0.249977111117893"/>
        <bgColor indexed="37"/>
      </patternFill>
    </fill>
    <fill>
      <patternFill patternType="solid">
        <fgColor theme="4" tint="-0.249977111117893"/>
        <bgColor indexed="26"/>
      </patternFill>
    </fill>
    <fill>
      <patternFill patternType="solid">
        <fgColor theme="3" tint="-0.499984740745262"/>
        <bgColor indexed="64"/>
      </patternFill>
    </fill>
    <fill>
      <patternFill patternType="solid">
        <fgColor theme="4" tint="-0.249977111117893"/>
        <bgColor indexed="37"/>
      </patternFill>
    </fill>
    <fill>
      <patternFill patternType="solid">
        <fgColor theme="7" tint="-0.499984740745262"/>
        <bgColor indexed="37"/>
      </patternFill>
    </fill>
    <fill>
      <patternFill patternType="solid">
        <fgColor theme="7" tint="-0.499984740745262"/>
        <bgColor indexed="26"/>
      </patternFill>
    </fill>
    <fill>
      <patternFill patternType="solid">
        <fgColor theme="7" tint="0.39997558519241921"/>
        <bgColor indexed="9"/>
      </patternFill>
    </fill>
    <fill>
      <patternFill patternType="solid">
        <fgColor theme="7" tint="0.79998168889431442"/>
        <bgColor indexed="9"/>
      </patternFill>
    </fill>
    <fill>
      <patternFill patternType="solid">
        <fgColor theme="7" tint="-0.249977111117893"/>
        <bgColor indexed="37"/>
      </patternFill>
    </fill>
    <fill>
      <patternFill patternType="solid">
        <fgColor theme="3" tint="-0.249977111117893"/>
        <bgColor indexed="37"/>
      </patternFill>
    </fill>
    <fill>
      <patternFill patternType="solid">
        <fgColor theme="3" tint="-0.249977111117893"/>
        <bgColor indexed="26"/>
      </patternFill>
    </fill>
    <fill>
      <patternFill patternType="solid">
        <fgColor theme="7" tint="-0.249977111117893"/>
        <bgColor indexed="26"/>
      </patternFill>
    </fill>
    <fill>
      <patternFill patternType="solid">
        <fgColor rgb="FFFFFF00"/>
        <bgColor indexed="64"/>
      </patternFill>
    </fill>
    <fill>
      <patternFill patternType="solid">
        <fgColor theme="0"/>
        <bgColor indexed="9"/>
      </patternFill>
    </fill>
    <fill>
      <patternFill patternType="solid">
        <fgColor rgb="FFFFCC99"/>
      </patternFill>
    </fill>
    <fill>
      <patternFill patternType="solid">
        <fgColor rgb="FFFFFFFF"/>
        <bgColor indexed="64"/>
      </patternFill>
    </fill>
    <fill>
      <patternFill patternType="solid">
        <fgColor theme="0"/>
        <bgColor indexed="26"/>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499984740745262"/>
        <bgColor indexed="30"/>
      </patternFill>
    </fill>
    <fill>
      <patternFill patternType="solid">
        <fgColor theme="9" tint="-0.499984740745262"/>
        <bgColor indexed="9"/>
      </patternFill>
    </fill>
    <fill>
      <patternFill patternType="solid">
        <fgColor theme="7" tint="0.39997558519241921"/>
        <bgColor indexed="64"/>
      </patternFill>
    </fill>
    <fill>
      <patternFill patternType="solid">
        <fgColor theme="4" tint="-0.499984740745262"/>
        <bgColor indexed="26"/>
      </patternFill>
    </fill>
    <fill>
      <patternFill patternType="solid">
        <fgColor theme="8" tint="-0.249977111117893"/>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4" tint="-0.499984740745262"/>
        <bgColor indexed="37"/>
      </patternFill>
    </fill>
    <fill>
      <patternFill patternType="solid">
        <fgColor rgb="FFC00000"/>
        <bgColor indexed="26"/>
      </patternFill>
    </fill>
    <fill>
      <patternFill patternType="solid">
        <fgColor theme="7"/>
        <bgColor indexed="26"/>
      </patternFill>
    </fill>
    <fill>
      <patternFill patternType="solid">
        <fgColor theme="9" tint="-0.249977111117893"/>
        <bgColor indexed="26"/>
      </patternFill>
    </fill>
    <fill>
      <patternFill patternType="solid">
        <fgColor theme="7" tint="0.79998168889431442"/>
        <bgColor indexed="37"/>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499984740745262"/>
        <bgColor indexed="64"/>
      </patternFill>
    </fill>
    <fill>
      <patternFill patternType="solid">
        <fgColor theme="9" tint="-0.249977111117893"/>
        <bgColor indexed="30"/>
      </patternFill>
    </fill>
    <fill>
      <patternFill patternType="solid">
        <fgColor theme="4" tint="0.79998168889431442"/>
        <bgColor indexed="37"/>
      </patternFill>
    </fill>
    <fill>
      <patternFill patternType="solid">
        <fgColor theme="5" tint="-0.24994659260841701"/>
        <bgColor auto="1"/>
      </patternFill>
    </fill>
    <fill>
      <patternFill patternType="lightDown">
        <fgColor theme="5" tint="0.39994506668294322"/>
        <bgColor theme="0"/>
      </patternFill>
    </fill>
    <fill>
      <patternFill patternType="lightDown">
        <fgColor theme="4" tint="0.39994506668294322"/>
        <bgColor auto="1"/>
      </patternFill>
    </fill>
    <fill>
      <patternFill patternType="solid">
        <fgColor rgb="FFFF6600"/>
        <bgColor indexed="64"/>
      </patternFill>
    </fill>
    <fill>
      <patternFill patternType="solid">
        <fgColor rgb="FF669900"/>
        <bgColor indexed="64"/>
      </patternFill>
    </fill>
    <fill>
      <patternFill patternType="lightDown">
        <fgColor theme="9" tint="0.59996337778862885"/>
        <bgColor theme="9" tint="0.79995117038483843"/>
      </patternFill>
    </fill>
    <fill>
      <patternFill patternType="lightDown">
        <fgColor theme="9" tint="0.59996337778862885"/>
        <bgColor theme="0"/>
      </patternFill>
    </fill>
    <fill>
      <patternFill patternType="lightDown">
        <fgColor theme="5" tint="0.59996337778862885"/>
        <bgColor theme="0"/>
      </patternFill>
    </fill>
    <fill>
      <patternFill patternType="lightDown">
        <fgColor theme="4" tint="0.59996337778862885"/>
        <bgColor theme="0"/>
      </patternFill>
    </fill>
    <fill>
      <patternFill patternType="lightDown">
        <fgColor theme="7" tint="0.59996337778862885"/>
        <bgColor theme="0"/>
      </patternFill>
    </fill>
    <fill>
      <patternFill patternType="lightDown">
        <fgColor theme="9" tint="0.39994506668294322"/>
        <bgColor theme="0"/>
      </patternFill>
    </fill>
    <fill>
      <patternFill patternType="solid">
        <fgColor theme="8" tint="0.59999389629810485"/>
        <bgColor indexed="64"/>
      </patternFill>
    </fill>
    <fill>
      <patternFill patternType="solid">
        <fgColor theme="0" tint="-0.499984740745262"/>
        <bgColor indexed="64"/>
      </patternFill>
    </fill>
    <fill>
      <patternFill patternType="lightDown">
        <fgColor theme="5" tint="0.59996337778862885"/>
        <bgColor theme="7" tint="0.79995117038483843"/>
      </patternFill>
    </fill>
    <fill>
      <patternFill patternType="lightDown">
        <fgColor theme="7" tint="0.59996337778862885"/>
        <bgColor theme="7" tint="0.79995117038483843"/>
      </patternFill>
    </fill>
    <fill>
      <patternFill patternType="lightDown">
        <fgColor theme="5" tint="0.59996337778862885"/>
        <bgColor theme="5" tint="0.79995117038483843"/>
      </patternFill>
    </fill>
    <fill>
      <patternFill patternType="lightDown">
        <fgColor theme="4" tint="0.39994506668294322"/>
        <bgColor theme="4" tint="0.79998168889431442"/>
      </patternFill>
    </fill>
    <fill>
      <patternFill patternType="lightDown">
        <fgColor theme="0" tint="-0.24994659260841701"/>
        <bgColor theme="0" tint="-4.9989318521683403E-2"/>
      </patternFill>
    </fill>
    <fill>
      <patternFill patternType="lightDown">
        <fgColor theme="8" tint="0.59996337778862885"/>
        <bgColor theme="4" tint="0.79998168889431442"/>
      </patternFill>
    </fill>
    <fill>
      <patternFill patternType="lightDown">
        <fgColor theme="9" tint="0.39994506668294322"/>
        <bgColor theme="9" tint="0.79995117038483843"/>
      </patternFill>
    </fill>
    <fill>
      <patternFill patternType="lightDown">
        <fgColor theme="5" tint="0.39994506668294322"/>
        <bgColor theme="5" tint="0.79995117038483843"/>
      </patternFill>
    </fill>
    <fill>
      <patternFill patternType="lightDown">
        <fgColor theme="7" tint="0.39994506668294322"/>
        <bgColor theme="7" tint="0.79992065187536243"/>
      </patternFill>
    </fill>
    <fill>
      <patternFill patternType="lightDown">
        <fgColor theme="9" tint="0.39994506668294322"/>
        <bgColor theme="9" tint="0.59999389629810485"/>
      </patternFill>
    </fill>
    <fill>
      <patternFill patternType="lightDown">
        <fgColor theme="9" tint="0.59996337778862885"/>
        <bgColor theme="9" tint="0.79992065187536243"/>
      </patternFill>
    </fill>
    <fill>
      <patternFill patternType="lightDown">
        <fgColor theme="9" tint="0.39994506668294322"/>
        <bgColor theme="9" tint="0.79992065187536243"/>
      </patternFill>
    </fill>
    <fill>
      <patternFill patternType="lightDown">
        <fgColor theme="5" tint="0.39994506668294322"/>
        <bgColor theme="5" tint="0.59999389629810485"/>
      </patternFill>
    </fill>
    <fill>
      <patternFill patternType="lightDown">
        <fgColor theme="5" tint="0.39994506668294322"/>
        <bgColor theme="5" tint="0.79992065187536243"/>
      </patternFill>
    </fill>
    <fill>
      <patternFill patternType="lightDown">
        <fgColor theme="4" tint="0.39994506668294322"/>
        <bgColor theme="4" tint="0.59999389629810485"/>
      </patternFill>
    </fill>
    <fill>
      <patternFill patternType="lightDown">
        <fgColor theme="4" tint="0.59996337778862885"/>
        <bgColor theme="4" tint="0.79995117038483843"/>
      </patternFill>
    </fill>
    <fill>
      <patternFill patternType="lightDown">
        <fgColor theme="4" tint="0.39994506668294322"/>
        <bgColor theme="4" tint="0.79995117038483843"/>
      </patternFill>
    </fill>
    <fill>
      <patternFill patternType="lightDown">
        <fgColor theme="5" tint="0.39994506668294322"/>
        <bgColor theme="7" tint="0.79992065187536243"/>
      </patternFill>
    </fill>
    <fill>
      <patternFill patternType="lightDown">
        <fgColor theme="5" tint="0.39994506668294322"/>
        <bgColor theme="7" tint="0.59999389629810485"/>
      </patternFill>
    </fill>
    <fill>
      <patternFill patternType="lightDown">
        <fgColor theme="5" tint="0.39994506668294322"/>
        <bgColor theme="7" tint="0.79995117038483843"/>
      </patternFill>
    </fill>
    <fill>
      <patternFill patternType="lightDown">
        <fgColor theme="5" tint="0.59996337778862885"/>
        <bgColor theme="7" tint="0.59999389629810485"/>
      </patternFill>
    </fill>
    <fill>
      <patternFill patternType="lightDown">
        <fgColor theme="5" tint="0.59996337778862885"/>
        <bgColor theme="7" tint="0.79998168889431442"/>
      </patternFill>
    </fill>
    <fill>
      <patternFill patternType="lightDown">
        <fgColor theme="3" tint="0.39994506668294322"/>
        <bgColor theme="3" tint="0.59999389629810485"/>
      </patternFill>
    </fill>
    <fill>
      <patternFill patternType="lightDown">
        <fgColor theme="3" tint="0.59996337778862885"/>
        <bgColor theme="3" tint="0.79995117038483843"/>
      </patternFill>
    </fill>
    <fill>
      <patternFill patternType="solid">
        <fgColor theme="3" tint="-0.249977111117893"/>
        <bgColor theme="6" tint="0.59996337778862885"/>
      </patternFill>
    </fill>
    <fill>
      <patternFill patternType="lightDown">
        <fgColor theme="3" tint="0.59996337778862885"/>
        <bgColor theme="0"/>
      </patternFill>
    </fill>
    <fill>
      <patternFill patternType="lightDown">
        <fgColor theme="3" tint="0.39994506668294322"/>
        <bgColor theme="3" tint="0.79992065187536243"/>
      </patternFill>
    </fill>
    <fill>
      <patternFill patternType="lightDown">
        <fgColor theme="3" tint="0.39994506668294322"/>
        <bgColor theme="3" tint="0.79995117038483843"/>
      </patternFill>
    </fill>
    <fill>
      <patternFill patternType="lightDown">
        <fgColor theme="5" tint="0.39994506668294322"/>
        <bgColor theme="7" tint="0.39988402966399123"/>
      </patternFill>
    </fill>
    <fill>
      <patternFill patternType="lightDown">
        <fgColor theme="5" tint="0.39994506668294322"/>
        <bgColor theme="7" tint="0.39994506668294322"/>
      </patternFill>
    </fill>
    <fill>
      <patternFill patternType="lightDown">
        <fgColor theme="0" tint="-0.14996795556505021"/>
        <bgColor theme="9" tint="0.79995117038483843"/>
      </patternFill>
    </fill>
    <fill>
      <patternFill patternType="lightDown">
        <fgColor rgb="FFFF9999"/>
        <bgColor theme="5" tint="0.59999389629810485"/>
      </patternFill>
    </fill>
    <fill>
      <patternFill patternType="lightDown">
        <fgColor rgb="FFFF9999"/>
        <bgColor theme="5" tint="0.79995117038483843"/>
      </patternFill>
    </fill>
    <fill>
      <patternFill patternType="lightDown">
        <fgColor theme="8" tint="0.59996337778862885"/>
        <bgColor theme="4" tint="0.79995117038483843"/>
      </patternFill>
    </fill>
    <fill>
      <patternFill patternType="lightDown">
        <fgColor theme="0" tint="-0.24994659260841701"/>
        <bgColor theme="3" tint="0.79989013336588644"/>
      </patternFill>
    </fill>
    <fill>
      <patternFill patternType="solid">
        <fgColor theme="4" tint="0.79998168889431442"/>
        <bgColor theme="4" tint="0.39985351115451523"/>
      </patternFill>
    </fill>
    <fill>
      <patternFill patternType="solid">
        <fgColor theme="4" tint="0.79998168889431442"/>
        <bgColor theme="4" tint="0.39991454817346722"/>
      </patternFill>
    </fill>
    <fill>
      <patternFill patternType="solid">
        <fgColor theme="9" tint="0.79998168889431442"/>
        <bgColor theme="9" tint="0.59996337778862885"/>
      </patternFill>
    </fill>
    <fill>
      <patternFill patternType="solid">
        <fgColor theme="5" tint="0.79998168889431442"/>
        <bgColor rgb="FFFF9999"/>
      </patternFill>
    </fill>
    <fill>
      <patternFill patternType="solid">
        <fgColor theme="8" tint="0.79998168889431442"/>
        <bgColor theme="8" tint="0.59996337778862885"/>
      </patternFill>
    </fill>
    <fill>
      <patternFill patternType="solid">
        <fgColor theme="7" tint="0.79998168889431442"/>
        <bgColor theme="7" tint="0.59996337778862885"/>
      </patternFill>
    </fill>
    <fill>
      <patternFill patternType="solid">
        <fgColor theme="6" tint="0.79998168889431442"/>
        <bgColor theme="2" tint="-9.9917600024414813E-2"/>
      </patternFill>
    </fill>
    <fill>
      <patternFill patternType="solid">
        <fgColor theme="6" tint="0.79998168889431442"/>
        <bgColor theme="2" tint="-9.9887081514938816E-2"/>
      </patternFill>
    </fill>
    <fill>
      <patternFill patternType="solid">
        <fgColor theme="7" tint="0.79998168889431442"/>
        <bgColor theme="5" tint="0.59996337778862885"/>
      </patternFill>
    </fill>
    <fill>
      <patternFill patternType="solid">
        <fgColor theme="9" tint="0.79998168889431442"/>
        <bgColor indexed="37"/>
      </patternFill>
    </fill>
  </fills>
  <borders count="19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bottom style="thin">
        <color theme="0"/>
      </bottom>
      <diagonal/>
    </border>
    <border>
      <left/>
      <right style="thin">
        <color theme="0"/>
      </right>
      <top style="thin">
        <color theme="0"/>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style="thin">
        <color theme="9" tint="-0.499984740745262"/>
      </left>
      <right style="thin">
        <color theme="9" tint="-0.499984740745262"/>
      </right>
      <top style="thin">
        <color theme="0"/>
      </top>
      <bottom/>
      <diagonal/>
    </border>
    <border>
      <left style="thin">
        <color theme="9" tint="-0.499984740745262"/>
      </left>
      <right style="thin">
        <color theme="9" tint="-0.499984740745262"/>
      </right>
      <top/>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diagonal/>
    </border>
    <border>
      <left style="thin">
        <color theme="9" tint="-0.499984740745262"/>
      </left>
      <right/>
      <top/>
      <bottom style="thin">
        <color theme="9" tint="-0.499984740745262"/>
      </bottom>
      <diagonal/>
    </border>
    <border>
      <left style="thin">
        <color theme="0"/>
      </left>
      <right/>
      <top/>
      <bottom style="thin">
        <color theme="0"/>
      </bottom>
      <diagonal/>
    </border>
    <border>
      <left style="thin">
        <color theme="5" tint="-0.249977111117893"/>
      </left>
      <right style="thin">
        <color theme="5" tint="-0.249977111117893"/>
      </right>
      <top/>
      <bottom style="thin">
        <color theme="5" tint="-0.249977111117893"/>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0"/>
      </left>
      <right style="thin">
        <color theme="0"/>
      </right>
      <top/>
      <bottom/>
      <diagonal/>
    </border>
    <border>
      <left style="thin">
        <color theme="5" tint="-0.249977111117893"/>
      </left>
      <right style="thin">
        <color theme="5" tint="-0.249977111117893"/>
      </right>
      <top/>
      <bottom/>
      <diagonal/>
    </border>
    <border>
      <left style="thin">
        <color theme="5" tint="-0.249977111117893"/>
      </left>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style="thin">
        <color theme="7" tint="-0.249977111117893"/>
      </right>
      <top style="thin">
        <color theme="7" tint="-0.249977111117893"/>
      </top>
      <bottom style="thin">
        <color theme="7" tint="-0.249977111117893"/>
      </bottom>
      <diagonal/>
    </border>
    <border>
      <left style="thin">
        <color theme="0"/>
      </left>
      <right style="thin">
        <color theme="0"/>
      </right>
      <top style="thin">
        <color theme="0"/>
      </top>
      <bottom style="thin">
        <color theme="9" tint="-0.499984740745262"/>
      </bottom>
      <diagonal/>
    </border>
    <border>
      <left style="thin">
        <color theme="0"/>
      </left>
      <right style="thin">
        <color theme="0"/>
      </right>
      <top style="thin">
        <color theme="9" tint="-0.499984740745262"/>
      </top>
      <bottom style="thin">
        <color theme="0"/>
      </bottom>
      <diagonal/>
    </border>
    <border>
      <left/>
      <right style="thin">
        <color theme="7" tint="-0.499984740745262"/>
      </right>
      <top style="thin">
        <color theme="7" tint="-0.499984740745262"/>
      </top>
      <bottom style="thin">
        <color theme="7" tint="-0.499984740745262"/>
      </bottom>
      <diagonal/>
    </border>
    <border>
      <left style="thin">
        <color theme="0"/>
      </left>
      <right style="thin">
        <color theme="0"/>
      </right>
      <top/>
      <bottom style="thin">
        <color theme="9" tint="-0.499984740745262"/>
      </bottom>
      <diagonal/>
    </border>
    <border>
      <left style="thin">
        <color theme="0"/>
      </left>
      <right style="thin">
        <color theme="0"/>
      </right>
      <top style="thin">
        <color theme="9" tint="-0.499984740745262"/>
      </top>
      <bottom style="thin">
        <color theme="9" tint="-0.499984740745262"/>
      </bottom>
      <diagonal/>
    </border>
    <border>
      <left/>
      <right style="thin">
        <color theme="4" tint="-0.249977111117893"/>
      </right>
      <top style="thin">
        <color theme="4" tint="-0.249977111117893"/>
      </top>
      <bottom style="thin">
        <color theme="4" tint="-0.249977111117893"/>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4" tint="-0.249977111117893"/>
      </left>
      <right/>
      <top style="thin">
        <color theme="4" tint="-0.249977111117893"/>
      </top>
      <bottom/>
      <diagonal/>
    </border>
    <border>
      <left style="thin">
        <color theme="4" tint="-0.249977111117893"/>
      </left>
      <right/>
      <top/>
      <bottom/>
      <diagonal/>
    </border>
    <border>
      <left style="thin">
        <color theme="0" tint="-0.499984740745262"/>
      </left>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thin">
        <color theme="5"/>
      </left>
      <right style="thin">
        <color theme="5"/>
      </right>
      <top style="thin">
        <color theme="5"/>
      </top>
      <bottom style="thin">
        <color theme="5"/>
      </bottom>
      <diagonal/>
    </border>
    <border>
      <left style="thin">
        <color theme="4" tint="-0.249977111117893"/>
      </left>
      <right style="thin">
        <color theme="4" tint="-0.249977111117893"/>
      </right>
      <top style="thin">
        <color theme="4" tint="-0.249977111117893"/>
      </top>
      <bottom/>
      <diagonal/>
    </border>
    <border>
      <left style="thin">
        <color theme="4"/>
      </left>
      <right/>
      <top style="thin">
        <color theme="4"/>
      </top>
      <bottom style="thin">
        <color theme="0"/>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style="thin">
        <color theme="7" tint="-0.249977111117893"/>
      </left>
      <right/>
      <top style="thin">
        <color theme="7" tint="-0.249977111117893"/>
      </top>
      <bottom style="thin">
        <color theme="7" tint="-0.249977111117893"/>
      </bottom>
      <diagonal/>
    </border>
    <border>
      <left style="thin">
        <color theme="7" tint="-0.499984740745262"/>
      </left>
      <right/>
      <top style="thin">
        <color theme="7" tint="-0.249977111117893"/>
      </top>
      <bottom style="thin">
        <color theme="7" tint="-0.249977111117893"/>
      </bottom>
      <diagonal/>
    </border>
    <border>
      <left/>
      <right/>
      <top style="thin">
        <color theme="7" tint="-0.249977111117893"/>
      </top>
      <bottom style="thin">
        <color theme="7"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n">
        <color theme="4"/>
      </bottom>
      <diagonal/>
    </border>
    <border>
      <left/>
      <right style="thin">
        <color theme="9" tint="-0.499984740745262"/>
      </right>
      <top style="thin">
        <color theme="9" tint="-0.499984740745262"/>
      </top>
      <bottom/>
      <diagonal/>
    </border>
    <border>
      <left/>
      <right style="thin">
        <color theme="9" tint="-0.499984740745262"/>
      </right>
      <top style="thin">
        <color theme="9" tint="-0.499984740745262"/>
      </top>
      <bottom style="thin">
        <color theme="0"/>
      </bottom>
      <diagonal/>
    </border>
    <border>
      <left style="thin">
        <color theme="9" tint="-0.499984740745262"/>
      </left>
      <right/>
      <top style="thin">
        <color theme="9" tint="-0.499984740745262"/>
      </top>
      <bottom style="thin">
        <color theme="0"/>
      </bottom>
      <diagonal/>
    </border>
    <border>
      <left/>
      <right/>
      <top style="thin">
        <color theme="9" tint="-0.499984740745262"/>
      </top>
      <bottom style="thin">
        <color theme="0"/>
      </bottom>
      <diagonal/>
    </border>
    <border>
      <left style="thin">
        <color theme="9" tint="-0.499984740745262"/>
      </left>
      <right/>
      <top style="thin">
        <color theme="9" tint="-0.499984740745262"/>
      </top>
      <bottom/>
      <diagonal/>
    </border>
    <border>
      <left/>
      <right/>
      <top style="thin">
        <color theme="9" tint="-0.499984740745262"/>
      </top>
      <bottom/>
      <diagonal/>
    </border>
    <border>
      <left style="thin">
        <color theme="4"/>
      </left>
      <right/>
      <top style="thin">
        <color theme="4"/>
      </top>
      <bottom style="thin">
        <color theme="4"/>
      </bottom>
      <diagonal/>
    </border>
    <border>
      <left style="thin">
        <color theme="4" tint="-0.249977111117893"/>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tint="-0.249977111117893"/>
      </left>
      <right style="thin">
        <color theme="4" tint="-0.249977111117893"/>
      </right>
      <top style="thin">
        <color theme="4" tint="-0.249977111117893"/>
      </top>
      <bottom style="thin">
        <color theme="4"/>
      </bottom>
      <diagonal/>
    </border>
    <border>
      <left style="thin">
        <color theme="4" tint="-0.249977111117893"/>
      </left>
      <right/>
      <top/>
      <bottom style="thin">
        <color theme="4"/>
      </bottom>
      <diagonal/>
    </border>
    <border>
      <left/>
      <right/>
      <top style="thin">
        <color theme="0" tint="-0.499984740745262"/>
      </top>
      <bottom style="thin">
        <color theme="0" tint="-0.499984740745262"/>
      </bottom>
      <diagonal/>
    </border>
    <border>
      <left/>
      <right style="thin">
        <color indexed="9"/>
      </right>
      <top style="thin">
        <color indexed="21"/>
      </top>
      <bottom/>
      <diagonal/>
    </border>
    <border>
      <left style="thin">
        <color indexed="9"/>
      </left>
      <right style="thin">
        <color indexed="9"/>
      </right>
      <top style="thin">
        <color indexed="9"/>
      </top>
      <bottom style="thin">
        <color indexed="58"/>
      </bottom>
      <diagonal/>
    </border>
    <border>
      <left style="thin">
        <color indexed="9"/>
      </left>
      <right style="thin">
        <color indexed="9"/>
      </right>
      <top style="thin">
        <color indexed="9"/>
      </top>
      <bottom/>
      <diagonal/>
    </border>
    <border>
      <left/>
      <right/>
      <top style="thin">
        <color theme="0"/>
      </top>
      <bottom style="thin">
        <color theme="0"/>
      </bottom>
      <diagonal/>
    </border>
    <border>
      <left style="thin">
        <color theme="0"/>
      </left>
      <right style="thin">
        <color theme="0"/>
      </right>
      <top style="thin">
        <color theme="5" tint="-0.24994659260841701"/>
      </top>
      <bottom style="thin">
        <color theme="0"/>
      </bottom>
      <diagonal/>
    </border>
    <border>
      <left style="thin">
        <color theme="0"/>
      </left>
      <right style="thin">
        <color theme="5" tint="-0.24994659260841701"/>
      </right>
      <top style="thin">
        <color theme="5" tint="-0.24994659260841701"/>
      </top>
      <bottom style="thin">
        <color theme="0"/>
      </bottom>
      <diagonal/>
    </border>
    <border>
      <left style="thin">
        <color theme="5" tint="-0.24994659260841701"/>
      </left>
      <right/>
      <top style="thin">
        <color theme="0"/>
      </top>
      <bottom style="thin">
        <color theme="0"/>
      </bottom>
      <diagonal/>
    </border>
    <border>
      <left/>
      <right style="thin">
        <color theme="5" tint="-0.24994659260841701"/>
      </right>
      <top style="thin">
        <color theme="0"/>
      </top>
      <bottom style="thin">
        <color theme="0"/>
      </bottom>
      <diagonal/>
    </border>
    <border>
      <left style="thin">
        <color theme="5" tint="-0.24994659260841701"/>
      </left>
      <right style="thin">
        <color theme="0"/>
      </right>
      <top style="thin">
        <color theme="0"/>
      </top>
      <bottom style="thin">
        <color theme="5" tint="-0.24994659260841701"/>
      </bottom>
      <diagonal/>
    </border>
    <border>
      <left style="thin">
        <color theme="0"/>
      </left>
      <right style="thin">
        <color theme="0"/>
      </right>
      <top style="thin">
        <color theme="0"/>
      </top>
      <bottom style="thin">
        <color theme="5" tint="-0.24994659260841701"/>
      </bottom>
      <diagonal/>
    </border>
    <border>
      <left style="thin">
        <color theme="0"/>
      </left>
      <right style="thin">
        <color theme="5" tint="-0.24994659260841701"/>
      </right>
      <top style="thin">
        <color theme="0"/>
      </top>
      <bottom style="thin">
        <color theme="5" tint="-0.24994659260841701"/>
      </bottom>
      <diagonal/>
    </border>
    <border>
      <left style="thin">
        <color theme="5" tint="-0.24994659260841701"/>
      </left>
      <right style="thin">
        <color theme="5" tint="-0.249977111117893"/>
      </right>
      <top style="thin">
        <color theme="0"/>
      </top>
      <bottom style="thin">
        <color theme="0"/>
      </bottom>
      <diagonal/>
    </border>
    <border>
      <left style="thin">
        <color theme="4"/>
      </left>
      <right style="thin">
        <color theme="5" tint="-0.249977111117893"/>
      </right>
      <top style="thin">
        <color theme="4"/>
      </top>
      <bottom style="thin">
        <color theme="4"/>
      </bottom>
      <diagonal/>
    </border>
    <border>
      <left style="thin">
        <color theme="5" tint="-0.249977111117893"/>
      </left>
      <right style="thin">
        <color theme="4"/>
      </right>
      <top style="thin">
        <color theme="4"/>
      </top>
      <bottom style="thin">
        <color theme="4"/>
      </bottom>
      <diagonal/>
    </border>
    <border>
      <left/>
      <right/>
      <top style="thin">
        <color theme="4"/>
      </top>
      <bottom style="thin">
        <color theme="0"/>
      </bottom>
      <diagonal/>
    </border>
    <border>
      <left/>
      <right style="thin">
        <color theme="4"/>
      </right>
      <top style="thin">
        <color theme="4"/>
      </top>
      <bottom style="thin">
        <color theme="0"/>
      </bottom>
      <diagonal/>
    </border>
    <border>
      <left style="thin">
        <color theme="4"/>
      </left>
      <right style="thin">
        <color theme="0"/>
      </right>
      <top style="thin">
        <color theme="0"/>
      </top>
      <bottom style="thin">
        <color theme="0"/>
      </bottom>
      <diagonal/>
    </border>
    <border>
      <left style="thin">
        <color theme="0"/>
      </left>
      <right style="thin">
        <color theme="4"/>
      </right>
      <top style="thin">
        <color theme="0"/>
      </top>
      <bottom/>
      <diagonal/>
    </border>
    <border>
      <left style="thin">
        <color theme="4"/>
      </left>
      <right/>
      <top style="thin">
        <color theme="0"/>
      </top>
      <bottom/>
      <diagonal/>
    </border>
    <border>
      <left style="thin">
        <color theme="4" tint="-0.249977111117893"/>
      </left>
      <right style="thin">
        <color theme="4"/>
      </right>
      <top style="thin">
        <color theme="4" tint="-0.249977111117893"/>
      </top>
      <bottom/>
      <diagonal/>
    </border>
    <border>
      <left style="thin">
        <color theme="4"/>
      </left>
      <right/>
      <top/>
      <bottom/>
      <diagonal/>
    </border>
    <border>
      <left style="thin">
        <color theme="4" tint="-0.249977111117893"/>
      </left>
      <right style="thin">
        <color theme="4"/>
      </right>
      <top/>
      <bottom/>
      <diagonal/>
    </border>
    <border>
      <left style="thin">
        <color theme="4"/>
      </left>
      <right/>
      <top/>
      <bottom style="thin">
        <color theme="4"/>
      </bottom>
      <diagonal/>
    </border>
    <border>
      <left/>
      <right style="thin">
        <color theme="4" tint="-0.249977111117893"/>
      </right>
      <top style="thin">
        <color theme="4" tint="-0.249977111117893"/>
      </top>
      <bottom style="thin">
        <color theme="4"/>
      </bottom>
      <diagonal/>
    </border>
    <border>
      <left style="thin">
        <color theme="4" tint="-0.249977111117893"/>
      </left>
      <right style="thin">
        <color theme="4"/>
      </right>
      <top/>
      <bottom style="thin">
        <color theme="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0"/>
      </right>
      <top style="thin">
        <color theme="9" tint="-0.24994659260841701"/>
      </top>
      <bottom style="thin">
        <color theme="0"/>
      </bottom>
      <diagonal/>
    </border>
    <border>
      <left style="thin">
        <color theme="0"/>
      </left>
      <right style="thin">
        <color theme="0"/>
      </right>
      <top style="thin">
        <color theme="9" tint="-0.24994659260841701"/>
      </top>
      <bottom style="thin">
        <color theme="0"/>
      </bottom>
      <diagonal/>
    </border>
    <border>
      <left style="thin">
        <color theme="0"/>
      </left>
      <right style="thin">
        <color theme="9" tint="-0.24994659260841701"/>
      </right>
      <top style="thin">
        <color theme="9" tint="-0.24994659260841701"/>
      </top>
      <bottom style="thin">
        <color theme="0"/>
      </bottom>
      <diagonal/>
    </border>
    <border>
      <left style="thin">
        <color theme="9" tint="-0.24994659260841701"/>
      </left>
      <right style="thin">
        <color theme="0"/>
      </right>
      <top style="thin">
        <color theme="0"/>
      </top>
      <bottom style="thin">
        <color theme="0"/>
      </bottom>
      <diagonal/>
    </border>
    <border>
      <left style="thin">
        <color theme="9" tint="-0.24994659260841701"/>
      </left>
      <right style="thin">
        <color theme="0"/>
      </right>
      <top style="thin">
        <color theme="0"/>
      </top>
      <bottom style="thin">
        <color theme="9" tint="-0.24994659260841701"/>
      </bottom>
      <diagonal/>
    </border>
    <border>
      <left style="thin">
        <color theme="0"/>
      </left>
      <right style="thin">
        <color theme="0"/>
      </right>
      <top style="thin">
        <color theme="0"/>
      </top>
      <bottom style="thin">
        <color theme="9" tint="-0.24994659260841701"/>
      </bottom>
      <diagonal/>
    </border>
    <border>
      <left style="thin">
        <color theme="0"/>
      </left>
      <right style="thin">
        <color theme="0"/>
      </right>
      <top/>
      <bottom style="thin">
        <color theme="9" tint="-0.24994659260841701"/>
      </bottom>
      <diagonal/>
    </border>
    <border>
      <left style="thin">
        <color theme="0"/>
      </left>
      <right style="thin">
        <color theme="9" tint="-0.24994659260841701"/>
      </right>
      <top style="thin">
        <color theme="0"/>
      </top>
      <bottom/>
      <diagonal/>
    </border>
    <border>
      <left style="thin">
        <color theme="0"/>
      </left>
      <right style="thin">
        <color theme="9" tint="-0.24994659260841701"/>
      </right>
      <top/>
      <bottom/>
      <diagonal/>
    </border>
    <border>
      <left style="thin">
        <color theme="0"/>
      </left>
      <right style="thin">
        <color theme="9" tint="-0.24994659260841701"/>
      </right>
      <top/>
      <bottom style="thin">
        <color theme="9" tint="-0.24994659260841701"/>
      </bottom>
      <diagonal/>
    </border>
    <border>
      <left/>
      <right/>
      <top style="thin">
        <color theme="4" tint="-0.499984740745262"/>
      </top>
      <bottom style="thin">
        <color theme="4" tint="-0.499984740745262"/>
      </bottom>
      <diagonal/>
    </border>
    <border>
      <left style="thin">
        <color theme="9" tint="-0.2499465926084170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0"/>
      </left>
      <right/>
      <top style="thin">
        <color theme="7" tint="-0.249977111117893"/>
      </top>
      <bottom style="thin">
        <color theme="7" tint="-0.249977111117893"/>
      </bottom>
      <diagonal/>
    </border>
    <border>
      <left/>
      <right style="thin">
        <color theme="0"/>
      </right>
      <top style="thin">
        <color theme="7" tint="-0.249977111117893"/>
      </top>
      <bottom style="thin">
        <color theme="7" tint="-0.249977111117893"/>
      </bottom>
      <diagonal/>
    </border>
    <border>
      <left/>
      <right/>
      <top style="thin">
        <color theme="0"/>
      </top>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0"/>
      </left>
      <right style="thin">
        <color theme="0"/>
      </right>
      <top/>
      <bottom style="thin">
        <color theme="0"/>
      </bottom>
      <diagonal/>
    </border>
    <border>
      <left style="thin">
        <color theme="7" tint="-0.499984740745262"/>
      </left>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style="thin">
        <color theme="7" tint="-0.499984740745262"/>
      </left>
      <right style="thin">
        <color theme="0"/>
      </right>
      <top/>
      <bottom style="thin">
        <color theme="7" tint="-0.499984740745262"/>
      </bottom>
      <diagonal/>
    </border>
    <border>
      <left style="thin">
        <color theme="0"/>
      </left>
      <right style="thin">
        <color theme="0"/>
      </right>
      <top/>
      <bottom style="thin">
        <color theme="7" tint="-0.499984740745262"/>
      </bottom>
      <diagonal/>
    </border>
    <border>
      <left style="thin">
        <color theme="0"/>
      </left>
      <right style="thin">
        <color theme="7" tint="-0.499984740745262"/>
      </right>
      <top/>
      <bottom style="thin">
        <color theme="7" tint="-0.499984740745262"/>
      </bottom>
      <diagonal/>
    </border>
    <border>
      <left style="thin">
        <color theme="0"/>
      </left>
      <right style="thin">
        <color theme="0"/>
      </right>
      <top style="thin">
        <color theme="7" tint="-0.499984740745262"/>
      </top>
      <bottom style="thin">
        <color theme="7" tint="-0.499984740745262"/>
      </bottom>
      <diagonal/>
    </border>
    <border>
      <left style="thin">
        <color theme="0"/>
      </left>
      <right style="thin">
        <color theme="7" tint="-0.499984740745262"/>
      </right>
      <top style="thin">
        <color theme="7" tint="-0.499984740745262"/>
      </top>
      <bottom style="thin">
        <color theme="7" tint="-0.499984740745262"/>
      </bottom>
      <diagonal/>
    </border>
    <border>
      <left/>
      <right/>
      <top style="thin">
        <color theme="7" tint="-0.499984740745262"/>
      </top>
      <bottom/>
      <diagonal/>
    </border>
    <border>
      <left/>
      <right/>
      <top/>
      <bottom style="thin">
        <color theme="7" tint="-0.499984740745262"/>
      </bottom>
      <diagonal/>
    </border>
    <border>
      <left style="thin">
        <color theme="7" tint="-0.499984740745262"/>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diagonal/>
    </border>
    <border>
      <left/>
      <right style="thin">
        <color theme="7" tint="-0.499984740745262"/>
      </right>
      <top/>
      <bottom style="thin">
        <color theme="7" tint="-0.499984740745262"/>
      </bottom>
      <diagonal/>
    </border>
    <border>
      <left style="thin">
        <color theme="7" tint="-0.499984740745262"/>
      </left>
      <right/>
      <top/>
      <bottom style="thin">
        <color theme="7" tint="-0.499984740745262"/>
      </bottom>
      <diagonal/>
    </border>
    <border>
      <left style="thin">
        <color theme="7" tint="-0.499984740745262"/>
      </left>
      <right style="thin">
        <color theme="7" tint="-0.499984740745262"/>
      </right>
      <top style="thin">
        <color theme="0"/>
      </top>
      <bottom style="thin">
        <color theme="0"/>
      </bottom>
      <diagonal/>
    </border>
    <border>
      <left style="thin">
        <color theme="7" tint="-0.499984740745262"/>
      </left>
      <right style="thin">
        <color theme="7" tint="-0.499984740745262"/>
      </right>
      <top/>
      <bottom style="thin">
        <color theme="0"/>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3" tint="-0.249977111117893"/>
      </left>
      <right style="thin">
        <color theme="3" tint="-0.249977111117893"/>
      </right>
      <top/>
      <bottom style="thin">
        <color theme="3" tint="-0.249977111117893"/>
      </bottom>
      <diagonal/>
    </border>
    <border>
      <left style="thin">
        <color theme="3" tint="-0.499984740745262"/>
      </left>
      <right style="thin">
        <color theme="3" tint="-0.499984740745262"/>
      </right>
      <top/>
      <bottom style="thin">
        <color theme="3"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theme="3" tint="-0.499984740745262"/>
      </left>
      <right style="thin">
        <color theme="3" tint="-0.249977111117893"/>
      </right>
      <top style="thin">
        <color theme="0"/>
      </top>
      <bottom style="thin">
        <color theme="0"/>
      </bottom>
      <diagonal/>
    </border>
    <border>
      <left style="thin">
        <color theme="0"/>
      </left>
      <right/>
      <top/>
      <bottom/>
      <diagonal/>
    </border>
    <border>
      <left/>
      <right style="thin">
        <color theme="4"/>
      </right>
      <top/>
      <bottom style="thin">
        <color theme="4"/>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bottom style="thin">
        <color theme="4" tint="-0.499984740745262"/>
      </bottom>
      <diagonal/>
    </border>
    <border>
      <left/>
      <right/>
      <top style="thin">
        <color theme="4" tint="-0.499984740745262"/>
      </top>
      <bottom/>
      <diagonal/>
    </border>
    <border>
      <left style="thin">
        <color theme="0" tint="-0.499984740745262"/>
      </left>
      <right style="thin">
        <color theme="0" tint="-0.499984740745262"/>
      </right>
      <top/>
      <bottom style="thin">
        <color theme="4" tint="-0.499984740745262"/>
      </bottom>
      <diagonal/>
    </border>
    <border>
      <left/>
      <right style="thin">
        <color theme="0"/>
      </right>
      <top style="thin">
        <color theme="0"/>
      </top>
      <bottom style="thin">
        <color theme="7" tint="-0.499984740745262"/>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style="thin">
        <color theme="9" tint="-0.499984740745262"/>
      </right>
      <top/>
      <bottom style="thin">
        <color theme="9" tint="-0.499984740745262"/>
      </bottom>
      <diagonal/>
    </border>
    <border>
      <left/>
      <right/>
      <top style="thin">
        <color theme="9" tint="-0.249977111117893"/>
      </top>
      <bottom style="thin">
        <color theme="9" tint="-0.249977111117893"/>
      </bottom>
      <diagonal/>
    </border>
    <border>
      <left style="thin">
        <color theme="5" tint="-0.24994659260841701"/>
      </left>
      <right style="thin">
        <color theme="0"/>
      </right>
      <top/>
      <bottom style="thin">
        <color theme="0"/>
      </bottom>
      <diagonal/>
    </border>
    <border>
      <left/>
      <right style="thin">
        <color theme="5" tint="-0.249977111117893"/>
      </right>
      <top style="thin">
        <color theme="5" tint="-0.249977111117893"/>
      </top>
      <bottom style="thin">
        <color theme="5" tint="-0.249977111117893"/>
      </bottom>
      <diagonal/>
    </border>
    <border>
      <left/>
      <right/>
      <top/>
      <bottom style="thin">
        <color theme="7" tint="-0.249977111117893"/>
      </bottom>
      <diagonal/>
    </border>
    <border>
      <left/>
      <right style="thin">
        <color theme="7" tint="-0.249977111117893"/>
      </right>
      <top/>
      <bottom style="thin">
        <color theme="7" tint="-0.249977111117893"/>
      </bottom>
      <diagonal/>
    </border>
    <border>
      <left/>
      <right style="thin">
        <color theme="0"/>
      </right>
      <top/>
      <bottom style="thin">
        <color theme="7" tint="-0.499984740745262"/>
      </bottom>
      <diagonal/>
    </border>
    <border>
      <left/>
      <right style="thin">
        <color theme="3" tint="-0.249977111117893"/>
      </right>
      <top style="thin">
        <color theme="3" tint="-0.249977111117893"/>
      </top>
      <bottom style="thin">
        <color theme="3" tint="-0.249977111117893"/>
      </bottom>
      <diagonal/>
    </border>
    <border>
      <left style="thin">
        <color theme="8" tint="-0.499984740745262"/>
      </left>
      <right/>
      <top/>
      <bottom style="thin">
        <color theme="8" tint="-0.499984740745262"/>
      </bottom>
      <diagonal/>
    </border>
    <border>
      <left style="thin">
        <color theme="7" tint="-0.249977111117893"/>
      </left>
      <right style="thin">
        <color theme="7" tint="-0.249977111117893"/>
      </right>
      <top style="thin">
        <color theme="7" tint="-0.249977111117893"/>
      </top>
      <bottom/>
      <diagonal/>
    </border>
    <border>
      <left style="thin">
        <color theme="6" tint="-0.249977111117893"/>
      </left>
      <right style="thin">
        <color theme="0" tint="-0.499984740745262"/>
      </right>
      <top/>
      <bottom style="medium">
        <color theme="6" tint="-0.249977111117893"/>
      </bottom>
      <diagonal/>
    </border>
    <border>
      <left/>
      <right/>
      <top/>
      <bottom style="medium">
        <color theme="6" tint="-0.249977111117893"/>
      </bottom>
      <diagonal/>
    </border>
    <border>
      <left/>
      <right style="thin">
        <color theme="0" tint="-0.499984740745262"/>
      </right>
      <top style="medium">
        <color theme="6" tint="-0.249977111117893"/>
      </top>
      <bottom style="medium">
        <color theme="6" tint="-0.249977111117893"/>
      </bottom>
      <diagonal/>
    </border>
    <border>
      <left/>
      <right/>
      <top style="medium">
        <color theme="6" tint="-0.249977111117893"/>
      </top>
      <bottom style="medium">
        <color theme="6" tint="-0.249977111117893"/>
      </bottom>
      <diagonal/>
    </border>
    <border>
      <left style="thin">
        <color theme="6" tint="-0.249977111117893"/>
      </left>
      <right style="thin">
        <color theme="0" tint="-0.499984740745262"/>
      </right>
      <top style="medium">
        <color theme="6" tint="-0.249977111117893"/>
      </top>
      <bottom style="medium">
        <color theme="6" tint="-0.249977111117893"/>
      </bottom>
      <diagonal/>
    </border>
    <border>
      <left style="thin">
        <color theme="0" tint="-0.499984740745262"/>
      </left>
      <right style="thin">
        <color theme="0" tint="-0.499984740745262"/>
      </right>
      <top style="medium">
        <color theme="6" tint="-0.249977111117893"/>
      </top>
      <bottom style="medium">
        <color theme="6" tint="-0.249977111117893"/>
      </bottom>
      <diagonal/>
    </border>
    <border>
      <left/>
      <right style="thin">
        <color theme="6" tint="-0.249977111117893"/>
      </right>
      <top style="medium">
        <color theme="6" tint="-0.249977111117893"/>
      </top>
      <bottom style="medium">
        <color theme="6" tint="-0.249977111117893"/>
      </bottom>
      <diagonal/>
    </border>
    <border>
      <left style="thin">
        <color theme="0" tint="-0.499984740745262"/>
      </left>
      <right style="thin">
        <color theme="0" tint="-0.499984740745262"/>
      </right>
      <top/>
      <bottom style="medium">
        <color theme="6" tint="-0.249977111117893"/>
      </bottom>
      <diagonal/>
    </border>
    <border>
      <left style="thin">
        <color theme="0" tint="-0.499984740745262"/>
      </left>
      <right/>
      <top style="medium">
        <color theme="6" tint="-0.249977111117893"/>
      </top>
      <bottom style="medium">
        <color theme="6" tint="-0.249977111117893"/>
      </bottom>
      <diagonal/>
    </border>
    <border>
      <left style="thin">
        <color theme="0" tint="-0.499984740745262"/>
      </left>
      <right/>
      <top/>
      <bottom style="medium">
        <color theme="6" tint="-0.249977111117893"/>
      </bottom>
      <diagonal/>
    </border>
    <border>
      <left/>
      <right/>
      <top style="medium">
        <color theme="6" tint="-0.249977111117893"/>
      </top>
      <bottom/>
      <diagonal/>
    </border>
    <border>
      <left/>
      <right style="thin">
        <color theme="6" tint="-0.249977111117893"/>
      </right>
      <top style="medium">
        <color theme="6" tint="-0.249977111117893"/>
      </top>
      <bottom/>
      <diagonal/>
    </border>
    <border>
      <left style="thin">
        <color theme="6" tint="-0.249977111117893"/>
      </left>
      <right style="thin">
        <color theme="0" tint="-0.499984740745262"/>
      </right>
      <top style="medium">
        <color theme="6" tint="-0.249977111117893"/>
      </top>
      <bottom/>
      <diagonal/>
    </border>
    <border>
      <left style="thin">
        <color theme="0" tint="-0.499984740745262"/>
      </left>
      <right style="thin">
        <color theme="0" tint="-0.499984740745262"/>
      </right>
      <top style="medium">
        <color theme="6" tint="-0.249977111117893"/>
      </top>
      <bottom/>
      <diagonal/>
    </border>
    <border>
      <left style="thin">
        <color theme="0" tint="-0.499984740745262"/>
      </left>
      <right/>
      <top style="medium">
        <color theme="6" tint="-0.249977111117893"/>
      </top>
      <bottom/>
      <diagonal/>
    </border>
    <border>
      <left style="thin">
        <color theme="0"/>
      </left>
      <right/>
      <top style="thin">
        <color theme="9" tint="-0.499984740745262"/>
      </top>
      <bottom style="thin">
        <color theme="9" tint="-0.499984740745262"/>
      </bottom>
      <diagonal/>
    </border>
    <border>
      <left style="thin">
        <color theme="0"/>
      </left>
      <right style="thin">
        <color theme="9" tint="-0.249977111117893"/>
      </right>
      <top style="thin">
        <color theme="0"/>
      </top>
      <bottom/>
      <diagonal/>
    </border>
    <border>
      <left style="thin">
        <color theme="0"/>
      </left>
      <right style="thin">
        <color theme="9" tint="-0.249977111117893"/>
      </right>
      <top/>
      <bottom/>
      <diagonal/>
    </border>
    <border>
      <left style="thin">
        <color theme="0"/>
      </left>
      <right style="thin">
        <color theme="9" tint="-0.249977111117893"/>
      </right>
      <top/>
      <bottom style="thin">
        <color theme="0"/>
      </bottom>
      <diagonal/>
    </border>
    <border>
      <left style="thin">
        <color theme="0"/>
      </left>
      <right/>
      <top style="thin">
        <color theme="9" tint="-0.499984740745262"/>
      </top>
      <bottom style="thin">
        <color theme="9" tint="-0.249977111117893"/>
      </bottom>
      <diagonal/>
    </border>
    <border>
      <left/>
      <right/>
      <top style="thin">
        <color theme="9" tint="-0.499984740745262"/>
      </top>
      <bottom style="thin">
        <color theme="9" tint="-0.249977111117893"/>
      </bottom>
      <diagonal/>
    </border>
    <border>
      <left/>
      <right style="thin">
        <color theme="9" tint="-0.499984740745262"/>
      </right>
      <top style="thin">
        <color theme="9" tint="-0.499984740745262"/>
      </top>
      <bottom style="thin">
        <color theme="9" tint="-0.249977111117893"/>
      </bottom>
      <diagonal/>
    </border>
    <border>
      <left style="thin">
        <color theme="0"/>
      </left>
      <right/>
      <top/>
      <bottom style="thin">
        <color theme="9" tint="-0.499984740745262"/>
      </bottom>
      <diagonal/>
    </border>
    <border>
      <left/>
      <right/>
      <top/>
      <bottom style="thin">
        <color theme="9" tint="-0.499984740745262"/>
      </bottom>
      <diagonal/>
    </border>
    <border>
      <left style="thin">
        <color theme="0"/>
      </left>
      <right style="thin">
        <color theme="9" tint="-0.499984740745262"/>
      </right>
      <top style="thin">
        <color theme="0"/>
      </top>
      <bottom style="thin">
        <color theme="0"/>
      </bottom>
      <diagonal/>
    </border>
    <border>
      <left style="thin">
        <color theme="9" tint="-0.499984740745262"/>
      </left>
      <right style="thin">
        <color theme="9" tint="-0.499984740745262"/>
      </right>
      <top style="thin">
        <color theme="0"/>
      </top>
      <bottom style="thin">
        <color theme="0"/>
      </bottom>
      <diagonal/>
    </border>
    <border>
      <left style="thin">
        <color theme="9" tint="-0.499984740745262"/>
      </left>
      <right style="thin">
        <color theme="0"/>
      </right>
      <top style="thin">
        <color theme="0"/>
      </top>
      <bottom style="thin">
        <color theme="0"/>
      </bottom>
      <diagonal/>
    </border>
    <border>
      <left/>
      <right style="thin">
        <color theme="9" tint="-0.499984740745262"/>
      </right>
      <top style="thin">
        <color theme="0"/>
      </top>
      <bottom/>
      <diagonal/>
    </border>
    <border>
      <left style="thin">
        <color theme="0"/>
      </left>
      <right style="thin">
        <color theme="0"/>
      </right>
      <top style="thin">
        <color theme="0"/>
      </top>
      <bottom style="thin">
        <color theme="9" tint="-0.249977111117893"/>
      </bottom>
      <diagonal/>
    </border>
  </borders>
  <cellStyleXfs count="12">
    <xf numFmtId="0" fontId="0" fillId="0" borderId="0"/>
    <xf numFmtId="0" fontId="6" fillId="0" borderId="0"/>
    <xf numFmtId="0" fontId="12" fillId="0" borderId="0" applyNumberFormat="0" applyFill="0" applyBorder="0" applyAlignment="0" applyProtection="0"/>
    <xf numFmtId="0" fontId="13" fillId="0" borderId="0" applyNumberFormat="0" applyFill="0" applyBorder="0" applyAlignment="0" applyProtection="0"/>
    <xf numFmtId="9" fontId="2" fillId="0" borderId="0" applyFont="0" applyFill="0" applyBorder="0" applyAlignment="0" applyProtection="0"/>
    <xf numFmtId="0" fontId="14" fillId="0" borderId="0"/>
    <xf numFmtId="164" fontId="14" fillId="0" borderId="0" applyFont="0" applyFill="0" applyBorder="0" applyAlignment="0" applyProtection="0"/>
    <xf numFmtId="0" fontId="15" fillId="39" borderId="43" applyNumberFormat="0" applyAlignment="0" applyProtection="0"/>
    <xf numFmtId="0" fontId="57" fillId="63" borderId="0">
      <alignment horizontal="right" vertical="center"/>
    </xf>
    <xf numFmtId="0" fontId="58" fillId="64" borderId="0">
      <alignment horizontal="justify" vertical="center"/>
    </xf>
    <xf numFmtId="0" fontId="59" fillId="65" borderId="0">
      <alignment horizontal="left" vertical="center" wrapText="1"/>
    </xf>
    <xf numFmtId="0" fontId="60" fillId="24" borderId="0">
      <alignment horizontal="right" vertical="center" wrapText="1"/>
    </xf>
  </cellStyleXfs>
  <cellXfs count="958">
    <xf numFmtId="0" fontId="0" fillId="0" borderId="0" xfId="0"/>
    <xf numFmtId="0" fontId="4" fillId="2" borderId="0" xfId="0" applyFont="1" applyFill="1" applyAlignment="1">
      <alignment vertical="center" wrapText="1"/>
    </xf>
    <xf numFmtId="0" fontId="0" fillId="2" borderId="0" xfId="0" applyFill="1" applyAlignment="1">
      <alignment vertical="center"/>
    </xf>
    <xf numFmtId="0" fontId="0" fillId="2" borderId="0" xfId="0" applyFill="1"/>
    <xf numFmtId="0" fontId="4" fillId="2" borderId="0" xfId="0" applyFont="1" applyFill="1" applyAlignment="1">
      <alignment vertical="center"/>
    </xf>
    <xf numFmtId="0" fontId="7" fillId="2" borderId="0" xfId="0" applyFont="1" applyFill="1" applyAlignment="1">
      <alignment horizontal="center" vertical="center"/>
    </xf>
    <xf numFmtId="0" fontId="4" fillId="2" borderId="0" xfId="0" applyFont="1" applyFill="1"/>
    <xf numFmtId="0" fontId="4" fillId="2" borderId="0" xfId="0" applyFont="1" applyFill="1" applyBorder="1"/>
    <xf numFmtId="0" fontId="9" fillId="2" borderId="0" xfId="0" applyFont="1" applyFill="1" applyBorder="1" applyAlignment="1">
      <alignment vertical="center"/>
    </xf>
    <xf numFmtId="0" fontId="11" fillId="2" borderId="0" xfId="0" applyFont="1" applyFill="1" applyBorder="1" applyAlignment="1">
      <alignment vertical="center" wrapText="1"/>
    </xf>
    <xf numFmtId="9" fontId="10" fillId="2" borderId="0" xfId="0" applyNumberFormat="1" applyFont="1" applyFill="1" applyBorder="1" applyAlignment="1">
      <alignment horizontal="center" vertical="center" wrapText="1"/>
    </xf>
    <xf numFmtId="0" fontId="0" fillId="6" borderId="0" xfId="0" applyFill="1"/>
    <xf numFmtId="0" fontId="18" fillId="2" borderId="0" xfId="0" applyFont="1" applyFill="1" applyAlignment="1">
      <alignment vertical="center" wrapText="1"/>
    </xf>
    <xf numFmtId="0" fontId="17" fillId="2" borderId="0" xfId="0" applyFont="1" applyFill="1" applyAlignment="1">
      <alignment horizontal="left" vertical="center" wrapText="1"/>
    </xf>
    <xf numFmtId="0" fontId="18" fillId="2" borderId="0" xfId="0" applyFont="1" applyFill="1" applyAlignment="1">
      <alignment horizontal="justify" vertical="center" wrapText="1"/>
    </xf>
    <xf numFmtId="0" fontId="21" fillId="2" borderId="0" xfId="0" applyFont="1" applyFill="1" applyAlignment="1">
      <alignment vertical="center" wrapText="1"/>
    </xf>
    <xf numFmtId="0" fontId="0" fillId="2" borderId="0" xfId="0" applyFill="1" applyAlignment="1">
      <alignment wrapText="1"/>
    </xf>
    <xf numFmtId="0" fontId="0" fillId="2" borderId="55" xfId="0" applyFill="1" applyBorder="1" applyAlignment="1">
      <alignment wrapText="1"/>
    </xf>
    <xf numFmtId="0" fontId="0" fillId="19" borderId="55" xfId="0" applyFill="1" applyBorder="1" applyAlignment="1">
      <alignment wrapText="1"/>
    </xf>
    <xf numFmtId="0" fontId="26" fillId="2" borderId="0" xfId="0" applyFont="1" applyFill="1" applyAlignment="1">
      <alignment wrapText="1"/>
    </xf>
    <xf numFmtId="0" fontId="24" fillId="2" borderId="0" xfId="0" applyFont="1" applyFill="1" applyAlignment="1">
      <alignment wrapText="1"/>
    </xf>
    <xf numFmtId="0" fontId="0" fillId="2" borderId="0" xfId="0" applyFont="1" applyFill="1" applyAlignment="1">
      <alignment vertical="center"/>
    </xf>
    <xf numFmtId="0" fontId="27" fillId="2" borderId="0" xfId="0" applyFont="1" applyFill="1" applyBorder="1" applyAlignment="1">
      <alignment vertical="center"/>
    </xf>
    <xf numFmtId="0" fontId="0" fillId="2" borderId="0" xfId="0" applyFont="1" applyFill="1" applyBorder="1"/>
    <xf numFmtId="0" fontId="27" fillId="2" borderId="0" xfId="0" applyFont="1" applyFill="1" applyBorder="1" applyAlignment="1">
      <alignment vertical="center" wrapText="1"/>
    </xf>
    <xf numFmtId="0" fontId="0" fillId="2" borderId="0" xfId="0" applyFont="1" applyFill="1" applyBorder="1" applyAlignment="1">
      <alignment wrapText="1"/>
    </xf>
    <xf numFmtId="0" fontId="0" fillId="2" borderId="0" xfId="0" applyFont="1" applyFill="1" applyAlignment="1">
      <alignment vertical="center" wrapText="1"/>
    </xf>
    <xf numFmtId="0" fontId="4" fillId="2" borderId="0" xfId="0" applyFont="1" applyFill="1" applyAlignment="1">
      <alignment horizontal="justify" vertical="center"/>
    </xf>
    <xf numFmtId="0" fontId="4" fillId="2" borderId="0" xfId="0" applyFont="1" applyFill="1" applyBorder="1" applyAlignment="1">
      <alignment horizontal="justify" vertical="center"/>
    </xf>
    <xf numFmtId="0" fontId="0" fillId="2" borderId="0" xfId="0" applyFill="1" applyAlignment="1">
      <alignment horizontal="justify" vertical="center"/>
    </xf>
    <xf numFmtId="0" fontId="28" fillId="2" borderId="0" xfId="0" applyFont="1" applyFill="1" applyAlignment="1">
      <alignment horizontal="right" vertical="center" wrapText="1"/>
    </xf>
    <xf numFmtId="0" fontId="0" fillId="2" borderId="0" xfId="0" applyFont="1" applyFill="1" applyAlignment="1">
      <alignment horizontal="justify" vertical="center" wrapText="1"/>
    </xf>
    <xf numFmtId="0" fontId="14" fillId="2" borderId="0" xfId="0" applyFont="1" applyFill="1" applyAlignment="1">
      <alignment vertical="center" wrapText="1"/>
    </xf>
    <xf numFmtId="0" fontId="31" fillId="2" borderId="0" xfId="0" applyFont="1" applyFill="1" applyAlignment="1">
      <alignment vertical="center" wrapText="1"/>
    </xf>
    <xf numFmtId="0" fontId="31" fillId="37" borderId="0" xfId="0" applyFont="1" applyFill="1" applyAlignment="1">
      <alignment vertical="center" wrapText="1"/>
    </xf>
    <xf numFmtId="0" fontId="14" fillId="37" borderId="0" xfId="0" applyFont="1" applyFill="1" applyAlignment="1">
      <alignment vertical="center" wrapText="1"/>
    </xf>
    <xf numFmtId="0" fontId="0" fillId="18" borderId="0" xfId="0" applyFont="1" applyFill="1"/>
    <xf numFmtId="0" fontId="0" fillId="0" borderId="0" xfId="0" applyAlignment="1">
      <alignment horizontal="left"/>
    </xf>
    <xf numFmtId="0" fontId="16" fillId="0" borderId="0" xfId="0" applyFont="1"/>
    <xf numFmtId="0" fontId="32" fillId="18" borderId="0" xfId="0" applyFont="1" applyFill="1"/>
    <xf numFmtId="0" fontId="32" fillId="2" borderId="0" xfId="0" applyFont="1" applyFill="1"/>
    <xf numFmtId="0" fontId="0" fillId="2" borderId="0" xfId="0" applyFont="1" applyFill="1"/>
    <xf numFmtId="0" fontId="35" fillId="41" borderId="0" xfId="0" applyFont="1" applyFill="1" applyAlignment="1">
      <alignment horizontal="center" vertical="center" wrapText="1"/>
    </xf>
    <xf numFmtId="0" fontId="34" fillId="41" borderId="0" xfId="0" applyFont="1" applyFill="1" applyAlignment="1">
      <alignment horizontal="center" vertical="center" wrapText="1"/>
    </xf>
    <xf numFmtId="0" fontId="16" fillId="2" borderId="0" xfId="0" applyFont="1" applyFill="1" applyAlignment="1">
      <alignment horizontal="center"/>
    </xf>
    <xf numFmtId="0" fontId="5" fillId="2" borderId="0" xfId="0" applyFont="1" applyFill="1" applyBorder="1" applyAlignment="1">
      <alignment vertical="center" wrapText="1"/>
    </xf>
    <xf numFmtId="0" fontId="39"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36" fillId="53" borderId="0" xfId="0" applyFont="1" applyFill="1"/>
    <xf numFmtId="0" fontId="22" fillId="19" borderId="58" xfId="0" applyFont="1" applyFill="1" applyBorder="1" applyAlignment="1">
      <alignment horizontal="center" vertical="center" wrapText="1"/>
    </xf>
    <xf numFmtId="1" fontId="39" fillId="2" borderId="0" xfId="0" applyNumberFormat="1" applyFont="1" applyFill="1" applyBorder="1" applyAlignment="1">
      <alignment horizontal="center" vertical="center" wrapText="1"/>
    </xf>
    <xf numFmtId="0" fontId="24" fillId="2" borderId="0" xfId="0" applyFont="1" applyFill="1"/>
    <xf numFmtId="0" fontId="40" fillId="41" borderId="0" xfId="0" applyFont="1" applyFill="1" applyAlignment="1">
      <alignment horizontal="center" vertical="center" wrapText="1"/>
    </xf>
    <xf numFmtId="0" fontId="1" fillId="2" borderId="0" xfId="0" applyFont="1" applyFill="1"/>
    <xf numFmtId="49" fontId="41" fillId="41" borderId="0" xfId="0" applyNumberFormat="1" applyFont="1" applyFill="1" applyAlignment="1">
      <alignment horizontal="center" vertical="center" wrapText="1"/>
    </xf>
    <xf numFmtId="0" fontId="41" fillId="41" borderId="0" xfId="0" applyFont="1" applyFill="1" applyAlignment="1">
      <alignment horizontal="center" vertical="center" wrapText="1"/>
    </xf>
    <xf numFmtId="49" fontId="42" fillId="2" borderId="0" xfId="0" applyNumberFormat="1" applyFont="1" applyFill="1"/>
    <xf numFmtId="0" fontId="42" fillId="2" borderId="0" xfId="0" applyFont="1" applyFill="1"/>
    <xf numFmtId="10" fontId="7" fillId="2" borderId="0" xfId="4" applyNumberFormat="1" applyFont="1" applyFill="1" applyAlignment="1">
      <alignment horizontal="center" vertical="center"/>
    </xf>
    <xf numFmtId="0" fontId="11" fillId="2" borderId="0" xfId="0" applyFont="1" applyFill="1" applyBorder="1" applyAlignment="1">
      <alignment horizontal="center" vertical="center" wrapText="1"/>
    </xf>
    <xf numFmtId="0" fontId="48" fillId="18" borderId="0" xfId="1" applyFont="1" applyFill="1"/>
    <xf numFmtId="0" fontId="0" fillId="60" borderId="0" xfId="0" applyFill="1" applyAlignment="1">
      <alignment wrapText="1"/>
    </xf>
    <xf numFmtId="0" fontId="50" fillId="18" borderId="0" xfId="1" applyFont="1" applyFill="1"/>
    <xf numFmtId="0" fontId="51" fillId="18" borderId="0" xfId="0" applyFont="1" applyFill="1"/>
    <xf numFmtId="0" fontId="51" fillId="2" borderId="0" xfId="0" applyFont="1" applyFill="1"/>
    <xf numFmtId="0" fontId="16" fillId="2" borderId="0" xfId="0" applyFont="1" applyFill="1"/>
    <xf numFmtId="0" fontId="37" fillId="19" borderId="61" xfId="0" applyFont="1" applyFill="1" applyBorder="1" applyAlignment="1">
      <alignment horizontal="center" vertical="center"/>
    </xf>
    <xf numFmtId="0" fontId="35" fillId="41" borderId="0" xfId="0" applyFont="1" applyFill="1" applyAlignment="1">
      <alignment horizontal="center" vertical="top" wrapText="1"/>
    </xf>
    <xf numFmtId="0" fontId="0" fillId="2" borderId="0" xfId="0" applyFont="1" applyFill="1" applyAlignment="1">
      <alignment horizontal="center" vertical="top"/>
    </xf>
    <xf numFmtId="0" fontId="39" fillId="2" borderId="0" xfId="0" applyFont="1" applyFill="1" applyAlignment="1">
      <alignment horizontal="left" vertical="center" wrapText="1"/>
    </xf>
    <xf numFmtId="0" fontId="0" fillId="2" borderId="0" xfId="0" applyFill="1" applyAlignment="1">
      <alignment horizontal="center"/>
    </xf>
    <xf numFmtId="0" fontId="7" fillId="2" borderId="0" xfId="0" applyFont="1" applyFill="1" applyBorder="1" applyAlignment="1">
      <alignment horizontal="center" vertical="center"/>
    </xf>
    <xf numFmtId="0" fontId="55" fillId="2" borderId="0" xfId="0" applyFont="1" applyFill="1" applyAlignment="1">
      <alignment horizontal="center" vertical="center"/>
    </xf>
    <xf numFmtId="0" fontId="0" fillId="2" borderId="0" xfId="0" applyFont="1" applyFill="1" applyAlignment="1">
      <alignment horizontal="left"/>
    </xf>
    <xf numFmtId="9" fontId="37" fillId="19" borderId="61" xfId="4" applyNumberFormat="1" applyFont="1" applyFill="1" applyBorder="1" applyAlignment="1">
      <alignment horizontal="center" vertical="center"/>
    </xf>
    <xf numFmtId="0" fontId="56" fillId="13" borderId="44" xfId="0" applyFont="1" applyFill="1" applyBorder="1" applyAlignment="1">
      <alignment horizontal="right" vertical="center"/>
    </xf>
    <xf numFmtId="0" fontId="56" fillId="13" borderId="45" xfId="0" applyFont="1" applyFill="1" applyBorder="1" applyAlignment="1">
      <alignment horizontal="right" vertical="center"/>
    </xf>
    <xf numFmtId="0" fontId="56" fillId="13" borderId="46" xfId="0" applyFont="1" applyFill="1" applyBorder="1" applyAlignment="1">
      <alignment horizontal="right" vertical="center"/>
    </xf>
    <xf numFmtId="0" fontId="4" fillId="0" borderId="0" xfId="0" applyFont="1" applyFill="1" applyAlignment="1">
      <alignment vertical="center" wrapText="1"/>
    </xf>
    <xf numFmtId="0" fontId="59" fillId="65" borderId="0" xfId="10" applyAlignment="1">
      <alignment vertical="center" wrapText="1"/>
    </xf>
    <xf numFmtId="0" fontId="8" fillId="2" borderId="0" xfId="0" applyFont="1" applyFill="1" applyAlignment="1"/>
    <xf numFmtId="0" fontId="63" fillId="2" borderId="0" xfId="0" applyFont="1" applyFill="1" applyAlignment="1">
      <alignment horizontal="center" vertical="center" wrapText="1"/>
    </xf>
    <xf numFmtId="0" fontId="20" fillId="2" borderId="0" xfId="0" applyFont="1" applyFill="1" applyBorder="1" applyAlignment="1">
      <alignment horizontal="center" vertical="center" wrapText="1"/>
    </xf>
    <xf numFmtId="0" fontId="30" fillId="6" borderId="0" xfId="0" applyFont="1" applyFill="1" applyBorder="1" applyAlignment="1">
      <alignment horizontal="center" vertical="center" wrapText="1"/>
    </xf>
    <xf numFmtId="0" fontId="62" fillId="40" borderId="168" xfId="0" applyFont="1" applyFill="1" applyBorder="1" applyAlignment="1">
      <alignment horizontal="left" vertical="center" wrapText="1"/>
    </xf>
    <xf numFmtId="0" fontId="62" fillId="40" borderId="169" xfId="0" applyFont="1" applyFill="1" applyBorder="1" applyAlignment="1">
      <alignment horizontal="left" vertical="center" wrapText="1"/>
    </xf>
    <xf numFmtId="0" fontId="62" fillId="2" borderId="169" xfId="0" applyFont="1" applyFill="1" applyBorder="1" applyAlignment="1">
      <alignment horizontal="left" vertical="center" wrapText="1"/>
    </xf>
    <xf numFmtId="0" fontId="62" fillId="0" borderId="168" xfId="0" applyFont="1" applyBorder="1" applyAlignment="1">
      <alignment horizontal="left" vertical="center" wrapText="1"/>
    </xf>
    <xf numFmtId="0" fontId="62" fillId="0" borderId="169" xfId="0" applyFont="1" applyBorder="1" applyAlignment="1">
      <alignment horizontal="left" vertical="center" wrapText="1"/>
    </xf>
    <xf numFmtId="0" fontId="71" fillId="0" borderId="168" xfId="0" applyFont="1" applyBorder="1" applyAlignment="1">
      <alignment horizontal="left" vertical="center" wrapText="1"/>
    </xf>
    <xf numFmtId="0" fontId="67" fillId="0" borderId="166" xfId="0" applyFont="1" applyBorder="1" applyAlignment="1">
      <alignment horizontal="left" vertical="center" wrapText="1"/>
    </xf>
    <xf numFmtId="0" fontId="67" fillId="0" borderId="168" xfId="0" applyFont="1" applyBorder="1" applyAlignment="1">
      <alignment horizontal="left" vertical="center" wrapText="1"/>
    </xf>
    <xf numFmtId="0" fontId="67" fillId="0" borderId="169" xfId="0" applyFont="1" applyBorder="1" applyAlignment="1">
      <alignment horizontal="left" vertical="center" wrapText="1"/>
    </xf>
    <xf numFmtId="0" fontId="71" fillId="40" borderId="168" xfId="0" applyFont="1" applyFill="1" applyBorder="1" applyAlignment="1">
      <alignment horizontal="left" vertical="center" wrapText="1"/>
    </xf>
    <xf numFmtId="0" fontId="71" fillId="40" borderId="166" xfId="0" applyFont="1" applyFill="1" applyBorder="1" applyAlignment="1">
      <alignment horizontal="left" vertical="center" wrapText="1"/>
    </xf>
    <xf numFmtId="0" fontId="71" fillId="40" borderId="169" xfId="0" applyFont="1" applyFill="1" applyBorder="1" applyAlignment="1">
      <alignment horizontal="left" vertical="center" wrapText="1"/>
    </xf>
    <xf numFmtId="0" fontId="67" fillId="2" borderId="168" xfId="0" applyFont="1" applyFill="1" applyBorder="1" applyAlignment="1">
      <alignment horizontal="left" vertical="center" wrapText="1"/>
    </xf>
    <xf numFmtId="0" fontId="67" fillId="40" borderId="168" xfId="0" applyFont="1" applyFill="1" applyBorder="1" applyAlignment="1">
      <alignment horizontal="left" vertical="center" wrapText="1"/>
    </xf>
    <xf numFmtId="0" fontId="67" fillId="40" borderId="169" xfId="0" applyFont="1" applyFill="1" applyBorder="1" applyAlignment="1">
      <alignment horizontal="left" vertical="center" wrapText="1"/>
    </xf>
    <xf numFmtId="0" fontId="67" fillId="2" borderId="169" xfId="0" applyFont="1" applyFill="1" applyBorder="1" applyAlignment="1">
      <alignment horizontal="left" vertical="center" wrapText="1"/>
    </xf>
    <xf numFmtId="0" fontId="62" fillId="40" borderId="166" xfId="0" applyFont="1" applyFill="1" applyBorder="1" applyAlignment="1">
      <alignment horizontal="left" vertical="center" wrapText="1"/>
    </xf>
    <xf numFmtId="0" fontId="67" fillId="40" borderId="166" xfId="0" applyFont="1" applyFill="1" applyBorder="1" applyAlignment="1">
      <alignment horizontal="left" vertical="center" wrapText="1"/>
    </xf>
    <xf numFmtId="0" fontId="71" fillId="2" borderId="168" xfId="0" applyFont="1" applyFill="1" applyBorder="1" applyAlignment="1">
      <alignment horizontal="left" vertical="center" wrapText="1"/>
    </xf>
    <xf numFmtId="0" fontId="71" fillId="2" borderId="169" xfId="0" applyFont="1" applyFill="1" applyBorder="1" applyAlignment="1">
      <alignment horizontal="left" vertical="center" wrapText="1"/>
    </xf>
    <xf numFmtId="0" fontId="62" fillId="40" borderId="172" xfId="0" applyFont="1" applyFill="1" applyBorder="1" applyAlignment="1">
      <alignment horizontal="left" vertical="center" wrapText="1"/>
    </xf>
    <xf numFmtId="0" fontId="62" fillId="2" borderId="172" xfId="0" applyFont="1" applyFill="1" applyBorder="1" applyAlignment="1">
      <alignment horizontal="left" vertical="center" wrapText="1"/>
    </xf>
    <xf numFmtId="0" fontId="62" fillId="0" borderId="172" xfId="0" applyFont="1" applyBorder="1" applyAlignment="1">
      <alignment horizontal="left" vertical="center" wrapText="1"/>
    </xf>
    <xf numFmtId="0" fontId="67" fillId="0" borderId="172" xfId="0" applyFont="1" applyBorder="1" applyAlignment="1">
      <alignment horizontal="left" vertical="center" wrapText="1"/>
    </xf>
    <xf numFmtId="0" fontId="71" fillId="40" borderId="172" xfId="0" applyFont="1" applyFill="1" applyBorder="1" applyAlignment="1">
      <alignment horizontal="left" vertical="center" wrapText="1"/>
    </xf>
    <xf numFmtId="0" fontId="67" fillId="40" borderId="172" xfId="0" applyFont="1" applyFill="1" applyBorder="1" applyAlignment="1">
      <alignment horizontal="left" vertical="center" wrapText="1"/>
    </xf>
    <xf numFmtId="0" fontId="67" fillId="2" borderId="172" xfId="0" applyFont="1" applyFill="1" applyBorder="1" applyAlignment="1">
      <alignment horizontal="left" vertical="center" wrapText="1"/>
    </xf>
    <xf numFmtId="0" fontId="62" fillId="40" borderId="167" xfId="0" applyFont="1" applyFill="1" applyBorder="1" applyAlignment="1">
      <alignment horizontal="left" vertical="center" wrapText="1"/>
    </xf>
    <xf numFmtId="0" fontId="14" fillId="2" borderId="0" xfId="0" applyFont="1" applyFill="1" applyBorder="1" applyAlignment="1">
      <alignment vertical="center" wrapText="1"/>
    </xf>
    <xf numFmtId="0" fontId="31" fillId="2" borderId="0" xfId="0" applyFont="1" applyFill="1" applyBorder="1" applyAlignment="1">
      <alignment vertical="center" wrapText="1"/>
    </xf>
    <xf numFmtId="0" fontId="62" fillId="2" borderId="171" xfId="0" applyFont="1" applyFill="1" applyBorder="1" applyAlignment="1">
      <alignment horizontal="left" vertical="center" wrapText="1"/>
    </xf>
    <xf numFmtId="0" fontId="60" fillId="16" borderId="1" xfId="0" applyFont="1" applyFill="1" applyBorder="1" applyAlignment="1">
      <alignment horizontal="center" vertical="center" wrapText="1"/>
    </xf>
    <xf numFmtId="0" fontId="62" fillId="2" borderId="164" xfId="0" applyFont="1" applyFill="1" applyBorder="1" applyAlignment="1">
      <alignment horizontal="left" vertical="center" wrapText="1"/>
    </xf>
    <xf numFmtId="0" fontId="62" fillId="2" borderId="173" xfId="0" applyFont="1" applyFill="1" applyBorder="1" applyAlignment="1">
      <alignment horizontal="left" vertical="center" wrapText="1"/>
    </xf>
    <xf numFmtId="0" fontId="73" fillId="27" borderId="1" xfId="0" applyFont="1" applyFill="1" applyBorder="1" applyAlignment="1">
      <alignment horizontal="center" vertical="center" wrapText="1"/>
    </xf>
    <xf numFmtId="0" fontId="60" fillId="14" borderId="1" xfId="0" applyFont="1" applyFill="1" applyBorder="1" applyAlignment="1">
      <alignment horizontal="center" vertical="center" wrapText="1"/>
    </xf>
    <xf numFmtId="0" fontId="60" fillId="66" borderId="1" xfId="0" applyFont="1" applyFill="1" applyBorder="1" applyAlignment="1">
      <alignment horizontal="center" vertical="center" wrapText="1"/>
    </xf>
    <xf numFmtId="0" fontId="60" fillId="67" borderId="1" xfId="0" applyFont="1" applyFill="1" applyBorder="1" applyAlignment="1">
      <alignment horizontal="center" vertical="center" wrapText="1"/>
    </xf>
    <xf numFmtId="0" fontId="71" fillId="40" borderId="176" xfId="0" applyFont="1" applyFill="1" applyBorder="1" applyAlignment="1">
      <alignment horizontal="left" vertical="center" wrapText="1"/>
    </xf>
    <xf numFmtId="0" fontId="71" fillId="40" borderId="177" xfId="0" applyFont="1" applyFill="1" applyBorder="1" applyAlignment="1">
      <alignment horizontal="left" vertical="center" wrapText="1"/>
    </xf>
    <xf numFmtId="0" fontId="62" fillId="40" borderId="178"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8" fillId="2" borderId="0" xfId="0" applyFont="1" applyFill="1" applyBorder="1" applyAlignment="1">
      <alignment horizontal="justify" vertical="center" wrapText="1"/>
    </xf>
    <xf numFmtId="0" fontId="18" fillId="2" borderId="0" xfId="0" applyFont="1" applyFill="1" applyBorder="1" applyAlignment="1">
      <alignment vertical="center" wrapText="1"/>
    </xf>
    <xf numFmtId="0" fontId="70" fillId="27" borderId="1" xfId="0" applyFont="1" applyFill="1" applyBorder="1" applyAlignment="1">
      <alignment horizontal="center" vertical="center" wrapText="1"/>
    </xf>
    <xf numFmtId="0" fontId="7" fillId="2" borderId="0" xfId="0" applyFont="1" applyFill="1" applyAlignment="1">
      <alignment horizontal="center" vertical="center" wrapText="1"/>
    </xf>
    <xf numFmtId="0" fontId="61" fillId="58" borderId="0" xfId="0" applyFont="1" applyFill="1" applyBorder="1" applyAlignment="1">
      <alignment horizontal="left" vertical="center" wrapText="1"/>
    </xf>
    <xf numFmtId="0" fontId="64" fillId="58" borderId="165" xfId="0" applyFont="1" applyFill="1" applyBorder="1" applyAlignment="1">
      <alignment horizontal="left" vertical="center" wrapText="1"/>
    </xf>
    <xf numFmtId="0" fontId="61" fillId="11" borderId="174" xfId="0" applyFont="1" applyFill="1" applyBorder="1" applyAlignment="1">
      <alignment horizontal="left" vertical="center" wrapText="1"/>
    </xf>
    <xf numFmtId="0" fontId="61" fillId="11" borderId="0" xfId="0" applyFont="1" applyFill="1" applyBorder="1" applyAlignment="1">
      <alignment horizontal="left" vertical="center" wrapText="1"/>
    </xf>
    <xf numFmtId="0" fontId="61" fillId="11" borderId="165" xfId="0" applyFont="1" applyFill="1" applyBorder="1" applyAlignment="1">
      <alignment horizontal="left" vertical="center" wrapText="1"/>
    </xf>
    <xf numFmtId="0" fontId="61" fillId="5" borderId="174" xfId="0" applyFont="1" applyFill="1" applyBorder="1" applyAlignment="1">
      <alignment horizontal="left" vertical="center" wrapText="1"/>
    </xf>
    <xf numFmtId="0" fontId="61" fillId="5" borderId="0" xfId="0" applyFont="1" applyFill="1" applyBorder="1" applyAlignment="1">
      <alignment horizontal="left" vertical="center" wrapText="1"/>
    </xf>
    <xf numFmtId="0" fontId="64" fillId="5" borderId="0" xfId="0" applyFont="1" applyFill="1" applyBorder="1" applyAlignment="1">
      <alignment horizontal="left" vertical="center" wrapText="1"/>
    </xf>
    <xf numFmtId="0" fontId="61" fillId="5" borderId="165" xfId="0" applyFont="1" applyFill="1" applyBorder="1" applyAlignment="1">
      <alignment horizontal="left" vertical="center" wrapText="1"/>
    </xf>
    <xf numFmtId="0" fontId="61" fillId="43" borderId="174" xfId="0" applyFont="1" applyFill="1" applyBorder="1" applyAlignment="1">
      <alignment horizontal="left" vertical="center" wrapText="1"/>
    </xf>
    <xf numFmtId="0" fontId="61" fillId="43" borderId="0" xfId="0" applyFont="1" applyFill="1" applyBorder="1" applyAlignment="1">
      <alignment horizontal="left" vertical="center" wrapText="1"/>
    </xf>
    <xf numFmtId="0" fontId="61" fillId="43" borderId="165" xfId="0" applyFont="1" applyFill="1" applyBorder="1" applyAlignment="1">
      <alignment horizontal="left" vertical="center" wrapText="1"/>
    </xf>
    <xf numFmtId="0" fontId="61" fillId="42" borderId="174" xfId="0" applyFont="1" applyFill="1" applyBorder="1" applyAlignment="1">
      <alignment horizontal="left" vertical="center" wrapText="1"/>
    </xf>
    <xf numFmtId="0" fontId="61" fillId="42" borderId="0" xfId="0" applyFont="1" applyFill="1" applyBorder="1" applyAlignment="1">
      <alignment horizontal="left" vertical="center" wrapText="1"/>
    </xf>
    <xf numFmtId="0" fontId="61" fillId="42" borderId="165" xfId="0" applyFont="1" applyFill="1" applyBorder="1" applyAlignment="1">
      <alignment horizontal="left" vertical="center" wrapText="1"/>
    </xf>
    <xf numFmtId="0" fontId="61" fillId="74" borderId="167" xfId="0" applyFont="1" applyFill="1" applyBorder="1" applyAlignment="1">
      <alignment horizontal="left" vertical="center" wrapText="1"/>
    </xf>
    <xf numFmtId="0" fontId="61" fillId="74" borderId="174" xfId="0" applyFont="1" applyFill="1" applyBorder="1" applyAlignment="1">
      <alignment horizontal="left" vertical="center" wrapText="1"/>
    </xf>
    <xf numFmtId="0" fontId="61" fillId="74" borderId="0" xfId="0" applyFont="1" applyFill="1" applyBorder="1" applyAlignment="1">
      <alignment horizontal="left" vertical="center" wrapText="1"/>
    </xf>
    <xf numFmtId="0" fontId="67" fillId="79" borderId="170" xfId="0" applyFont="1" applyFill="1" applyBorder="1" applyAlignment="1">
      <alignment vertical="center" wrapText="1"/>
    </xf>
    <xf numFmtId="0" fontId="62" fillId="79" borderId="170" xfId="0" applyFont="1" applyFill="1" applyBorder="1" applyAlignment="1">
      <alignment vertical="center" wrapText="1"/>
    </xf>
    <xf numFmtId="0" fontId="62" fillId="80" borderId="170" xfId="0" applyFont="1" applyFill="1" applyBorder="1" applyAlignment="1">
      <alignment vertical="center" wrapText="1"/>
    </xf>
    <xf numFmtId="0" fontId="62" fillId="81" borderId="170" xfId="0" applyFont="1" applyFill="1" applyBorder="1" applyAlignment="1">
      <alignment vertical="center" wrapText="1"/>
    </xf>
    <xf numFmtId="0" fontId="62" fillId="81" borderId="175" xfId="0" applyFont="1" applyFill="1" applyBorder="1" applyAlignment="1">
      <alignment vertical="center" wrapText="1"/>
    </xf>
    <xf numFmtId="0" fontId="62" fillId="82" borderId="165" xfId="0" applyFont="1" applyFill="1" applyBorder="1" applyAlignment="1">
      <alignment vertical="center" wrapText="1"/>
    </xf>
    <xf numFmtId="0" fontId="62" fillId="82" borderId="167" xfId="0" applyFont="1" applyFill="1" applyBorder="1" applyAlignment="1">
      <alignment vertical="center" wrapText="1"/>
    </xf>
    <xf numFmtId="0" fontId="62" fillId="82" borderId="170" xfId="0" applyFont="1" applyFill="1" applyBorder="1" applyAlignment="1">
      <alignment vertical="center" wrapText="1"/>
    </xf>
    <xf numFmtId="0" fontId="62" fillId="83" borderId="170" xfId="0" applyFont="1" applyFill="1" applyBorder="1" applyAlignment="1">
      <alignment vertical="center" wrapText="1"/>
    </xf>
    <xf numFmtId="0" fontId="62" fillId="84" borderId="170" xfId="0" applyFont="1" applyFill="1" applyBorder="1" applyAlignment="1">
      <alignment vertical="center" wrapText="1"/>
    </xf>
    <xf numFmtId="0" fontId="63" fillId="78" borderId="16" xfId="0" applyFont="1" applyFill="1" applyBorder="1" applyAlignment="1">
      <alignment vertical="center" wrapText="1"/>
    </xf>
    <xf numFmtId="9" fontId="58" fillId="2" borderId="29" xfId="0" applyNumberFormat="1" applyFont="1" applyFill="1" applyBorder="1" applyAlignment="1">
      <alignment horizontal="center" vertical="center" wrapText="1"/>
    </xf>
    <xf numFmtId="2" fontId="58" fillId="2" borderId="29" xfId="0" applyNumberFormat="1" applyFont="1" applyFill="1" applyBorder="1" applyAlignment="1">
      <alignment horizontal="center" vertical="center" wrapText="1"/>
    </xf>
    <xf numFmtId="0" fontId="101" fillId="2" borderId="0" xfId="0" applyFont="1" applyFill="1" applyAlignment="1">
      <alignment horizontal="center" vertical="center" wrapText="1"/>
    </xf>
    <xf numFmtId="0" fontId="102" fillId="3" borderId="1" xfId="0" applyFont="1" applyFill="1" applyBorder="1" applyAlignment="1">
      <alignment horizontal="center" vertical="center" wrapText="1"/>
    </xf>
    <xf numFmtId="0" fontId="102" fillId="9" borderId="1" xfId="0" applyFont="1" applyFill="1" applyBorder="1" applyAlignment="1">
      <alignment horizontal="center" vertical="center" wrapText="1"/>
    </xf>
    <xf numFmtId="0" fontId="102" fillId="14" borderId="1" xfId="0" applyFont="1" applyFill="1" applyBorder="1" applyAlignment="1">
      <alignment horizontal="center" vertical="center" wrapText="1"/>
    </xf>
    <xf numFmtId="0" fontId="102" fillId="3" borderId="2" xfId="0" applyFont="1" applyFill="1" applyBorder="1" applyAlignment="1">
      <alignment horizontal="center" vertical="center" wrapText="1"/>
    </xf>
    <xf numFmtId="0" fontId="102" fillId="9" borderId="2" xfId="0" applyFont="1" applyFill="1" applyBorder="1" applyAlignment="1">
      <alignment horizontal="center" vertical="center" wrapText="1"/>
    </xf>
    <xf numFmtId="0" fontId="102" fillId="14" borderId="2" xfId="0" applyFont="1" applyFill="1" applyBorder="1" applyAlignment="1">
      <alignment horizontal="center" vertical="center" wrapText="1"/>
    </xf>
    <xf numFmtId="0" fontId="58" fillId="2" borderId="0" xfId="0" applyFont="1" applyFill="1" applyAlignment="1">
      <alignment wrapText="1"/>
    </xf>
    <xf numFmtId="0" fontId="72" fillId="3" borderId="1" xfId="0" applyFont="1" applyFill="1" applyBorder="1" applyAlignment="1">
      <alignment horizontal="center" vertical="center" wrapText="1"/>
    </xf>
    <xf numFmtId="9" fontId="58" fillId="6" borderId="58" xfId="0" applyNumberFormat="1" applyFont="1" applyFill="1" applyBorder="1" applyAlignment="1">
      <alignment horizontal="center" vertical="center" wrapText="1"/>
    </xf>
    <xf numFmtId="0" fontId="58" fillId="6" borderId="58" xfId="0" applyFont="1" applyFill="1" applyBorder="1" applyAlignment="1">
      <alignment horizontal="center" vertical="center" wrapText="1"/>
    </xf>
    <xf numFmtId="0" fontId="58" fillId="6" borderId="55" xfId="0" applyFont="1" applyFill="1" applyBorder="1" applyAlignment="1">
      <alignment horizontal="center" vertical="center" wrapText="1"/>
    </xf>
    <xf numFmtId="9" fontId="58" fillId="6" borderId="55" xfId="0" applyNumberFormat="1" applyFont="1" applyFill="1" applyBorder="1" applyAlignment="1">
      <alignment horizontal="center" vertical="center" wrapText="1"/>
    </xf>
    <xf numFmtId="9" fontId="58" fillId="6" borderId="56" xfId="0" applyNumberFormat="1" applyFont="1" applyFill="1" applyBorder="1" applyAlignment="1">
      <alignment horizontal="center" vertical="center" wrapText="1"/>
    </xf>
    <xf numFmtId="9" fontId="56" fillId="13" borderId="1" xfId="0" applyNumberFormat="1" applyFont="1" applyFill="1" applyBorder="1" applyAlignment="1">
      <alignment horizontal="center" vertical="center" wrapText="1"/>
    </xf>
    <xf numFmtId="0" fontId="103" fillId="68" borderId="55" xfId="0" applyFont="1" applyFill="1" applyBorder="1" applyAlignment="1">
      <alignment horizontal="center" vertical="center" wrapText="1"/>
    </xf>
    <xf numFmtId="0" fontId="103" fillId="77" borderId="55" xfId="0" applyFont="1" applyFill="1" applyBorder="1" applyAlignment="1">
      <alignment horizontal="center" vertical="center" wrapText="1"/>
    </xf>
    <xf numFmtId="0" fontId="103" fillId="107" borderId="55" xfId="0" applyFont="1" applyFill="1" applyBorder="1" applyAlignment="1">
      <alignment horizontal="center" vertical="center" wrapText="1"/>
    </xf>
    <xf numFmtId="0" fontId="104" fillId="44" borderId="76" xfId="0" applyFont="1" applyFill="1" applyBorder="1" applyAlignment="1">
      <alignment horizontal="center" vertical="center" wrapText="1"/>
    </xf>
    <xf numFmtId="0" fontId="104" fillId="44" borderId="77" xfId="0" applyFont="1" applyFill="1" applyBorder="1" applyAlignment="1">
      <alignment horizontal="center" vertical="center" wrapText="1"/>
    </xf>
    <xf numFmtId="1" fontId="84" fillId="2" borderId="55" xfId="0" applyNumberFormat="1" applyFont="1" applyFill="1" applyBorder="1" applyAlignment="1">
      <alignment horizontal="center" vertical="center" wrapText="1"/>
    </xf>
    <xf numFmtId="0" fontId="84" fillId="2" borderId="55" xfId="0" applyFont="1" applyFill="1" applyBorder="1" applyAlignment="1">
      <alignment horizontal="center" vertical="center" wrapText="1"/>
    </xf>
    <xf numFmtId="0" fontId="106" fillId="2" borderId="0" xfId="0" applyFont="1" applyFill="1" applyAlignment="1">
      <alignment horizontal="justify" vertical="center" wrapText="1"/>
    </xf>
    <xf numFmtId="0" fontId="58" fillId="2" borderId="0" xfId="0" applyFont="1" applyFill="1" applyAlignment="1">
      <alignment horizontal="justify" vertical="center" wrapText="1"/>
    </xf>
    <xf numFmtId="0" fontId="106" fillId="2" borderId="0" xfId="0" applyFont="1" applyFill="1"/>
    <xf numFmtId="0" fontId="58" fillId="2" borderId="0" xfId="0" applyFont="1" applyFill="1"/>
    <xf numFmtId="0" fontId="79" fillId="44" borderId="77" xfId="0" applyFont="1" applyFill="1" applyBorder="1" applyAlignment="1">
      <alignment horizontal="center" vertical="center" wrapText="1"/>
    </xf>
    <xf numFmtId="0" fontId="79" fillId="44" borderId="78" xfId="0" applyFont="1" applyFill="1" applyBorder="1" applyAlignment="1">
      <alignment horizontal="center" vertical="center" wrapText="1"/>
    </xf>
    <xf numFmtId="0" fontId="58" fillId="86" borderId="61" xfId="0" applyFont="1" applyFill="1" applyBorder="1" applyAlignment="1">
      <alignment horizontal="left" vertical="center" wrapText="1"/>
    </xf>
    <xf numFmtId="0" fontId="79" fillId="44" borderId="1" xfId="0" applyFont="1" applyFill="1" applyBorder="1" applyAlignment="1">
      <alignment horizontal="center" vertical="center" textRotation="90" wrapText="1"/>
    </xf>
    <xf numFmtId="0" fontId="58" fillId="108" borderId="61" xfId="0" applyFont="1" applyFill="1" applyBorder="1" applyAlignment="1">
      <alignment horizontal="left" vertical="center" wrapText="1"/>
    </xf>
    <xf numFmtId="0" fontId="58" fillId="109" borderId="61" xfId="0" applyFont="1" applyFill="1" applyBorder="1" applyAlignment="1">
      <alignment horizontal="left" vertical="center" wrapText="1"/>
    </xf>
    <xf numFmtId="0" fontId="58" fillId="77" borderId="61" xfId="0" applyFont="1" applyFill="1" applyBorder="1" applyAlignment="1">
      <alignment horizontal="left" vertical="center" wrapText="1"/>
    </xf>
    <xf numFmtId="0" fontId="58" fillId="110" borderId="61" xfId="0" applyFont="1" applyFill="1" applyBorder="1" applyAlignment="1">
      <alignment horizontal="left" vertical="center" wrapText="1"/>
    </xf>
    <xf numFmtId="0" fontId="58" fillId="76" borderId="61" xfId="0" applyFont="1" applyFill="1" applyBorder="1" applyAlignment="1">
      <alignment horizontal="left" vertical="center" wrapText="1"/>
    </xf>
    <xf numFmtId="0" fontId="101" fillId="12" borderId="2" xfId="0" applyFont="1" applyFill="1" applyBorder="1" applyAlignment="1">
      <alignment horizontal="center" vertical="center" wrapText="1"/>
    </xf>
    <xf numFmtId="0" fontId="65" fillId="2" borderId="37" xfId="0" applyFont="1" applyFill="1" applyBorder="1" applyAlignment="1">
      <alignment horizontal="justify" vertical="center" wrapText="1"/>
    </xf>
    <xf numFmtId="0" fontId="101" fillId="13" borderId="2" xfId="0" applyFont="1" applyFill="1" applyBorder="1" applyAlignment="1">
      <alignment horizontal="center" vertical="center" wrapText="1"/>
    </xf>
    <xf numFmtId="0" fontId="65" fillId="2" borderId="16" xfId="0" applyFont="1" applyFill="1" applyBorder="1" applyAlignment="1">
      <alignment horizontal="justify" vertical="center" wrapText="1"/>
    </xf>
    <xf numFmtId="0" fontId="101" fillId="15" borderId="2" xfId="0" applyFont="1" applyFill="1" applyBorder="1" applyAlignment="1">
      <alignment horizontal="center" vertical="center" wrapText="1"/>
    </xf>
    <xf numFmtId="0" fontId="65" fillId="2" borderId="38" xfId="0" applyFont="1" applyFill="1" applyBorder="1" applyAlignment="1">
      <alignment horizontal="justify" vertical="center" wrapText="1"/>
    </xf>
    <xf numFmtId="0" fontId="101" fillId="4" borderId="119" xfId="0" applyFont="1" applyFill="1" applyBorder="1" applyAlignment="1">
      <alignment horizontal="center" vertical="center" wrapText="1"/>
    </xf>
    <xf numFmtId="0" fontId="59" fillId="2" borderId="119" xfId="0" applyFont="1" applyFill="1" applyBorder="1" applyAlignment="1">
      <alignment horizontal="left" vertical="center" wrapText="1"/>
    </xf>
    <xf numFmtId="0" fontId="101" fillId="17" borderId="2" xfId="0" applyFont="1" applyFill="1" applyBorder="1" applyAlignment="1">
      <alignment horizontal="center" vertical="center" wrapText="1"/>
    </xf>
    <xf numFmtId="0" fontId="59" fillId="2" borderId="28" xfId="0" applyFont="1" applyFill="1" applyBorder="1" applyAlignment="1">
      <alignment horizontal="left" vertical="center" wrapText="1"/>
    </xf>
    <xf numFmtId="0" fontId="101" fillId="9" borderId="2" xfId="0" applyFont="1" applyFill="1" applyBorder="1" applyAlignment="1">
      <alignment horizontal="center" vertical="center" wrapText="1"/>
    </xf>
    <xf numFmtId="0" fontId="58" fillId="2" borderId="39" xfId="0" applyFont="1" applyFill="1" applyBorder="1" applyAlignment="1">
      <alignment horizontal="justify" vertical="center" wrapText="1"/>
    </xf>
    <xf numFmtId="0" fontId="63" fillId="76" borderId="39" xfId="0" applyFont="1" applyFill="1" applyBorder="1" applyAlignment="1">
      <alignment vertical="center" wrapText="1"/>
    </xf>
    <xf numFmtId="0" fontId="63" fillId="99" borderId="28" xfId="0" applyFont="1" applyFill="1" applyBorder="1" applyAlignment="1">
      <alignment vertical="center" wrapText="1"/>
    </xf>
    <xf numFmtId="0" fontId="63" fillId="76" borderId="119" xfId="0" applyFont="1" applyFill="1" applyBorder="1" applyAlignment="1">
      <alignment horizontal="justify" vertical="center" wrapText="1"/>
    </xf>
    <xf numFmtId="0" fontId="63" fillId="109" borderId="38" xfId="0" applyFont="1" applyFill="1" applyBorder="1" applyAlignment="1">
      <alignment horizontal="justify" vertical="center" wrapText="1"/>
    </xf>
    <xf numFmtId="0" fontId="63" fillId="68" borderId="37" xfId="0" applyFont="1" applyFill="1" applyBorder="1" applyAlignment="1">
      <alignment vertical="center" wrapText="1"/>
    </xf>
    <xf numFmtId="0" fontId="107" fillId="44" borderId="2" xfId="1" applyFont="1" applyFill="1" applyBorder="1" applyAlignment="1" applyProtection="1">
      <alignment horizontal="center" vertical="center" wrapText="1"/>
    </xf>
    <xf numFmtId="0" fontId="107" fillId="61" borderId="2" xfId="1" applyFont="1" applyFill="1" applyBorder="1" applyAlignment="1" applyProtection="1">
      <alignment horizontal="center" vertical="center" wrapText="1"/>
    </xf>
    <xf numFmtId="0" fontId="75" fillId="23" borderId="55" xfId="0" applyFont="1" applyFill="1" applyBorder="1" applyAlignment="1">
      <alignment horizontal="center" vertical="center" wrapText="1"/>
    </xf>
    <xf numFmtId="0" fontId="75" fillId="19" borderId="55" xfId="0" applyFont="1" applyFill="1" applyBorder="1" applyAlignment="1">
      <alignment horizontal="center" vertical="center" wrapText="1"/>
    </xf>
    <xf numFmtId="49" fontId="110" fillId="19" borderId="55" xfId="0" applyNumberFormat="1" applyFont="1" applyFill="1" applyBorder="1" applyAlignment="1">
      <alignment horizontal="center" vertical="center" wrapText="1"/>
    </xf>
    <xf numFmtId="0" fontId="75" fillId="10" borderId="55" xfId="0" applyFont="1" applyFill="1" applyBorder="1" applyAlignment="1">
      <alignment horizontal="center" vertical="center" wrapText="1"/>
    </xf>
    <xf numFmtId="49" fontId="110" fillId="10" borderId="55" xfId="0" applyNumberFormat="1" applyFont="1" applyFill="1" applyBorder="1" applyAlignment="1">
      <alignment horizontal="center" vertical="center" wrapText="1"/>
    </xf>
    <xf numFmtId="0" fontId="75" fillId="50" borderId="55" xfId="0" applyFont="1" applyFill="1" applyBorder="1" applyAlignment="1">
      <alignment horizontal="center" vertical="center" wrapText="1"/>
    </xf>
    <xf numFmtId="49" fontId="110" fillId="50" borderId="55" xfId="0" applyNumberFormat="1" applyFont="1" applyFill="1" applyBorder="1" applyAlignment="1">
      <alignment horizontal="center" vertical="center" wrapText="1"/>
    </xf>
    <xf numFmtId="0" fontId="111" fillId="6" borderId="55" xfId="0" applyFont="1" applyFill="1" applyBorder="1" applyAlignment="1">
      <alignment horizontal="center" vertical="center" wrapText="1"/>
    </xf>
    <xf numFmtId="0" fontId="113" fillId="6" borderId="55" xfId="0" applyFont="1" applyFill="1" applyBorder="1" applyAlignment="1">
      <alignment horizontal="center" vertical="center" wrapText="1"/>
    </xf>
    <xf numFmtId="0" fontId="111" fillId="6" borderId="55" xfId="0" applyFont="1" applyFill="1" applyBorder="1" applyAlignment="1">
      <alignment horizontal="justify" vertical="center" wrapText="1"/>
    </xf>
    <xf numFmtId="0" fontId="112" fillId="6" borderId="55" xfId="0" applyFont="1" applyFill="1" applyBorder="1" applyAlignment="1">
      <alignment horizontal="center" vertical="center" wrapText="1"/>
    </xf>
    <xf numFmtId="0" fontId="111" fillId="6" borderId="55" xfId="0" applyFont="1" applyFill="1" applyBorder="1" applyAlignment="1">
      <alignment horizontal="center" vertical="top"/>
    </xf>
    <xf numFmtId="49" fontId="114" fillId="6" borderId="55" xfId="0" applyNumberFormat="1" applyFont="1" applyFill="1" applyBorder="1" applyAlignment="1">
      <alignment horizontal="center" vertical="center" wrapText="1"/>
    </xf>
    <xf numFmtId="49" fontId="113" fillId="6" borderId="55" xfId="0" applyNumberFormat="1" applyFont="1" applyFill="1" applyBorder="1" applyAlignment="1">
      <alignment horizontal="center" vertical="center" wrapText="1"/>
    </xf>
    <xf numFmtId="0" fontId="111" fillId="6" borderId="55" xfId="0" applyFont="1" applyFill="1" applyBorder="1" applyAlignment="1">
      <alignment horizontal="center" vertical="top" wrapText="1"/>
    </xf>
    <xf numFmtId="0" fontId="75" fillId="7" borderId="55" xfId="0" applyFont="1" applyFill="1" applyBorder="1" applyAlignment="1">
      <alignment horizontal="center" vertical="center" wrapText="1"/>
    </xf>
    <xf numFmtId="49" fontId="110" fillId="7" borderId="55" xfId="0" applyNumberFormat="1" applyFont="1" applyFill="1" applyBorder="1" applyAlignment="1">
      <alignment horizontal="center" vertical="center" wrapText="1"/>
    </xf>
    <xf numFmtId="0" fontId="69" fillId="7" borderId="55" xfId="0" applyFont="1" applyFill="1" applyBorder="1" applyAlignment="1">
      <alignment horizontal="center" vertical="center" wrapText="1"/>
    </xf>
    <xf numFmtId="49" fontId="103" fillId="7" borderId="55" xfId="0" applyNumberFormat="1" applyFont="1" applyFill="1" applyBorder="1" applyAlignment="1">
      <alignment horizontal="center" vertical="center" wrapText="1"/>
    </xf>
    <xf numFmtId="0" fontId="111" fillId="6" borderId="55" xfId="0" applyFont="1" applyFill="1" applyBorder="1" applyAlignment="1">
      <alignment horizontal="justify" vertical="top" wrapText="1"/>
    </xf>
    <xf numFmtId="49" fontId="114" fillId="50" borderId="55" xfId="0" applyNumberFormat="1" applyFont="1" applyFill="1" applyBorder="1" applyAlignment="1">
      <alignment horizontal="center" vertical="center" wrapText="1"/>
    </xf>
    <xf numFmtId="0" fontId="117" fillId="6" borderId="55" xfId="0" applyFont="1" applyFill="1" applyBorder="1" applyAlignment="1">
      <alignment horizontal="center" vertical="center" wrapText="1"/>
    </xf>
    <xf numFmtId="49" fontId="110" fillId="50" borderId="55" xfId="0" applyNumberFormat="1" applyFont="1" applyFill="1" applyBorder="1" applyAlignment="1">
      <alignment horizontal="justify" vertical="center" wrapText="1"/>
    </xf>
    <xf numFmtId="49" fontId="110" fillId="23" borderId="55" xfId="0" applyNumberFormat="1" applyFont="1" applyFill="1" applyBorder="1" applyAlignment="1">
      <alignment horizontal="justify" vertical="center" wrapText="1"/>
    </xf>
    <xf numFmtId="0" fontId="75" fillId="7" borderId="56" xfId="0" applyFont="1" applyFill="1" applyBorder="1" applyAlignment="1">
      <alignment horizontal="center" vertical="center" wrapText="1"/>
    </xf>
    <xf numFmtId="49" fontId="110" fillId="7" borderId="56" xfId="0" applyNumberFormat="1" applyFont="1" applyFill="1" applyBorder="1" applyAlignment="1">
      <alignment horizontal="center" vertical="center" wrapText="1"/>
    </xf>
    <xf numFmtId="0" fontId="112" fillId="6" borderId="61" xfId="0" applyFont="1" applyFill="1" applyBorder="1" applyAlignment="1">
      <alignment horizontal="center" vertical="center" wrapText="1"/>
    </xf>
    <xf numFmtId="0" fontId="80" fillId="23" borderId="55" xfId="0" applyFont="1" applyFill="1" applyBorder="1" applyAlignment="1">
      <alignment horizontal="left" vertical="center" wrapText="1"/>
    </xf>
    <xf numFmtId="0" fontId="80" fillId="19" borderId="55" xfId="0" applyFont="1" applyFill="1" applyBorder="1" applyAlignment="1">
      <alignment horizontal="left" vertical="center" wrapText="1"/>
    </xf>
    <xf numFmtId="0" fontId="80" fillId="10" borderId="55" xfId="0" applyFont="1" applyFill="1" applyBorder="1" applyAlignment="1">
      <alignment horizontal="left" vertical="center" wrapText="1"/>
    </xf>
    <xf numFmtId="0" fontId="80" fillId="50" borderId="55" xfId="0" applyFont="1" applyFill="1" applyBorder="1" applyAlignment="1">
      <alignment horizontal="left" vertical="center" wrapText="1"/>
    </xf>
    <xf numFmtId="0" fontId="111" fillId="6" borderId="55" xfId="0" applyFont="1" applyFill="1" applyBorder="1" applyAlignment="1">
      <alignment horizontal="left" vertical="center" wrapText="1"/>
    </xf>
    <xf numFmtId="0" fontId="80" fillId="7" borderId="55" xfId="0" applyFont="1" applyFill="1" applyBorder="1" applyAlignment="1">
      <alignment horizontal="left" vertical="center" wrapText="1"/>
    </xf>
    <xf numFmtId="0" fontId="115" fillId="7" borderId="55" xfId="0" applyFont="1" applyFill="1" applyBorder="1" applyAlignment="1">
      <alignment horizontal="left" vertical="center" wrapText="1"/>
    </xf>
    <xf numFmtId="0" fontId="80" fillId="7" borderId="56" xfId="0" applyFont="1" applyFill="1" applyBorder="1" applyAlignment="1">
      <alignment horizontal="left" vertical="center" wrapText="1"/>
    </xf>
    <xf numFmtId="0" fontId="75" fillId="23" borderId="55" xfId="0" applyFont="1" applyFill="1" applyBorder="1" applyAlignment="1">
      <alignment horizontal="left" vertical="center" wrapText="1"/>
    </xf>
    <xf numFmtId="0" fontId="69" fillId="19" borderId="55" xfId="0" applyFont="1" applyFill="1" applyBorder="1" applyAlignment="1">
      <alignment horizontal="left" vertical="center" wrapText="1"/>
    </xf>
    <xf numFmtId="0" fontId="75" fillId="10" borderId="55" xfId="0" applyFont="1" applyFill="1" applyBorder="1" applyAlignment="1">
      <alignment horizontal="left" vertical="center" wrapText="1"/>
    </xf>
    <xf numFmtId="0" fontId="75" fillId="19" borderId="55" xfId="0" applyFont="1" applyFill="1" applyBorder="1" applyAlignment="1">
      <alignment horizontal="left" vertical="center" wrapText="1"/>
    </xf>
    <xf numFmtId="0" fontId="75" fillId="50" borderId="55" xfId="0" applyFont="1" applyFill="1" applyBorder="1" applyAlignment="1">
      <alignment horizontal="left" vertical="center" wrapText="1"/>
    </xf>
    <xf numFmtId="0" fontId="75" fillId="7" borderId="55" xfId="0" applyFont="1" applyFill="1" applyBorder="1" applyAlignment="1">
      <alignment horizontal="left" vertical="center" wrapText="1"/>
    </xf>
    <xf numFmtId="0" fontId="80" fillId="6" borderId="55" xfId="0" applyFont="1" applyFill="1" applyBorder="1" applyAlignment="1">
      <alignment horizontal="left" vertical="center" wrapText="1"/>
    </xf>
    <xf numFmtId="0" fontId="118" fillId="44" borderId="2" xfId="1" applyFont="1" applyFill="1" applyBorder="1" applyAlignment="1" applyProtection="1">
      <alignment horizontal="center" vertical="center" textRotation="90" wrapText="1"/>
    </xf>
    <xf numFmtId="0" fontId="101" fillId="3" borderId="0" xfId="0" applyFont="1" applyFill="1" applyBorder="1" applyAlignment="1">
      <alignment horizontal="center" vertical="center" textRotation="90"/>
    </xf>
    <xf numFmtId="0" fontId="80" fillId="7" borderId="0" xfId="0" applyFont="1" applyFill="1" applyBorder="1" applyAlignment="1">
      <alignment horizontal="center" vertical="top" wrapText="1"/>
    </xf>
    <xf numFmtId="0" fontId="59" fillId="112" borderId="0" xfId="10" applyFill="1" applyAlignment="1">
      <alignment horizontal="left" vertical="center" wrapText="1"/>
    </xf>
    <xf numFmtId="0" fontId="59" fillId="112" borderId="0" xfId="10" applyFill="1" applyAlignment="1">
      <alignment vertical="center" wrapText="1"/>
    </xf>
    <xf numFmtId="0" fontId="59" fillId="112" borderId="0" xfId="10" applyFill="1" applyAlignment="1">
      <alignment vertical="top" wrapText="1"/>
    </xf>
    <xf numFmtId="0" fontId="19" fillId="2" borderId="0" xfId="0" applyFont="1" applyFill="1" applyAlignment="1"/>
    <xf numFmtId="0" fontId="58" fillId="113" borderId="55" xfId="0" applyFont="1" applyFill="1" applyBorder="1" applyAlignment="1">
      <alignment horizontal="justify" vertical="center" wrapText="1"/>
    </xf>
    <xf numFmtId="0" fontId="58" fillId="114" borderId="55" xfId="0" applyFont="1" applyFill="1" applyBorder="1" applyAlignment="1">
      <alignment horizontal="justify" vertical="center" wrapText="1"/>
    </xf>
    <xf numFmtId="0" fontId="58" fillId="115" borderId="55" xfId="0" applyFont="1" applyFill="1" applyBorder="1" applyAlignment="1">
      <alignment horizontal="justify" vertical="center" wrapText="1"/>
    </xf>
    <xf numFmtId="0" fontId="58" fillId="116" borderId="55" xfId="0" applyFont="1" applyFill="1" applyBorder="1" applyAlignment="1">
      <alignment horizontal="justify" vertical="center" wrapText="1"/>
    </xf>
    <xf numFmtId="0" fontId="58" fillId="117" borderId="55" xfId="0" applyFont="1" applyFill="1" applyBorder="1" applyAlignment="1">
      <alignment horizontal="justify" vertical="center" wrapText="1"/>
    </xf>
    <xf numFmtId="0" fontId="58" fillId="118" borderId="55" xfId="0" applyFont="1" applyFill="1" applyBorder="1" applyAlignment="1">
      <alignment horizontal="justify" vertical="center" wrapText="1"/>
    </xf>
    <xf numFmtId="0" fontId="58" fillId="119" borderId="55" xfId="0" applyFont="1" applyFill="1" applyBorder="1" applyAlignment="1">
      <alignment horizontal="justify" vertical="center" wrapText="1"/>
    </xf>
    <xf numFmtId="0" fontId="105" fillId="17" borderId="1" xfId="0" applyFont="1" applyFill="1" applyBorder="1" applyAlignment="1">
      <alignment horizontal="center" vertical="center" textRotation="90" wrapText="1"/>
    </xf>
    <xf numFmtId="0" fontId="76" fillId="24" borderId="1" xfId="0" applyFont="1" applyFill="1" applyBorder="1" applyAlignment="1">
      <alignment horizontal="right" vertical="center" wrapText="1"/>
    </xf>
    <xf numFmtId="9" fontId="83" fillId="24" borderId="1" xfId="0" applyNumberFormat="1" applyFont="1" applyFill="1" applyBorder="1" applyAlignment="1">
      <alignment horizontal="center" vertical="center" wrapText="1"/>
    </xf>
    <xf numFmtId="10" fontId="99" fillId="47" borderId="1" xfId="0" applyNumberFormat="1" applyFont="1" applyFill="1" applyBorder="1" applyAlignment="1">
      <alignment horizontal="center" vertical="center"/>
    </xf>
    <xf numFmtId="0" fontId="4" fillId="15" borderId="0" xfId="0" applyFont="1" applyFill="1" applyAlignment="1" applyProtection="1">
      <alignment vertical="center" wrapText="1"/>
    </xf>
    <xf numFmtId="0" fontId="4" fillId="2" borderId="0" xfId="0" applyFont="1" applyFill="1" applyAlignment="1" applyProtection="1">
      <alignment vertical="center" wrapText="1"/>
    </xf>
    <xf numFmtId="9" fontId="58" fillId="2" borderId="151" xfId="0" applyNumberFormat="1" applyFont="1" applyFill="1" applyBorder="1" applyAlignment="1" applyProtection="1">
      <alignment horizontal="center" vertical="center" wrapText="1"/>
    </xf>
    <xf numFmtId="2" fontId="58" fillId="2" borderId="151" xfId="0" applyNumberFormat="1" applyFont="1" applyFill="1" applyBorder="1" applyAlignment="1" applyProtection="1">
      <alignment horizontal="center" vertical="center" wrapText="1"/>
    </xf>
    <xf numFmtId="0" fontId="39" fillId="2" borderId="0" xfId="0" applyFont="1" applyFill="1" applyAlignment="1" applyProtection="1">
      <alignment horizontal="left" vertical="center" wrapText="1"/>
    </xf>
    <xf numFmtId="9" fontId="58" fillId="2" borderId="29" xfId="0" applyNumberFormat="1" applyFont="1" applyFill="1" applyBorder="1" applyAlignment="1" applyProtection="1">
      <alignment horizontal="center" vertical="center" wrapText="1"/>
    </xf>
    <xf numFmtId="0" fontId="58" fillId="64" borderId="0" xfId="9" applyProtection="1">
      <alignment horizontal="justify" vertical="center"/>
      <protection locked="0"/>
    </xf>
    <xf numFmtId="0" fontId="10" fillId="2" borderId="0" xfId="0" applyFont="1" applyFill="1" applyAlignment="1" applyProtection="1">
      <alignment vertical="center" wrapText="1"/>
    </xf>
    <xf numFmtId="0" fontId="39" fillId="2" borderId="0" xfId="0" applyFont="1" applyFill="1" applyAlignment="1" applyProtection="1">
      <alignment vertical="center" wrapText="1"/>
    </xf>
    <xf numFmtId="0" fontId="4" fillId="3" borderId="0" xfId="0" applyFont="1" applyFill="1" applyAlignment="1" applyProtection="1">
      <alignment vertical="center" wrapText="1"/>
    </xf>
    <xf numFmtId="0" fontId="79" fillId="21" borderId="120" xfId="0" applyFont="1" applyFill="1" applyBorder="1" applyAlignment="1" applyProtection="1">
      <alignment horizontal="center" vertical="center" wrapText="1"/>
    </xf>
    <xf numFmtId="0" fontId="79" fillId="21" borderId="1" xfId="0" applyFont="1" applyFill="1" applyBorder="1" applyAlignment="1" applyProtection="1">
      <alignment horizontal="center" vertical="center" wrapText="1"/>
    </xf>
    <xf numFmtId="0" fontId="81" fillId="68" borderId="11" xfId="0" applyFont="1" applyFill="1" applyBorder="1" applyAlignment="1" applyProtection="1">
      <alignment horizontal="center" vertical="center" wrapText="1"/>
    </xf>
    <xf numFmtId="0" fontId="81" fillId="68" borderId="8" xfId="0" applyFont="1" applyFill="1" applyBorder="1" applyAlignment="1" applyProtection="1">
      <alignment horizontal="center" vertical="center" wrapText="1"/>
    </xf>
    <xf numFmtId="0" fontId="0" fillId="2" borderId="0" xfId="0" applyFont="1" applyFill="1" applyAlignment="1" applyProtection="1">
      <alignment vertical="center" wrapText="1"/>
    </xf>
    <xf numFmtId="0" fontId="83" fillId="54" borderId="4" xfId="0" applyFont="1" applyFill="1" applyBorder="1" applyAlignment="1" applyProtection="1">
      <alignment horizontal="center" vertical="center" wrapText="1"/>
    </xf>
    <xf numFmtId="0" fontId="83" fillId="20" borderId="4" xfId="0" applyFont="1" applyFill="1" applyBorder="1" applyAlignment="1" applyProtection="1">
      <alignment horizontal="center" vertical="center" wrapText="1"/>
    </xf>
    <xf numFmtId="0" fontId="83" fillId="55" borderId="4" xfId="0" applyFont="1" applyFill="1" applyBorder="1" applyAlignment="1" applyProtection="1">
      <alignment horizontal="center" vertical="center" wrapText="1"/>
    </xf>
    <xf numFmtId="0" fontId="83" fillId="56" borderId="7" xfId="0" applyFont="1" applyFill="1" applyBorder="1" applyAlignment="1" applyProtection="1">
      <alignment horizontal="center" vertical="center" wrapText="1"/>
    </xf>
    <xf numFmtId="0" fontId="57" fillId="45" borderId="8" xfId="0" applyFont="1" applyFill="1" applyBorder="1" applyAlignment="1" applyProtection="1">
      <alignment horizontal="center" vertical="center" wrapText="1"/>
    </xf>
    <xf numFmtId="0" fontId="81" fillId="82" borderId="11" xfId="0" applyFont="1" applyFill="1" applyBorder="1" applyAlignment="1" applyProtection="1">
      <alignment horizontal="center" vertical="center" wrapText="1"/>
    </xf>
    <xf numFmtId="0" fontId="81" fillId="82" borderId="8" xfId="0" applyFont="1" applyFill="1" applyBorder="1" applyAlignment="1" applyProtection="1">
      <alignment horizontal="center" vertical="center" wrapText="1"/>
    </xf>
    <xf numFmtId="0" fontId="56" fillId="45" borderId="8" xfId="0" applyFont="1" applyFill="1" applyBorder="1" applyAlignment="1" applyProtection="1">
      <alignment horizontal="center" vertical="center" wrapText="1"/>
    </xf>
    <xf numFmtId="0" fontId="81" fillId="87" borderId="11" xfId="0" applyFont="1" applyFill="1" applyBorder="1" applyAlignment="1" applyProtection="1">
      <alignment horizontal="center" vertical="center" wrapText="1"/>
    </xf>
    <xf numFmtId="0" fontId="81" fillId="87" borderId="8" xfId="0" applyFont="1" applyFill="1" applyBorder="1" applyAlignment="1" applyProtection="1">
      <alignment horizontal="center" vertical="center" wrapText="1"/>
    </xf>
    <xf numFmtId="0" fontId="56" fillId="12" borderId="1" xfId="0" applyFont="1" applyFill="1" applyBorder="1" applyAlignment="1" applyProtection="1">
      <alignment horizontal="center" vertical="center" wrapText="1"/>
    </xf>
    <xf numFmtId="0" fontId="61" fillId="82" borderId="11" xfId="0" applyFont="1" applyFill="1" applyBorder="1" applyAlignment="1" applyProtection="1">
      <alignment vertical="center" wrapText="1"/>
    </xf>
    <xf numFmtId="1" fontId="63" fillId="2" borderId="18" xfId="0" applyNumberFormat="1" applyFont="1" applyFill="1" applyBorder="1" applyAlignment="1" applyProtection="1">
      <alignment horizontal="center" vertical="center" wrapText="1"/>
    </xf>
    <xf numFmtId="0" fontId="61" fillId="82" borderId="8"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2" fontId="4" fillId="2" borderId="0" xfId="0" applyNumberFormat="1" applyFont="1" applyFill="1" applyAlignment="1" applyProtection="1">
      <alignment vertical="center" wrapText="1"/>
    </xf>
    <xf numFmtId="0" fontId="4" fillId="13" borderId="0" xfId="0" applyFont="1" applyFill="1" applyAlignment="1" applyProtection="1">
      <alignment vertical="center" wrapText="1"/>
    </xf>
    <xf numFmtId="0" fontId="3" fillId="2" borderId="0" xfId="0" applyFont="1" applyFill="1" applyAlignment="1" applyProtection="1">
      <alignment vertical="center" wrapText="1"/>
    </xf>
    <xf numFmtId="0" fontId="0" fillId="13" borderId="0" xfId="0" applyFont="1" applyFill="1" applyAlignment="1" applyProtection="1">
      <alignment vertical="center" wrapText="1"/>
    </xf>
    <xf numFmtId="0" fontId="79" fillId="25" borderId="19" xfId="0" applyFont="1" applyFill="1" applyBorder="1" applyAlignment="1" applyProtection="1">
      <alignment horizontal="center" vertical="center" wrapText="1"/>
    </xf>
    <xf numFmtId="0" fontId="79" fillId="25" borderId="3" xfId="0" applyFont="1" applyFill="1" applyBorder="1" applyAlignment="1" applyProtection="1">
      <alignment horizontal="center" vertical="center" wrapText="1"/>
    </xf>
    <xf numFmtId="0" fontId="79" fillId="25" borderId="1" xfId="0" applyFont="1" applyFill="1" applyBorder="1" applyAlignment="1" applyProtection="1">
      <alignment horizontal="center" vertical="center" wrapText="1"/>
    </xf>
    <xf numFmtId="0" fontId="87" fillId="89" borderId="20" xfId="0" applyFont="1" applyFill="1" applyBorder="1" applyAlignment="1" applyProtection="1">
      <alignment horizontal="center" vertical="center" wrapText="1"/>
    </xf>
    <xf numFmtId="0" fontId="87" fillId="89" borderId="16" xfId="0" applyFont="1" applyFill="1" applyBorder="1" applyAlignment="1" applyProtection="1">
      <alignment horizontal="center" vertical="center" wrapText="1"/>
    </xf>
    <xf numFmtId="0" fontId="58" fillId="2" borderId="0" xfId="0" applyFont="1" applyFill="1" applyAlignment="1" applyProtection="1">
      <alignment vertical="center" wrapText="1"/>
    </xf>
    <xf numFmtId="0" fontId="57" fillId="13" borderId="47" xfId="0" applyFont="1" applyFill="1" applyBorder="1" applyAlignment="1" applyProtection="1">
      <alignment horizontal="center" vertical="center" wrapText="1"/>
    </xf>
    <xf numFmtId="0" fontId="79" fillId="25" borderId="87" xfId="0" applyFont="1" applyFill="1" applyBorder="1" applyAlignment="1" applyProtection="1">
      <alignment horizontal="center" vertical="center" wrapText="1"/>
    </xf>
    <xf numFmtId="0" fontId="33" fillId="2" borderId="0" xfId="0" applyFont="1" applyFill="1" applyAlignment="1" applyProtection="1">
      <alignment vertical="center" wrapText="1"/>
    </xf>
    <xf numFmtId="0" fontId="79" fillId="25" borderId="84" xfId="0" applyFont="1" applyFill="1" applyBorder="1" applyAlignment="1" applyProtection="1">
      <alignment horizontal="center" vertical="center" wrapText="1"/>
    </xf>
    <xf numFmtId="0" fontId="87" fillId="83" borderId="20" xfId="0" applyFont="1" applyFill="1" applyBorder="1" applyAlignment="1" applyProtection="1">
      <alignment horizontal="center" vertical="center" wrapText="1"/>
    </xf>
    <xf numFmtId="0" fontId="87" fillId="83" borderId="16"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77" fillId="41" borderId="0" xfId="0" applyFont="1" applyFill="1" applyBorder="1" applyAlignment="1" applyProtection="1">
      <alignment horizontal="center" vertical="center" wrapText="1"/>
    </xf>
    <xf numFmtId="0" fontId="56" fillId="13" borderId="2" xfId="0" applyFont="1" applyFill="1" applyBorder="1" applyAlignment="1" applyProtection="1">
      <alignment horizontal="center" vertical="center" wrapText="1"/>
    </xf>
    <xf numFmtId="0" fontId="63" fillId="78" borderId="1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9" fontId="58" fillId="2" borderId="16" xfId="0" applyNumberFormat="1" applyFont="1" applyFill="1" applyBorder="1" applyAlignment="1" applyProtection="1">
      <alignment horizontal="center" vertical="center" wrapText="1"/>
    </xf>
    <xf numFmtId="2" fontId="58" fillId="2" borderId="16" xfId="4" applyNumberFormat="1" applyFont="1" applyFill="1" applyBorder="1" applyAlignment="1" applyProtection="1">
      <alignment horizontal="center" vertical="center" wrapText="1"/>
    </xf>
    <xf numFmtId="9" fontId="4" fillId="2" borderId="0" xfId="0" applyNumberFormat="1" applyFont="1" applyFill="1" applyAlignment="1" applyProtection="1">
      <alignment vertical="center" wrapText="1"/>
    </xf>
    <xf numFmtId="0" fontId="79" fillId="28" borderId="19" xfId="0" applyFont="1" applyFill="1" applyBorder="1" applyAlignment="1" applyProtection="1">
      <alignment horizontal="center" vertical="center" wrapText="1"/>
    </xf>
    <xf numFmtId="0" fontId="79" fillId="28" borderId="3" xfId="0" applyFont="1" applyFill="1" applyBorder="1" applyAlignment="1" applyProtection="1">
      <alignment horizontal="center" vertical="center" wrapText="1"/>
    </xf>
    <xf numFmtId="0" fontId="79" fillId="28" borderId="5" xfId="0" applyFont="1" applyFill="1" applyBorder="1" applyAlignment="1" applyProtection="1">
      <alignment horizontal="center" vertical="center" wrapText="1"/>
    </xf>
    <xf numFmtId="0" fontId="79" fillId="28" borderId="2" xfId="0" applyFont="1" applyFill="1" applyBorder="1" applyAlignment="1" applyProtection="1">
      <alignment horizontal="center" vertical="center" wrapText="1"/>
    </xf>
    <xf numFmtId="0" fontId="88" fillId="92" borderId="21" xfId="0" applyFont="1" applyFill="1" applyBorder="1" applyAlignment="1" applyProtection="1">
      <alignment horizontal="center" vertical="center" wrapText="1"/>
    </xf>
    <xf numFmtId="0" fontId="54" fillId="2" borderId="0" xfId="0" applyFont="1" applyFill="1" applyAlignment="1" applyProtection="1">
      <alignment vertical="center" wrapText="1"/>
    </xf>
    <xf numFmtId="0" fontId="57" fillId="15" borderId="69" xfId="0" applyFont="1" applyFill="1" applyBorder="1" applyAlignment="1" applyProtection="1">
      <alignment horizontal="center" vertical="center" wrapText="1"/>
    </xf>
    <xf numFmtId="0" fontId="63" fillId="2" borderId="0" xfId="0" applyFont="1" applyFill="1" applyAlignment="1" applyProtection="1">
      <alignment vertical="center" wrapText="1"/>
    </xf>
    <xf numFmtId="0" fontId="77" fillId="38" borderId="0" xfId="0" applyFont="1" applyFill="1" applyBorder="1" applyAlignment="1" applyProtection="1">
      <alignment horizontal="justify" vertical="center" wrapText="1"/>
    </xf>
    <xf numFmtId="0" fontId="56" fillId="15" borderId="92" xfId="0" applyFont="1" applyFill="1" applyBorder="1" applyAlignment="1" applyProtection="1">
      <alignment horizontal="center" vertical="center" wrapText="1"/>
    </xf>
    <xf numFmtId="0" fontId="56" fillId="15" borderId="2" xfId="0" applyFont="1" applyFill="1" applyBorder="1" applyAlignment="1" applyProtection="1">
      <alignment horizontal="center" vertical="center" wrapText="1"/>
    </xf>
    <xf numFmtId="0" fontId="56" fillId="15" borderId="93" xfId="0" applyFont="1" applyFill="1" applyBorder="1" applyAlignment="1" applyProtection="1">
      <alignment horizontal="center" vertical="center" wrapText="1"/>
    </xf>
    <xf numFmtId="0" fontId="61" fillId="91" borderId="36" xfId="0" applyFont="1" applyFill="1" applyBorder="1" applyAlignment="1" applyProtection="1">
      <alignment horizontal="left" vertical="center" wrapText="1"/>
    </xf>
    <xf numFmtId="0" fontId="63" fillId="2" borderId="21" xfId="0" applyFont="1" applyFill="1" applyBorder="1" applyAlignment="1" applyProtection="1">
      <alignment horizontal="center" vertical="center" wrapText="1"/>
    </xf>
    <xf numFmtId="9" fontId="58" fillId="2" borderId="21" xfId="0" applyNumberFormat="1" applyFont="1" applyFill="1" applyBorder="1" applyAlignment="1" applyProtection="1">
      <alignment horizontal="center" vertical="center" wrapText="1"/>
    </xf>
    <xf numFmtId="2" fontId="58" fillId="2" borderId="21" xfId="4" applyNumberFormat="1" applyFont="1" applyFill="1" applyBorder="1" applyAlignment="1" applyProtection="1">
      <alignment horizontal="center" vertical="center" wrapText="1"/>
    </xf>
    <xf numFmtId="0" fontId="61" fillId="91" borderId="99" xfId="0" applyFont="1" applyFill="1" applyBorder="1" applyAlignment="1" applyProtection="1">
      <alignment horizontal="left" vertical="center" wrapText="1"/>
    </xf>
    <xf numFmtId="0" fontId="63" fillId="2" borderId="73" xfId="0" applyFont="1" applyFill="1" applyBorder="1" applyAlignment="1" applyProtection="1">
      <alignment horizontal="center" vertical="center" wrapText="1"/>
    </xf>
    <xf numFmtId="2" fontId="58" fillId="2" borderId="73" xfId="4" applyNumberFormat="1" applyFont="1" applyFill="1" applyBorder="1" applyAlignment="1" applyProtection="1">
      <alignment horizontal="center" vertical="center" wrapText="1"/>
    </xf>
    <xf numFmtId="0" fontId="4" fillId="9" borderId="0" xfId="0" applyFont="1" applyFill="1" applyAlignment="1" applyProtection="1">
      <alignment vertical="center" wrapText="1"/>
    </xf>
    <xf numFmtId="0" fontId="0" fillId="9" borderId="0" xfId="0" applyFont="1" applyFill="1" applyAlignment="1" applyProtection="1">
      <alignment vertical="center" wrapText="1"/>
    </xf>
    <xf numFmtId="0" fontId="79" fillId="29" borderId="135" xfId="0" applyFont="1" applyFill="1" applyBorder="1" applyAlignment="1" applyProtection="1">
      <alignment horizontal="center" vertical="center" wrapText="1"/>
    </xf>
    <xf numFmtId="0" fontId="79" fillId="29" borderId="136" xfId="0" applyFont="1" applyFill="1" applyBorder="1" applyAlignment="1" applyProtection="1">
      <alignment horizontal="center" vertical="center" wrapText="1"/>
    </xf>
    <xf numFmtId="0" fontId="63" fillId="70" borderId="132" xfId="0" applyFont="1" applyFill="1" applyBorder="1" applyAlignment="1" applyProtection="1">
      <alignment horizontal="right" vertical="center" wrapText="1"/>
    </xf>
    <xf numFmtId="0" fontId="63" fillId="72" borderId="134" xfId="0" applyFont="1" applyFill="1" applyBorder="1" applyAlignment="1" applyProtection="1">
      <alignment horizontal="right" vertical="center" wrapText="1"/>
    </xf>
    <xf numFmtId="0" fontId="63" fillId="72" borderId="129" xfId="0" applyFont="1" applyFill="1" applyBorder="1" applyAlignment="1" applyProtection="1">
      <alignment horizontal="justify" vertical="center" wrapText="1"/>
    </xf>
    <xf numFmtId="0" fontId="63" fillId="72" borderId="133" xfId="0" applyFont="1" applyFill="1" applyBorder="1" applyAlignment="1" applyProtection="1">
      <alignment horizontal="justify" vertical="center" wrapText="1"/>
    </xf>
    <xf numFmtId="0" fontId="79" fillId="29" borderId="120" xfId="0" applyFont="1" applyFill="1" applyBorder="1" applyAlignment="1" applyProtection="1">
      <alignment horizontal="center" vertical="center" wrapText="1"/>
    </xf>
    <xf numFmtId="0" fontId="94" fillId="93" borderId="26" xfId="0" applyFont="1" applyFill="1" applyBorder="1" applyAlignment="1" applyProtection="1">
      <alignment horizontal="center" vertical="center" wrapText="1"/>
    </xf>
    <xf numFmtId="0" fontId="94" fillId="93" borderId="25" xfId="0" applyFont="1" applyFill="1" applyBorder="1" applyAlignment="1" applyProtection="1">
      <alignment horizontal="center" vertical="center" wrapText="1"/>
    </xf>
    <xf numFmtId="0" fontId="57" fillId="4" borderId="52" xfId="0" applyFont="1" applyFill="1" applyBorder="1" applyAlignment="1" applyProtection="1">
      <alignment horizontal="center" vertical="center" wrapText="1"/>
    </xf>
    <xf numFmtId="0" fontId="79" fillId="29" borderId="1" xfId="0" applyFont="1" applyFill="1" applyBorder="1" applyAlignment="1" applyProtection="1">
      <alignment horizontal="center" vertical="center" wrapText="1"/>
    </xf>
    <xf numFmtId="0" fontId="94" fillId="95" borderId="26" xfId="0" applyFont="1" applyFill="1" applyBorder="1" applyAlignment="1" applyProtection="1">
      <alignment horizontal="center" vertical="center" wrapText="1"/>
    </xf>
    <xf numFmtId="0" fontId="94" fillId="95" borderId="25" xfId="0" applyFont="1" applyFill="1" applyBorder="1" applyAlignment="1" applyProtection="1">
      <alignment horizontal="center" vertical="center" wrapText="1"/>
    </xf>
    <xf numFmtId="0" fontId="79" fillId="29" borderId="123" xfId="0" applyFont="1" applyFill="1" applyBorder="1" applyAlignment="1" applyProtection="1">
      <alignment horizontal="center" vertical="center" wrapText="1"/>
    </xf>
    <xf numFmtId="0" fontId="79" fillId="29" borderId="19" xfId="0" applyFont="1" applyFill="1" applyBorder="1" applyAlignment="1" applyProtection="1">
      <alignment horizontal="center" vertical="center" wrapText="1"/>
    </xf>
    <xf numFmtId="0" fontId="79" fillId="29" borderId="3"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61" fillId="76" borderId="33" xfId="0" applyFont="1" applyFill="1" applyBorder="1" applyAlignment="1" applyProtection="1">
      <alignment vertical="center" wrapText="1"/>
    </xf>
    <xf numFmtId="0" fontId="63" fillId="2" borderId="25" xfId="0" applyFont="1" applyFill="1" applyBorder="1" applyAlignment="1" applyProtection="1">
      <alignment horizontal="center" vertical="center" wrapText="1"/>
    </xf>
    <xf numFmtId="9" fontId="58" fillId="2" borderId="25" xfId="0" applyNumberFormat="1" applyFont="1" applyFill="1" applyBorder="1" applyAlignment="1" applyProtection="1">
      <alignment horizontal="center" vertical="center" wrapText="1"/>
    </xf>
    <xf numFmtId="2" fontId="58" fillId="2" borderId="25" xfId="4" applyNumberFormat="1" applyFont="1" applyFill="1" applyBorder="1" applyAlignment="1" applyProtection="1">
      <alignment horizontal="center" vertical="center" wrapText="1"/>
    </xf>
    <xf numFmtId="9" fontId="58" fillId="2" borderId="0" xfId="0" applyNumberFormat="1" applyFont="1" applyFill="1" applyAlignment="1" applyProtection="1">
      <alignment horizontal="center" vertical="center" wrapText="1"/>
    </xf>
    <xf numFmtId="0" fontId="0" fillId="17" borderId="0" xfId="0" applyFont="1" applyFill="1" applyAlignment="1" applyProtection="1">
      <alignment vertical="center" wrapText="1"/>
    </xf>
    <xf numFmtId="0" fontId="79" fillId="34" borderId="19" xfId="0" applyFont="1" applyFill="1" applyBorder="1" applyAlignment="1" applyProtection="1">
      <alignment horizontal="center" vertical="center" wrapText="1"/>
    </xf>
    <xf numFmtId="0" fontId="79" fillId="34" borderId="3" xfId="0" applyFont="1" applyFill="1" applyBorder="1" applyAlignment="1" applyProtection="1">
      <alignment horizontal="center" vertical="center" wrapText="1"/>
    </xf>
    <xf numFmtId="0" fontId="79" fillId="34" borderId="2" xfId="0" applyFont="1" applyFill="1" applyBorder="1" applyAlignment="1" applyProtection="1">
      <alignment horizontal="center" vertical="center" wrapText="1"/>
    </xf>
    <xf numFmtId="0" fontId="95" fillId="102" borderId="28" xfId="0" applyFont="1" applyFill="1" applyBorder="1" applyAlignment="1" applyProtection="1">
      <alignment horizontal="center" vertical="center" wrapText="1"/>
    </xf>
    <xf numFmtId="0" fontId="57" fillId="17" borderId="3" xfId="0" applyFont="1" applyFill="1" applyBorder="1" applyAlignment="1" applyProtection="1">
      <alignment horizontal="center" vertical="center" wrapText="1"/>
    </xf>
    <xf numFmtId="0" fontId="95" fillId="103" borderId="28" xfId="0" applyFont="1" applyFill="1" applyBorder="1" applyAlignment="1" applyProtection="1">
      <alignment horizontal="center" vertical="center" wrapText="1"/>
    </xf>
    <xf numFmtId="0" fontId="79" fillId="34" borderId="142" xfId="0" applyFont="1" applyFill="1" applyBorder="1" applyAlignment="1" applyProtection="1">
      <alignment horizontal="center" vertical="center" wrapText="1"/>
    </xf>
    <xf numFmtId="0" fontId="79" fillId="34" borderId="137" xfId="0" applyFont="1" applyFill="1" applyBorder="1" applyAlignment="1" applyProtection="1">
      <alignment horizontal="center" vertical="center" wrapText="1"/>
    </xf>
    <xf numFmtId="0" fontId="95" fillId="103" borderId="138" xfId="0" applyFont="1" applyFill="1" applyBorder="1" applyAlignment="1" applyProtection="1">
      <alignment horizontal="center" vertical="center" wrapText="1"/>
    </xf>
    <xf numFmtId="0" fontId="56" fillId="27" borderId="1" xfId="0" applyFont="1" applyFill="1" applyBorder="1" applyAlignment="1" applyProtection="1">
      <alignment horizontal="center" vertical="center" wrapText="1"/>
    </xf>
    <xf numFmtId="0" fontId="56" fillId="27" borderId="2" xfId="0" applyFont="1" applyFill="1" applyBorder="1" applyAlignment="1" applyProtection="1">
      <alignment horizontal="center" vertical="center" wrapText="1"/>
    </xf>
    <xf numFmtId="0" fontId="61" fillId="99" borderId="28" xfId="0" applyFont="1" applyFill="1" applyBorder="1" applyAlignment="1" applyProtection="1">
      <alignment vertical="center" wrapText="1"/>
    </xf>
    <xf numFmtId="0" fontId="63" fillId="2" borderId="28" xfId="0" applyFont="1" applyFill="1" applyBorder="1" applyAlignment="1" applyProtection="1">
      <alignment horizontal="center" vertical="center" wrapText="1"/>
    </xf>
    <xf numFmtId="9" fontId="58" fillId="2" borderId="28" xfId="0" applyNumberFormat="1" applyFont="1" applyFill="1" applyBorder="1" applyAlignment="1" applyProtection="1">
      <alignment horizontal="center" vertical="center" wrapText="1"/>
    </xf>
    <xf numFmtId="2" fontId="58" fillId="2" borderId="28" xfId="4" applyNumberFormat="1" applyFont="1" applyFill="1" applyBorder="1" applyAlignment="1" applyProtection="1">
      <alignment horizontal="center" vertical="center" wrapText="1"/>
    </xf>
    <xf numFmtId="9" fontId="58" fillId="2" borderId="0" xfId="0" applyNumberFormat="1" applyFont="1" applyFill="1" applyAlignment="1" applyProtection="1">
      <alignment vertical="center" wrapText="1"/>
    </xf>
    <xf numFmtId="0" fontId="79" fillId="33" borderId="19" xfId="0" applyFont="1" applyFill="1" applyBorder="1" applyAlignment="1" applyProtection="1">
      <alignment horizontal="center" vertical="center" wrapText="1"/>
    </xf>
    <xf numFmtId="0" fontId="79" fillId="33" borderId="3" xfId="0" applyFont="1" applyFill="1" applyBorder="1" applyAlignment="1" applyProtection="1">
      <alignment horizontal="center" vertical="center" wrapText="1"/>
    </xf>
    <xf numFmtId="0" fontId="79" fillId="33" borderId="2" xfId="0" applyFont="1" applyFill="1" applyBorder="1" applyAlignment="1" applyProtection="1">
      <alignment horizontal="center" vertical="center" wrapText="1"/>
    </xf>
    <xf numFmtId="0" fontId="97" fillId="95" borderId="29" xfId="0" applyFont="1" applyFill="1" applyBorder="1" applyAlignment="1" applyProtection="1">
      <alignment horizontal="center" vertical="center" wrapText="1"/>
    </xf>
    <xf numFmtId="0" fontId="57" fillId="9" borderId="3" xfId="0" applyFont="1" applyFill="1" applyBorder="1" applyAlignment="1" applyProtection="1">
      <alignment horizontal="center" vertical="center" wrapText="1"/>
    </xf>
    <xf numFmtId="0" fontId="16" fillId="2" borderId="0" xfId="0" applyFont="1" applyFill="1" applyAlignment="1" applyProtection="1">
      <alignment vertical="center" wrapText="1"/>
    </xf>
    <xf numFmtId="0" fontId="16" fillId="9" borderId="0" xfId="0" applyFont="1" applyFill="1" applyAlignment="1" applyProtection="1">
      <alignment vertical="center" wrapText="1"/>
    </xf>
    <xf numFmtId="0" fontId="56" fillId="9" borderId="2" xfId="0" applyFont="1" applyFill="1" applyBorder="1" applyAlignment="1" applyProtection="1">
      <alignment horizontal="center" vertical="center" wrapText="1"/>
    </xf>
    <xf numFmtId="0" fontId="61" fillId="76" borderId="30" xfId="0" applyFont="1" applyFill="1" applyBorder="1" applyAlignment="1" applyProtection="1">
      <alignment vertical="center" wrapText="1"/>
    </xf>
    <xf numFmtId="0" fontId="63" fillId="2" borderId="29" xfId="0"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56" fillId="3" borderId="103" xfId="0" applyFont="1" applyFill="1" applyBorder="1" applyAlignment="1" applyProtection="1">
      <alignment horizontal="center" vertical="center" wrapText="1"/>
    </xf>
    <xf numFmtId="0" fontId="56" fillId="3" borderId="104" xfId="0" applyFont="1" applyFill="1" applyBorder="1" applyAlignment="1" applyProtection="1">
      <alignment horizontal="center" vertical="center" wrapText="1"/>
    </xf>
    <xf numFmtId="1" fontId="58" fillId="106" borderId="1" xfId="4" applyNumberFormat="1" applyFont="1" applyFill="1" applyBorder="1" applyAlignment="1" applyProtection="1">
      <alignment horizontal="center" vertical="center" wrapText="1"/>
    </xf>
    <xf numFmtId="9" fontId="58" fillId="106" borderId="1" xfId="4" applyNumberFormat="1" applyFont="1" applyFill="1" applyBorder="1" applyAlignment="1" applyProtection="1">
      <alignment horizontal="center" vertical="center" wrapText="1"/>
    </xf>
    <xf numFmtId="2" fontId="58" fillId="106" borderId="1" xfId="4" applyNumberFormat="1" applyFont="1" applyFill="1" applyBorder="1" applyAlignment="1" applyProtection="1">
      <alignment horizontal="center" vertical="center" wrapText="1"/>
    </xf>
    <xf numFmtId="1" fontId="58" fillId="106" borderId="107" xfId="4" applyNumberFormat="1" applyFont="1" applyFill="1" applyBorder="1" applyAlignment="1" applyProtection="1">
      <alignment horizontal="center" vertical="center" wrapText="1"/>
    </xf>
    <xf numFmtId="9" fontId="58" fillId="106" borderId="107" xfId="4" applyNumberFormat="1" applyFont="1" applyFill="1" applyBorder="1" applyAlignment="1" applyProtection="1">
      <alignment horizontal="center" vertical="center" wrapText="1"/>
    </xf>
    <xf numFmtId="2" fontId="58" fillId="106" borderId="192" xfId="4" applyNumberFormat="1" applyFont="1" applyFill="1" applyBorder="1" applyAlignment="1" applyProtection="1">
      <alignment horizontal="center" vertical="center" wrapText="1"/>
    </xf>
    <xf numFmtId="2" fontId="0" fillId="2" borderId="0" xfId="0" applyNumberFormat="1" applyFont="1" applyFill="1" applyAlignment="1" applyProtection="1">
      <alignment vertical="center" wrapText="1"/>
    </xf>
    <xf numFmtId="0" fontId="63" fillId="70" borderId="82" xfId="0" applyFont="1" applyFill="1" applyBorder="1" applyAlignment="1" applyProtection="1">
      <alignment horizontal="right" vertical="center" wrapText="1"/>
      <protection locked="0"/>
    </xf>
    <xf numFmtId="9" fontId="26" fillId="2" borderId="0" xfId="0" applyNumberFormat="1" applyFont="1" applyFill="1" applyAlignment="1" applyProtection="1">
      <alignment vertical="center" wrapText="1"/>
    </xf>
    <xf numFmtId="0" fontId="10" fillId="2" borderId="0" xfId="0" applyFont="1" applyFill="1" applyAlignment="1" applyProtection="1">
      <alignment horizontal="left" vertical="center" wrapText="1"/>
    </xf>
    <xf numFmtId="0" fontId="56" fillId="8" borderId="0" xfId="0" applyFont="1" applyFill="1" applyAlignment="1">
      <alignment horizontal="right" vertical="center"/>
    </xf>
    <xf numFmtId="0" fontId="5" fillId="2" borderId="0" xfId="0" applyFont="1" applyFill="1" applyAlignment="1">
      <alignment horizontal="right" vertical="center"/>
    </xf>
    <xf numFmtId="0" fontId="0" fillId="2" borderId="0" xfId="0" applyFill="1" applyAlignment="1">
      <alignment horizontal="center"/>
    </xf>
    <xf numFmtId="0" fontId="58" fillId="64" borderId="0" xfId="9" applyProtection="1">
      <alignment horizontal="justify" vertical="center"/>
      <protection locked="0"/>
    </xf>
    <xf numFmtId="0" fontId="7" fillId="0" borderId="0" xfId="0" applyFont="1" applyFill="1" applyAlignment="1">
      <alignment horizontal="center" vertical="center" wrapText="1"/>
    </xf>
    <xf numFmtId="0" fontId="57" fillId="63" borderId="0" xfId="8">
      <alignment horizontal="right" vertical="center"/>
    </xf>
    <xf numFmtId="0" fontId="57" fillId="63" borderId="0" xfId="8" applyFont="1">
      <alignment horizontal="right" vertical="center"/>
    </xf>
    <xf numFmtId="0" fontId="52" fillId="2" borderId="0" xfId="0" applyFont="1" applyFill="1" applyAlignment="1">
      <alignment horizontal="left" vertical="center" wrapText="1"/>
    </xf>
    <xf numFmtId="0" fontId="60" fillId="24" borderId="0" xfId="11">
      <alignment horizontal="right" vertical="center" wrapText="1"/>
    </xf>
    <xf numFmtId="0" fontId="7" fillId="2" borderId="0" xfId="0" applyFont="1" applyFill="1" applyAlignment="1">
      <alignment horizontal="center" vertical="center" wrapText="1"/>
    </xf>
    <xf numFmtId="0" fontId="60" fillId="24" borderId="0" xfId="0" applyFont="1" applyFill="1" applyAlignment="1">
      <alignment horizontal="right" vertical="center" wrapText="1"/>
    </xf>
    <xf numFmtId="0" fontId="0" fillId="2" borderId="0" xfId="0" applyFont="1" applyFill="1" applyAlignment="1">
      <alignment horizontal="center" vertical="center" wrapText="1"/>
    </xf>
    <xf numFmtId="0" fontId="59" fillId="111" borderId="0" xfId="10" applyFill="1">
      <alignment horizontal="left" vertical="center" wrapText="1"/>
    </xf>
    <xf numFmtId="0" fontId="59" fillId="112" borderId="0" xfId="10" applyFill="1">
      <alignment horizontal="left" vertical="center" wrapText="1"/>
    </xf>
    <xf numFmtId="0" fontId="29" fillId="2" borderId="0" xfId="0" applyFont="1" applyFill="1" applyAlignment="1">
      <alignment horizontal="center" vertical="center" wrapText="1"/>
    </xf>
    <xf numFmtId="0" fontId="8" fillId="5" borderId="0" xfId="0" applyFont="1" applyFill="1" applyAlignment="1">
      <alignment horizontal="center"/>
    </xf>
    <xf numFmtId="0" fontId="8" fillId="2" borderId="0" xfId="0" applyFont="1" applyFill="1" applyAlignment="1">
      <alignment horizontal="center"/>
    </xf>
    <xf numFmtId="0" fontId="52" fillId="2" borderId="0" xfId="0" applyFont="1" applyFill="1" applyAlignment="1">
      <alignment horizontal="left" vertical="top" wrapText="1"/>
    </xf>
    <xf numFmtId="0" fontId="43" fillId="24" borderId="0" xfId="0" applyFont="1" applyFill="1" applyAlignment="1">
      <alignment horizontal="center" vertical="center"/>
    </xf>
    <xf numFmtId="0" fontId="44" fillId="19" borderId="0" xfId="0" applyFont="1" applyFill="1" applyAlignment="1">
      <alignment horizontal="center" vertical="center"/>
    </xf>
    <xf numFmtId="0" fontId="76" fillId="48" borderId="2" xfId="0" applyFont="1" applyFill="1" applyBorder="1" applyAlignment="1">
      <alignment horizontal="center" vertical="center" textRotation="90" wrapText="1"/>
    </xf>
    <xf numFmtId="0" fontId="76" fillId="48" borderId="22" xfId="0" applyFont="1" applyFill="1" applyBorder="1" applyAlignment="1">
      <alignment horizontal="center" vertical="center" textRotation="90" wrapText="1"/>
    </xf>
    <xf numFmtId="0" fontId="76" fillId="48" borderId="120" xfId="0" applyFont="1" applyFill="1" applyBorder="1" applyAlignment="1">
      <alignment horizontal="center" vertical="center" textRotation="90" wrapText="1"/>
    </xf>
    <xf numFmtId="0" fontId="38" fillId="2" borderId="6" xfId="0" applyFont="1" applyFill="1" applyBorder="1" applyAlignment="1">
      <alignment horizontal="center" vertical="center" wrapText="1"/>
    </xf>
    <xf numFmtId="0" fontId="76" fillId="3" borderId="2" xfId="0" applyFont="1" applyFill="1" applyBorder="1" applyAlignment="1">
      <alignment horizontal="center" vertical="center" textRotation="90" wrapText="1"/>
    </xf>
    <xf numFmtId="0" fontId="76" fillId="3" borderId="22" xfId="0" applyFont="1" applyFill="1" applyBorder="1" applyAlignment="1">
      <alignment horizontal="center" vertical="center" textRotation="90" wrapText="1"/>
    </xf>
    <xf numFmtId="0" fontId="76" fillId="3" borderId="120" xfId="0" applyFont="1" applyFill="1" applyBorder="1" applyAlignment="1">
      <alignment horizontal="center" vertical="center" textRotation="90" wrapText="1"/>
    </xf>
    <xf numFmtId="0" fontId="76" fillId="9" borderId="2" xfId="0" applyFont="1" applyFill="1" applyBorder="1" applyAlignment="1">
      <alignment horizontal="center" vertical="center" textRotation="90" wrapText="1"/>
    </xf>
    <xf numFmtId="0" fontId="76" fillId="9" borderId="22" xfId="0" applyFont="1" applyFill="1" applyBorder="1" applyAlignment="1">
      <alignment horizontal="center" vertical="center" textRotation="90" wrapText="1"/>
    </xf>
    <xf numFmtId="0" fontId="76" fillId="9" borderId="120" xfId="0" applyFont="1" applyFill="1" applyBorder="1" applyAlignment="1">
      <alignment horizontal="center" vertical="center" textRotation="90" wrapText="1"/>
    </xf>
    <xf numFmtId="0" fontId="74" fillId="27" borderId="3" xfId="0" applyFont="1" applyFill="1" applyBorder="1" applyAlignment="1">
      <alignment horizontal="center" vertical="center" wrapText="1"/>
    </xf>
    <xf numFmtId="0" fontId="74" fillId="27" borderId="4" xfId="0" applyFont="1" applyFill="1" applyBorder="1" applyAlignment="1">
      <alignment horizontal="center" vertical="center" wrapText="1"/>
    </xf>
    <xf numFmtId="0" fontId="76" fillId="75" borderId="2" xfId="0" applyFont="1" applyFill="1" applyBorder="1" applyAlignment="1">
      <alignment horizontal="center" vertical="center" textRotation="90" wrapText="1"/>
    </xf>
    <xf numFmtId="0" fontId="76" fillId="75" borderId="22" xfId="0" applyFont="1" applyFill="1" applyBorder="1" applyAlignment="1">
      <alignment horizontal="center" vertical="center" textRotation="90" wrapText="1"/>
    </xf>
    <xf numFmtId="0" fontId="76" fillId="75" borderId="120" xfId="0" applyFont="1" applyFill="1" applyBorder="1" applyAlignment="1">
      <alignment horizontal="center" vertical="center" textRotation="90" wrapText="1"/>
    </xf>
    <xf numFmtId="0" fontId="76" fillId="15" borderId="2" xfId="0" applyFont="1" applyFill="1" applyBorder="1" applyAlignment="1">
      <alignment horizontal="center" vertical="center" textRotation="90" wrapText="1"/>
    </xf>
    <xf numFmtId="0" fontId="76" fillId="15" borderId="22" xfId="0" applyFont="1" applyFill="1" applyBorder="1" applyAlignment="1">
      <alignment horizontal="center" vertical="center" textRotation="90" wrapText="1"/>
    </xf>
    <xf numFmtId="0" fontId="76" fillId="15" borderId="120" xfId="0" applyFont="1" applyFill="1" applyBorder="1" applyAlignment="1">
      <alignment horizontal="center" vertical="center" textRotation="90" wrapText="1"/>
    </xf>
    <xf numFmtId="0" fontId="76" fillId="13" borderId="2" xfId="0" applyFont="1" applyFill="1" applyBorder="1" applyAlignment="1">
      <alignment horizontal="center" vertical="center" textRotation="90" wrapText="1"/>
    </xf>
    <xf numFmtId="0" fontId="76" fillId="13" borderId="22" xfId="0" applyFont="1" applyFill="1" applyBorder="1" applyAlignment="1">
      <alignment horizontal="center" vertical="center" textRotation="90" wrapText="1"/>
    </xf>
    <xf numFmtId="0" fontId="76" fillId="13" borderId="120" xfId="0" applyFont="1" applyFill="1" applyBorder="1" applyAlignment="1">
      <alignment horizontal="center" vertical="center" textRotation="90" wrapText="1"/>
    </xf>
    <xf numFmtId="0" fontId="65" fillId="70" borderId="25" xfId="0" applyFont="1" applyFill="1" applyBorder="1" applyAlignment="1" applyProtection="1">
      <alignment horizontal="left" vertical="center" wrapText="1"/>
      <protection locked="0"/>
    </xf>
    <xf numFmtId="0" fontId="65" fillId="70" borderId="25" xfId="0" applyFont="1" applyFill="1" applyBorder="1" applyAlignment="1" applyProtection="1">
      <alignment horizontal="center" vertical="center" wrapText="1"/>
      <protection locked="0"/>
    </xf>
    <xf numFmtId="0" fontId="82" fillId="28" borderId="1" xfId="0" applyFont="1" applyFill="1" applyBorder="1" applyAlignment="1" applyProtection="1">
      <alignment horizontal="center" vertical="center" wrapText="1"/>
    </xf>
    <xf numFmtId="0" fontId="82" fillId="28" borderId="2" xfId="0" applyFont="1" applyFill="1" applyBorder="1" applyAlignment="1" applyProtection="1">
      <alignment horizontal="center" vertical="center" wrapText="1"/>
    </xf>
    <xf numFmtId="0" fontId="80" fillId="18" borderId="20" xfId="0" applyFont="1" applyFill="1" applyBorder="1" applyAlignment="1" applyProtection="1">
      <alignment horizontal="left" vertical="center" wrapText="1"/>
    </xf>
    <xf numFmtId="0" fontId="80" fillId="18" borderId="21" xfId="0" applyFont="1" applyFill="1" applyBorder="1" applyAlignment="1" applyProtection="1">
      <alignment horizontal="justify" vertical="center" wrapText="1"/>
    </xf>
    <xf numFmtId="0" fontId="79" fillId="28" borderId="5" xfId="0" applyFont="1" applyFill="1" applyBorder="1" applyAlignment="1" applyProtection="1">
      <alignment horizontal="center" vertical="center" wrapText="1"/>
    </xf>
    <xf numFmtId="0" fontId="79" fillId="28" borderId="143" xfId="0" applyFont="1" applyFill="1" applyBorder="1" applyAlignment="1" applyProtection="1">
      <alignment horizontal="center" vertical="center" wrapText="1"/>
    </xf>
    <xf numFmtId="0" fontId="79" fillId="28" borderId="19" xfId="0" applyFont="1" applyFill="1" applyBorder="1" applyAlignment="1" applyProtection="1">
      <alignment horizontal="center" vertical="center" wrapText="1"/>
    </xf>
    <xf numFmtId="0" fontId="65" fillId="71" borderId="21" xfId="0" applyFont="1" applyFill="1" applyBorder="1" applyAlignment="1" applyProtection="1">
      <alignment horizontal="left" vertical="center" wrapText="1"/>
      <protection locked="0"/>
    </xf>
    <xf numFmtId="0" fontId="65" fillId="71" borderId="21" xfId="0" applyFont="1" applyFill="1" applyBorder="1" applyAlignment="1" applyProtection="1">
      <alignment horizontal="center" vertical="center" wrapText="1"/>
      <protection locked="0"/>
    </xf>
    <xf numFmtId="0" fontId="77" fillId="70" borderId="16" xfId="0" applyFont="1" applyFill="1" applyBorder="1" applyAlignment="1" applyProtection="1">
      <alignment horizontal="left" vertical="center" wrapText="1"/>
      <protection locked="0"/>
    </xf>
    <xf numFmtId="0" fontId="79" fillId="25" borderId="85" xfId="0" applyFont="1" applyFill="1" applyBorder="1" applyAlignment="1" applyProtection="1">
      <alignment horizontal="center" vertical="center" wrapText="1"/>
    </xf>
    <xf numFmtId="0" fontId="80" fillId="13" borderId="85" xfId="0" applyFont="1" applyFill="1" applyBorder="1" applyProtection="1"/>
    <xf numFmtId="0" fontId="80" fillId="13" borderId="86" xfId="0" applyFont="1" applyFill="1" applyBorder="1" applyProtection="1"/>
    <xf numFmtId="0" fontId="77" fillId="18" borderId="20" xfId="0" applyFont="1" applyFill="1" applyBorder="1" applyAlignment="1" applyProtection="1">
      <alignment horizontal="left" vertical="center" wrapText="1"/>
    </xf>
    <xf numFmtId="0" fontId="77" fillId="18" borderId="16" xfId="0" applyFont="1" applyFill="1" applyBorder="1" applyAlignment="1" applyProtection="1">
      <alignment horizontal="left" vertical="center" wrapText="1"/>
    </xf>
    <xf numFmtId="0" fontId="61" fillId="106" borderId="105" xfId="0" applyFont="1" applyFill="1" applyBorder="1" applyAlignment="1" applyProtection="1">
      <alignment horizontal="left" vertical="center" wrapText="1"/>
    </xf>
    <xf numFmtId="0" fontId="61" fillId="106" borderId="1" xfId="0" applyFont="1" applyFill="1" applyBorder="1" applyAlignment="1" applyProtection="1">
      <alignment horizontal="left" vertical="center" wrapText="1"/>
    </xf>
    <xf numFmtId="0" fontId="61" fillId="106" borderId="106" xfId="0" applyFont="1" applyFill="1" applyBorder="1" applyAlignment="1" applyProtection="1">
      <alignment horizontal="left" vertical="center" wrapText="1"/>
    </xf>
    <xf numFmtId="0" fontId="61" fillId="106" borderId="107" xfId="0" applyFont="1" applyFill="1" applyBorder="1" applyAlignment="1" applyProtection="1">
      <alignment horizontal="left" vertical="center" wrapText="1"/>
    </xf>
    <xf numFmtId="2" fontId="58" fillId="106" borderId="2" xfId="0" applyNumberFormat="1" applyFont="1" applyFill="1" applyBorder="1" applyAlignment="1" applyProtection="1">
      <alignment horizontal="center" vertical="center" wrapText="1"/>
    </xf>
    <xf numFmtId="0" fontId="58" fillId="106" borderId="22" xfId="0" applyFont="1" applyFill="1" applyBorder="1" applyAlignment="1" applyProtection="1">
      <alignment horizontal="center" vertical="center" wrapText="1"/>
    </xf>
    <xf numFmtId="0" fontId="58" fillId="106" borderId="108" xfId="0" applyFont="1" applyFill="1" applyBorder="1" applyAlignment="1" applyProtection="1">
      <alignment horizontal="center" vertical="center" wrapText="1"/>
    </xf>
    <xf numFmtId="2" fontId="58" fillId="106" borderId="109" xfId="0" applyNumberFormat="1" applyFont="1" applyFill="1" applyBorder="1" applyAlignment="1" applyProtection="1">
      <alignment horizontal="center" vertical="center" wrapText="1"/>
    </xf>
    <xf numFmtId="0" fontId="58" fillId="106" borderId="110" xfId="0" applyFont="1" applyFill="1" applyBorder="1" applyAlignment="1" applyProtection="1">
      <alignment horizontal="center" vertical="center" wrapText="1"/>
    </xf>
    <xf numFmtId="0" fontId="58" fillId="106" borderId="111" xfId="0" applyFont="1" applyFill="1" applyBorder="1" applyAlignment="1" applyProtection="1">
      <alignment horizontal="center" vertical="center" wrapText="1"/>
    </xf>
    <xf numFmtId="0" fontId="79" fillId="28" borderId="22" xfId="0" applyFont="1" applyFill="1" applyBorder="1" applyAlignment="1" applyProtection="1">
      <alignment horizontal="center" vertical="center" wrapText="1"/>
    </xf>
    <xf numFmtId="0" fontId="80" fillId="15" borderId="22" xfId="0" applyFont="1" applyFill="1" applyBorder="1" applyProtection="1"/>
    <xf numFmtId="0" fontId="80" fillId="18" borderId="21" xfId="0" applyFont="1" applyFill="1" applyBorder="1" applyAlignment="1" applyProtection="1">
      <alignment horizontal="left" vertical="center" wrapText="1"/>
    </xf>
    <xf numFmtId="0" fontId="61" fillId="106" borderId="105" xfId="0" applyFont="1" applyFill="1" applyBorder="1" applyAlignment="1" applyProtection="1">
      <alignment horizontal="justify" vertical="center" wrapText="1"/>
    </xf>
    <xf numFmtId="0" fontId="61" fillId="106" borderId="1" xfId="0" applyFont="1" applyFill="1" applyBorder="1" applyAlignment="1" applyProtection="1">
      <alignment horizontal="justify" vertical="center" wrapText="1"/>
    </xf>
    <xf numFmtId="0" fontId="64" fillId="90" borderId="21" xfId="0" applyFont="1" applyFill="1" applyBorder="1" applyAlignment="1" applyProtection="1">
      <alignment horizontal="justify" vertical="center" wrapText="1"/>
    </xf>
    <xf numFmtId="0" fontId="56" fillId="26" borderId="23" xfId="0" applyFont="1" applyFill="1" applyBorder="1" applyAlignment="1" applyProtection="1">
      <alignment horizontal="right" vertical="center" wrapText="1"/>
    </xf>
    <xf numFmtId="0" fontId="56" fillId="26" borderId="24" xfId="0" applyFont="1" applyFill="1" applyBorder="1" applyAlignment="1" applyProtection="1">
      <alignment horizontal="right" vertical="center" wrapText="1"/>
    </xf>
    <xf numFmtId="0" fontId="85" fillId="91" borderId="21" xfId="0" applyFont="1" applyFill="1" applyBorder="1" applyAlignment="1" applyProtection="1">
      <alignment horizontal="center" vertical="center" wrapText="1"/>
      <protection locked="0"/>
    </xf>
    <xf numFmtId="0" fontId="26" fillId="68" borderId="13" xfId="0" applyFont="1" applyFill="1" applyBorder="1" applyAlignment="1" applyProtection="1">
      <alignment horizontal="justify" vertical="center" wrapText="1"/>
      <protection locked="0"/>
    </xf>
    <xf numFmtId="0" fontId="26" fillId="68" borderId="12" xfId="0" applyFont="1" applyFill="1" applyBorder="1" applyAlignment="1" applyProtection="1">
      <alignment horizontal="justify" vertical="center" wrapText="1"/>
      <protection locked="0"/>
    </xf>
    <xf numFmtId="0" fontId="26" fillId="68" borderId="9" xfId="0" applyFont="1" applyFill="1" applyBorder="1" applyAlignment="1" applyProtection="1">
      <alignment horizontal="justify" vertical="center" wrapText="1"/>
      <protection locked="0"/>
    </xf>
    <xf numFmtId="0" fontId="85" fillId="68" borderId="67" xfId="0" applyFont="1" applyFill="1" applyBorder="1" applyAlignment="1" applyProtection="1">
      <alignment horizontal="center" vertical="center" wrapText="1"/>
      <protection locked="0"/>
    </xf>
    <xf numFmtId="0" fontId="85" fillId="68" borderId="63"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left" vertical="center" wrapText="1"/>
    </xf>
    <xf numFmtId="0" fontId="82" fillId="21" borderId="188" xfId="0" applyFont="1" applyFill="1" applyBorder="1" applyAlignment="1" applyProtection="1">
      <alignment horizontal="center" vertical="center" wrapText="1"/>
    </xf>
    <xf numFmtId="0" fontId="82" fillId="21" borderId="189" xfId="0" applyFont="1" applyFill="1" applyBorder="1" applyAlignment="1" applyProtection="1">
      <alignment horizontal="center" vertical="center" wrapText="1"/>
    </xf>
    <xf numFmtId="0" fontId="82" fillId="21" borderId="190" xfId="0" applyFont="1" applyFill="1" applyBorder="1" applyAlignment="1" applyProtection="1">
      <alignment horizontal="center" vertical="center" wrapText="1"/>
    </xf>
    <xf numFmtId="0" fontId="64" fillId="85" borderId="154" xfId="0" applyFont="1" applyFill="1" applyBorder="1" applyAlignment="1" applyProtection="1">
      <alignment horizontal="left" vertical="center" wrapText="1"/>
    </xf>
    <xf numFmtId="0" fontId="64" fillId="85" borderId="11" xfId="0" applyFont="1" applyFill="1" applyBorder="1" applyAlignment="1" applyProtection="1">
      <alignment horizontal="left" vertical="center" wrapText="1"/>
    </xf>
    <xf numFmtId="0" fontId="77" fillId="69" borderId="9" xfId="0" applyFont="1" applyFill="1" applyBorder="1" applyAlignment="1" applyProtection="1">
      <alignment horizontal="left" vertical="center" wrapText="1"/>
      <protection locked="0"/>
    </xf>
    <xf numFmtId="0" fontId="77" fillId="69" borderId="8" xfId="0" applyFont="1" applyFill="1" applyBorder="1" applyAlignment="1" applyProtection="1">
      <alignment horizontal="left" vertical="center" wrapText="1"/>
      <protection locked="0"/>
    </xf>
    <xf numFmtId="0" fontId="65" fillId="86" borderId="9" xfId="0" applyFont="1" applyFill="1" applyBorder="1" applyAlignment="1" applyProtection="1">
      <alignment horizontal="left" vertical="center" wrapText="1"/>
    </xf>
    <xf numFmtId="0" fontId="65" fillId="86" borderId="8" xfId="0" applyFont="1" applyFill="1" applyBorder="1" applyAlignment="1" applyProtection="1">
      <alignment horizontal="left" vertical="center" wrapText="1"/>
    </xf>
    <xf numFmtId="0" fontId="65" fillId="68" borderId="9" xfId="0" applyFont="1" applyFill="1" applyBorder="1" applyAlignment="1" applyProtection="1">
      <alignment horizontal="left" vertical="center" wrapText="1"/>
    </xf>
    <xf numFmtId="0" fontId="65" fillId="68" borderId="8" xfId="0" applyFont="1" applyFill="1" applyBorder="1" applyAlignment="1" applyProtection="1">
      <alignment horizontal="left" vertical="center" wrapText="1"/>
    </xf>
    <xf numFmtId="0" fontId="56" fillId="22" borderId="67" xfId="0" applyFont="1" applyFill="1" applyBorder="1" applyAlignment="1" applyProtection="1">
      <alignment horizontal="right" vertical="center" wrapText="1"/>
    </xf>
    <xf numFmtId="0" fontId="56" fillId="22" borderId="68" xfId="0" applyFont="1" applyFill="1" applyBorder="1" applyAlignment="1" applyProtection="1">
      <alignment horizontal="right" vertical="center" wrapText="1"/>
    </xf>
    <xf numFmtId="0" fontId="56" fillId="22" borderId="63" xfId="0" applyFont="1" applyFill="1" applyBorder="1" applyAlignment="1" applyProtection="1">
      <alignment horizontal="right" vertical="center" wrapText="1"/>
    </xf>
    <xf numFmtId="0" fontId="79" fillId="21" borderId="9" xfId="0" applyFont="1" applyFill="1" applyBorder="1" applyAlignment="1" applyProtection="1">
      <alignment horizontal="center" vertical="center" wrapText="1"/>
    </xf>
    <xf numFmtId="0" fontId="80" fillId="12" borderId="8" xfId="0" applyFont="1" applyFill="1" applyBorder="1" applyProtection="1"/>
    <xf numFmtId="0" fontId="91" fillId="120" borderId="143" xfId="0" applyFont="1" applyFill="1" applyBorder="1" applyAlignment="1" applyProtection="1">
      <alignment horizontal="center" vertical="center" wrapText="1"/>
    </xf>
    <xf numFmtId="0" fontId="91" fillId="120" borderId="0" xfId="0" applyFont="1" applyFill="1" applyBorder="1" applyAlignment="1" applyProtection="1">
      <alignment horizontal="center" vertical="center" wrapText="1"/>
    </xf>
    <xf numFmtId="0" fontId="100" fillId="2" borderId="0" xfId="0" applyFont="1" applyFill="1" applyAlignment="1" applyProtection="1">
      <alignment horizontal="center" vertical="center" wrapText="1"/>
    </xf>
    <xf numFmtId="0" fontId="76" fillId="3" borderId="101" xfId="0" applyFont="1" applyFill="1" applyBorder="1" applyAlignment="1" applyProtection="1">
      <alignment horizontal="center" vertical="center" wrapText="1"/>
    </xf>
    <xf numFmtId="9" fontId="98" fillId="106" borderId="113" xfId="4" applyNumberFormat="1" applyFont="1" applyFill="1" applyBorder="1" applyAlignment="1" applyProtection="1">
      <alignment horizontal="center" vertical="center" wrapText="1"/>
    </xf>
    <xf numFmtId="9" fontId="98" fillId="106" borderId="114" xfId="4" applyNumberFormat="1" applyFont="1" applyFill="1" applyBorder="1" applyAlignment="1" applyProtection="1">
      <alignment horizontal="center" vertical="center" wrapText="1"/>
    </xf>
    <xf numFmtId="9" fontId="98" fillId="106" borderId="115" xfId="4" applyNumberFormat="1" applyFont="1" applyFill="1" applyBorder="1" applyAlignment="1" applyProtection="1">
      <alignment horizontal="center" vertical="center" wrapText="1"/>
    </xf>
    <xf numFmtId="0" fontId="77" fillId="91" borderId="70" xfId="0" applyFont="1" applyFill="1" applyBorder="1" applyAlignment="1" applyProtection="1">
      <alignment horizontal="center" vertical="center" wrapText="1"/>
      <protection locked="0"/>
    </xf>
    <xf numFmtId="0" fontId="77" fillId="91" borderId="71" xfId="0" applyFont="1" applyFill="1" applyBorder="1" applyAlignment="1" applyProtection="1">
      <alignment horizontal="center" vertical="center" wrapText="1"/>
      <protection locked="0"/>
    </xf>
    <xf numFmtId="0" fontId="77" fillId="91" borderId="62" xfId="0" applyFont="1" applyFill="1" applyBorder="1" applyAlignment="1" applyProtection="1">
      <alignment horizontal="center" vertical="center" wrapText="1"/>
      <protection locked="0"/>
    </xf>
    <xf numFmtId="0" fontId="77" fillId="91" borderId="144" xfId="0" applyFont="1" applyFill="1" applyBorder="1" applyAlignment="1" applyProtection="1">
      <alignment horizontal="center" vertical="center" wrapText="1"/>
      <protection locked="0"/>
    </xf>
    <xf numFmtId="0" fontId="80" fillId="18" borderId="25" xfId="0" applyFont="1" applyFill="1" applyBorder="1" applyAlignment="1" applyProtection="1">
      <alignment horizontal="left" vertical="center" wrapText="1"/>
    </xf>
    <xf numFmtId="0" fontId="82" fillId="29" borderId="1" xfId="0" applyFont="1" applyFill="1" applyBorder="1" applyAlignment="1" applyProtection="1">
      <alignment horizontal="center" vertical="center" wrapText="1"/>
    </xf>
    <xf numFmtId="0" fontId="64" fillId="94" borderId="26" xfId="0" applyFont="1" applyFill="1" applyBorder="1" applyAlignment="1" applyProtection="1">
      <alignment horizontal="justify" vertical="center" wrapText="1"/>
    </xf>
    <xf numFmtId="0" fontId="65" fillId="76" borderId="25" xfId="0" applyFont="1" applyFill="1" applyBorder="1" applyAlignment="1" applyProtection="1">
      <alignment horizontal="left" vertical="center" wrapText="1"/>
    </xf>
    <xf numFmtId="0" fontId="90" fillId="57" borderId="143" xfId="0" applyFont="1" applyFill="1" applyBorder="1" applyAlignment="1" applyProtection="1">
      <alignment horizontal="center" vertical="center" wrapText="1"/>
    </xf>
    <xf numFmtId="0" fontId="90" fillId="57" borderId="0" xfId="0" applyFont="1" applyFill="1" applyBorder="1" applyAlignment="1" applyProtection="1">
      <alignment horizontal="center" vertical="center" wrapText="1"/>
    </xf>
    <xf numFmtId="0" fontId="79" fillId="29" borderId="5" xfId="0" applyFont="1" applyFill="1" applyBorder="1" applyAlignment="1" applyProtection="1">
      <alignment horizontal="center" vertical="center" wrapText="1"/>
    </xf>
    <xf numFmtId="0" fontId="79" fillId="29" borderId="143" xfId="0" applyFont="1" applyFill="1" applyBorder="1" applyAlignment="1" applyProtection="1">
      <alignment horizontal="center" vertical="center" wrapText="1"/>
    </xf>
    <xf numFmtId="0" fontId="79" fillId="29" borderId="19" xfId="0" applyFont="1" applyFill="1" applyBorder="1" applyAlignment="1" applyProtection="1">
      <alignment horizontal="center" vertical="center" wrapText="1"/>
    </xf>
    <xf numFmtId="0" fontId="85" fillId="91" borderId="88" xfId="0" applyFont="1" applyFill="1" applyBorder="1" applyAlignment="1" applyProtection="1">
      <alignment horizontal="center" vertical="center" wrapText="1"/>
      <protection locked="0"/>
    </xf>
    <xf numFmtId="0" fontId="85" fillId="91" borderId="89" xfId="0" applyFont="1" applyFill="1" applyBorder="1" applyAlignment="1" applyProtection="1">
      <alignment horizontal="center" vertical="center" wrapText="1"/>
      <protection locked="0"/>
    </xf>
    <xf numFmtId="0" fontId="77" fillId="91" borderId="72" xfId="0" applyFont="1" applyFill="1" applyBorder="1" applyAlignment="1" applyProtection="1">
      <alignment horizontal="center" vertical="center" wrapText="1"/>
      <protection locked="0"/>
    </xf>
    <xf numFmtId="0" fontId="65" fillId="91" borderId="21" xfId="0" applyFont="1" applyFill="1" applyBorder="1" applyAlignment="1" applyProtection="1">
      <alignment horizontal="left" vertical="center" wrapText="1"/>
    </xf>
    <xf numFmtId="0" fontId="89" fillId="91" borderId="70" xfId="0" applyFont="1" applyFill="1" applyBorder="1" applyAlignment="1" applyProtection="1">
      <alignment horizontal="center" vertical="center" wrapText="1"/>
      <protection locked="0"/>
    </xf>
    <xf numFmtId="0" fontId="89" fillId="91" borderId="71" xfId="0" applyFont="1" applyFill="1" applyBorder="1" applyAlignment="1" applyProtection="1">
      <alignment horizontal="center" vertical="center" wrapText="1"/>
      <protection locked="0"/>
    </xf>
    <xf numFmtId="0" fontId="89" fillId="91" borderId="62" xfId="0" applyFont="1" applyFill="1" applyBorder="1" applyAlignment="1" applyProtection="1">
      <alignment horizontal="center" vertical="center" wrapText="1"/>
      <protection locked="0"/>
    </xf>
    <xf numFmtId="0" fontId="89" fillId="91" borderId="144" xfId="0" applyFont="1" applyFill="1" applyBorder="1" applyAlignment="1" applyProtection="1">
      <alignment horizontal="center" vertical="center" wrapText="1"/>
      <protection locked="0"/>
    </xf>
    <xf numFmtId="0" fontId="64" fillId="90" borderId="50" xfId="0" applyFont="1" applyFill="1" applyBorder="1" applyAlignment="1" applyProtection="1">
      <alignment horizontal="left" vertical="center" wrapText="1"/>
    </xf>
    <xf numFmtId="0" fontId="64" fillId="90" borderId="51" xfId="0" applyFont="1" applyFill="1" applyBorder="1" applyAlignment="1" applyProtection="1">
      <alignment horizontal="left" vertical="center" wrapText="1"/>
    </xf>
    <xf numFmtId="0" fontId="64" fillId="90" borderId="36" xfId="0" applyFont="1" applyFill="1" applyBorder="1" applyAlignment="1" applyProtection="1">
      <alignment horizontal="left" vertical="center" wrapText="1"/>
    </xf>
    <xf numFmtId="0" fontId="64" fillId="85" borderId="154" xfId="0" applyFont="1" applyFill="1" applyBorder="1" applyAlignment="1" applyProtection="1">
      <alignment horizontal="justify" vertical="center" wrapText="1"/>
    </xf>
    <xf numFmtId="0" fontId="64" fillId="85" borderId="11" xfId="0" applyFont="1" applyFill="1" applyBorder="1" applyAlignment="1" applyProtection="1">
      <alignment horizontal="justify" vertical="center" wrapText="1"/>
    </xf>
    <xf numFmtId="0" fontId="77" fillId="73" borderId="179" xfId="0" applyFont="1" applyFill="1" applyBorder="1" applyAlignment="1" applyProtection="1">
      <alignment horizontal="left" vertical="center" wrapText="1"/>
      <protection locked="0"/>
    </xf>
    <xf numFmtId="0" fontId="77" fillId="73" borderId="12" xfId="0" applyFont="1" applyFill="1" applyBorder="1" applyAlignment="1" applyProtection="1">
      <alignment horizontal="left" vertical="center" wrapText="1"/>
      <protection locked="0"/>
    </xf>
    <xf numFmtId="0" fontId="77" fillId="73" borderId="9" xfId="0" applyFont="1" applyFill="1" applyBorder="1" applyAlignment="1" applyProtection="1">
      <alignment horizontal="left" vertical="center" wrapText="1"/>
      <protection locked="0"/>
    </xf>
    <xf numFmtId="0" fontId="82" fillId="25" borderId="1" xfId="0" applyFont="1" applyFill="1" applyBorder="1" applyAlignment="1" applyProtection="1">
      <alignment horizontal="center" vertical="center" wrapText="1"/>
    </xf>
    <xf numFmtId="0" fontId="64" fillId="88" borderId="20" xfId="0" applyFont="1" applyFill="1" applyBorder="1" applyAlignment="1" applyProtection="1">
      <alignment horizontal="justify" vertical="center" wrapText="1"/>
    </xf>
    <xf numFmtId="0" fontId="65" fillId="78" borderId="16" xfId="0" applyFont="1" applyFill="1" applyBorder="1" applyAlignment="1" applyProtection="1">
      <alignment horizontal="left" vertical="center" wrapText="1"/>
    </xf>
    <xf numFmtId="0" fontId="65" fillId="70" borderId="16" xfId="0" applyFont="1" applyFill="1" applyBorder="1" applyAlignment="1" applyProtection="1">
      <alignment horizontal="left" vertical="center" wrapText="1"/>
      <protection locked="0"/>
    </xf>
    <xf numFmtId="0" fontId="79" fillId="25" borderId="1" xfId="0" applyFont="1" applyFill="1" applyBorder="1" applyAlignment="1" applyProtection="1">
      <alignment horizontal="center" vertical="center" wrapText="1"/>
    </xf>
    <xf numFmtId="0" fontId="80" fillId="13" borderId="1" xfId="0" applyFont="1" applyFill="1" applyBorder="1" applyProtection="1"/>
    <xf numFmtId="1" fontId="86" fillId="78" borderId="16" xfId="0" applyNumberFormat="1" applyFont="1" applyFill="1" applyBorder="1" applyAlignment="1" applyProtection="1">
      <alignment horizontal="center" vertical="center" wrapText="1"/>
    </xf>
    <xf numFmtId="9" fontId="86" fillId="78" borderId="16" xfId="0" applyNumberFormat="1" applyFont="1" applyFill="1" applyBorder="1" applyAlignment="1" applyProtection="1">
      <alignment horizontal="center" vertical="center" wrapText="1"/>
    </xf>
    <xf numFmtId="0" fontId="25" fillId="15" borderId="21" xfId="0" applyFont="1" applyFill="1" applyBorder="1" applyAlignment="1" applyProtection="1">
      <alignment horizontal="center" vertical="center" wrapText="1"/>
    </xf>
    <xf numFmtId="0" fontId="56" fillId="13" borderId="2" xfId="0" applyFont="1" applyFill="1" applyBorder="1" applyAlignment="1" applyProtection="1">
      <alignment horizontal="center" vertical="center" wrapText="1"/>
    </xf>
    <xf numFmtId="0" fontId="83" fillId="13" borderId="6" xfId="0" applyFont="1" applyFill="1" applyBorder="1" applyAlignment="1" applyProtection="1">
      <alignment horizontal="center" vertical="center" wrapText="1"/>
    </xf>
    <xf numFmtId="0" fontId="56" fillId="20" borderId="16" xfId="0" applyFont="1" applyFill="1" applyBorder="1" applyAlignment="1" applyProtection="1">
      <alignment horizontal="right" vertical="center" wrapText="1"/>
    </xf>
    <xf numFmtId="0" fontId="85" fillId="78" borderId="17" xfId="0" applyFont="1" applyFill="1" applyBorder="1" applyAlignment="1" applyProtection="1">
      <alignment horizontal="center" vertical="center" wrapText="1"/>
      <protection locked="0"/>
    </xf>
    <xf numFmtId="0" fontId="77" fillId="78" borderId="47" xfId="0" applyFont="1" applyFill="1" applyBorder="1" applyAlignment="1" applyProtection="1">
      <alignment horizontal="center" vertical="center" wrapText="1"/>
      <protection locked="0"/>
    </xf>
    <xf numFmtId="0" fontId="77" fillId="68" borderId="13" xfId="0" applyFont="1" applyFill="1" applyBorder="1" applyAlignment="1" applyProtection="1">
      <alignment horizontal="justify" vertical="center" wrapText="1"/>
      <protection locked="0"/>
    </xf>
    <xf numFmtId="0" fontId="77" fillId="68" borderId="12" xfId="0" applyFont="1" applyFill="1" applyBorder="1" applyAlignment="1" applyProtection="1">
      <alignment horizontal="justify" vertical="center" wrapText="1"/>
      <protection locked="0"/>
    </xf>
    <xf numFmtId="0" fontId="77" fillId="68" borderId="9" xfId="0" applyFont="1" applyFill="1" applyBorder="1" applyAlignment="1" applyProtection="1">
      <alignment horizontal="justify" vertical="center" wrapText="1"/>
      <protection locked="0"/>
    </xf>
    <xf numFmtId="0" fontId="99" fillId="3" borderId="6" xfId="0" applyFont="1" applyFill="1" applyBorder="1" applyAlignment="1" applyProtection="1">
      <alignment horizontal="center" vertical="center" wrapText="1"/>
    </xf>
    <xf numFmtId="0" fontId="56" fillId="3" borderId="102" xfId="0" applyFont="1" applyFill="1" applyBorder="1" applyAlignment="1" applyProtection="1">
      <alignment horizontal="center" vertical="center" wrapText="1"/>
    </xf>
    <xf numFmtId="0" fontId="56" fillId="3" borderId="103" xfId="0" applyFont="1" applyFill="1" applyBorder="1" applyAlignment="1" applyProtection="1">
      <alignment horizontal="center" vertical="center" wrapText="1"/>
    </xf>
    <xf numFmtId="0" fontId="82" fillId="21" borderId="10"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64" fillId="85" borderId="9" xfId="0" applyFont="1" applyFill="1" applyBorder="1" applyAlignment="1" applyProtection="1">
      <alignment horizontal="justify" vertical="center" wrapText="1"/>
    </xf>
    <xf numFmtId="0" fontId="64" fillId="85" borderId="8" xfId="0" applyFont="1" applyFill="1" applyBorder="1" applyAlignment="1" applyProtection="1">
      <alignment horizontal="justify" vertical="center" wrapText="1"/>
    </xf>
    <xf numFmtId="0" fontId="58" fillId="70" borderId="79" xfId="0" applyFont="1" applyFill="1" applyBorder="1" applyAlignment="1" applyProtection="1">
      <alignment horizontal="justify" vertical="center" wrapText="1"/>
      <protection locked="0"/>
    </xf>
    <xf numFmtId="0" fontId="58" fillId="70" borderId="83" xfId="0" applyFont="1" applyFill="1" applyBorder="1" applyAlignment="1" applyProtection="1">
      <alignment horizontal="justify" vertical="center" wrapText="1"/>
      <protection locked="0"/>
    </xf>
    <xf numFmtId="0" fontId="56" fillId="22" borderId="65" xfId="0" applyFont="1" applyFill="1" applyBorder="1" applyAlignment="1" applyProtection="1">
      <alignment horizontal="right" vertical="center" wrapText="1"/>
    </xf>
    <xf numFmtId="0" fontId="56" fillId="22" borderId="66" xfId="0" applyFont="1" applyFill="1" applyBorder="1" applyAlignment="1" applyProtection="1">
      <alignment horizontal="right" vertical="center" wrapText="1"/>
    </xf>
    <xf numFmtId="0" fontId="56" fillId="22" borderId="64" xfId="0" applyFont="1" applyFill="1" applyBorder="1" applyAlignment="1" applyProtection="1">
      <alignment horizontal="right" vertical="center" wrapText="1"/>
    </xf>
    <xf numFmtId="0" fontId="8" fillId="2" borderId="0" xfId="0" applyFont="1" applyFill="1" applyAlignment="1" applyProtection="1">
      <alignment horizontal="center" vertical="center" wrapText="1"/>
    </xf>
    <xf numFmtId="0" fontId="25" fillId="12" borderId="8" xfId="0" applyFont="1" applyFill="1" applyBorder="1" applyAlignment="1" applyProtection="1">
      <alignment horizontal="center" vertical="center" wrapText="1"/>
    </xf>
    <xf numFmtId="0" fontId="77" fillId="69" borderId="183" xfId="0" applyFont="1" applyFill="1" applyBorder="1" applyAlignment="1" applyProtection="1">
      <alignment horizontal="left" vertical="center" wrapText="1"/>
      <protection locked="0"/>
    </xf>
    <xf numFmtId="0" fontId="77" fillId="69" borderId="184" xfId="0" applyFont="1" applyFill="1" applyBorder="1" applyAlignment="1" applyProtection="1">
      <alignment horizontal="left" vertical="center" wrapText="1"/>
      <protection locked="0"/>
    </xf>
    <xf numFmtId="0" fontId="77" fillId="69" borderId="185" xfId="0" applyFont="1" applyFill="1" applyBorder="1" applyAlignment="1" applyProtection="1">
      <alignment horizontal="left" vertical="center" wrapText="1"/>
      <protection locked="0"/>
    </xf>
    <xf numFmtId="0" fontId="64" fillId="85" borderId="186" xfId="0" applyFont="1" applyFill="1" applyBorder="1" applyAlignment="1" applyProtection="1">
      <alignment horizontal="left" vertical="center" wrapText="1"/>
    </xf>
    <xf numFmtId="0" fontId="64" fillId="85" borderId="187" xfId="0" applyFont="1" applyFill="1" applyBorder="1" applyAlignment="1" applyProtection="1">
      <alignment horizontal="left" vertical="center" wrapText="1"/>
    </xf>
    <xf numFmtId="0" fontId="79" fillId="21" borderId="154" xfId="0" applyFont="1" applyFill="1" applyBorder="1" applyAlignment="1" applyProtection="1">
      <alignment horizontal="center" vertical="center" wrapText="1"/>
    </xf>
    <xf numFmtId="0" fontId="80" fillId="12" borderId="11" xfId="0" applyFont="1" applyFill="1" applyBorder="1" applyProtection="1"/>
    <xf numFmtId="0" fontId="77" fillId="18" borderId="13" xfId="0" applyFont="1" applyFill="1" applyBorder="1" applyAlignment="1" applyProtection="1">
      <alignment horizontal="left" vertical="center" wrapText="1"/>
    </xf>
    <xf numFmtId="0" fontId="77" fillId="18" borderId="12" xfId="0" applyFont="1" applyFill="1" applyBorder="1" applyAlignment="1" applyProtection="1">
      <alignment horizontal="left" vertical="center" wrapText="1"/>
    </xf>
    <xf numFmtId="0" fontId="77" fillId="18" borderId="9" xfId="0" applyFont="1" applyFill="1" applyBorder="1" applyAlignment="1" applyProtection="1">
      <alignment horizontal="left" vertical="center" wrapText="1"/>
    </xf>
    <xf numFmtId="0" fontId="79" fillId="21" borderId="180" xfId="0" applyFont="1" applyFill="1" applyBorder="1" applyAlignment="1" applyProtection="1">
      <alignment horizontal="center" vertical="center" wrapText="1"/>
    </xf>
    <xf numFmtId="0" fontId="79" fillId="21" borderId="181" xfId="0" applyFont="1" applyFill="1" applyBorder="1" applyAlignment="1" applyProtection="1">
      <alignment horizontal="center" vertical="center" wrapText="1"/>
    </xf>
    <xf numFmtId="0" fontId="79" fillId="21" borderId="182" xfId="0" applyFont="1" applyFill="1" applyBorder="1" applyAlignment="1" applyProtection="1">
      <alignment horizontal="center" vertical="center" wrapText="1"/>
    </xf>
    <xf numFmtId="0" fontId="77" fillId="69" borderId="151" xfId="0" applyFont="1" applyFill="1" applyBorder="1" applyAlignment="1" applyProtection="1">
      <alignment horizontal="center" vertical="center" wrapText="1"/>
      <protection locked="0"/>
    </xf>
    <xf numFmtId="0" fontId="65" fillId="69" borderId="151" xfId="0" applyFont="1" applyFill="1" applyBorder="1" applyAlignment="1" applyProtection="1">
      <alignment horizontal="left" vertical="top" wrapText="1"/>
      <protection locked="0"/>
    </xf>
    <xf numFmtId="0" fontId="65" fillId="69" borderId="151" xfId="0" applyFont="1" applyFill="1" applyBorder="1" applyAlignment="1" applyProtection="1">
      <alignment horizontal="left" vertical="center" wrapText="1"/>
      <protection locked="0"/>
    </xf>
    <xf numFmtId="0" fontId="77" fillId="69" borderId="152" xfId="0" applyFont="1" applyFill="1" applyBorder="1" applyAlignment="1" applyProtection="1">
      <alignment horizontal="left" vertical="center" wrapText="1"/>
      <protection locked="0"/>
    </xf>
    <xf numFmtId="0" fontId="77" fillId="69" borderId="155" xfId="0" applyFont="1" applyFill="1" applyBorder="1" applyAlignment="1" applyProtection="1">
      <alignment horizontal="left" vertical="center" wrapText="1"/>
      <protection locked="0"/>
    </xf>
    <xf numFmtId="0" fontId="77" fillId="69" borderId="153" xfId="0" applyFont="1" applyFill="1" applyBorder="1" applyAlignment="1" applyProtection="1">
      <alignment horizontal="left" vertical="center" wrapText="1"/>
      <protection locked="0"/>
    </xf>
    <xf numFmtId="0" fontId="56" fillId="13" borderId="20" xfId="0" applyFont="1" applyFill="1" applyBorder="1" applyAlignment="1" applyProtection="1">
      <alignment horizontal="center" vertical="center" wrapText="1"/>
    </xf>
    <xf numFmtId="0" fontId="56" fillId="13" borderId="16" xfId="0" applyFont="1" applyFill="1" applyBorder="1" applyAlignment="1" applyProtection="1">
      <alignment horizontal="center" vertical="center" wrapText="1"/>
    </xf>
    <xf numFmtId="0" fontId="82" fillId="25" borderId="156" xfId="0" applyFont="1" applyFill="1" applyBorder="1" applyAlignment="1" applyProtection="1">
      <alignment horizontal="center" vertical="center" wrapText="1"/>
    </xf>
    <xf numFmtId="0" fontId="82" fillId="25" borderId="80" xfId="0" applyFont="1" applyFill="1" applyBorder="1" applyAlignment="1" applyProtection="1">
      <alignment horizontal="center" vertical="center" wrapText="1"/>
    </xf>
    <xf numFmtId="0" fontId="82" fillId="25" borderId="81" xfId="0" applyFont="1" applyFill="1" applyBorder="1" applyAlignment="1" applyProtection="1">
      <alignment horizontal="center" vertical="center" wrapText="1"/>
    </xf>
    <xf numFmtId="0" fontId="63" fillId="78" borderId="82" xfId="0" applyFont="1" applyFill="1" applyBorder="1" applyAlignment="1" applyProtection="1">
      <alignment horizontal="justify" vertical="center" wrapText="1"/>
    </xf>
    <xf numFmtId="0" fontId="63" fillId="78" borderId="79" xfId="0" applyFont="1" applyFill="1" applyBorder="1" applyAlignment="1" applyProtection="1">
      <alignment horizontal="justify" vertical="center" wrapText="1"/>
    </xf>
    <xf numFmtId="0" fontId="63" fillId="78" borderId="83" xfId="0" applyFont="1" applyFill="1" applyBorder="1" applyAlignment="1" applyProtection="1">
      <alignment horizontal="justify" vertical="center" wrapText="1"/>
    </xf>
    <xf numFmtId="0" fontId="79" fillId="70" borderId="82" xfId="0" applyFont="1" applyFill="1" applyBorder="1" applyAlignment="1" applyProtection="1">
      <alignment horizontal="center" vertical="center" wrapText="1"/>
      <protection locked="0"/>
    </xf>
    <xf numFmtId="0" fontId="79" fillId="70" borderId="79" xfId="0" applyFont="1" applyFill="1" applyBorder="1" applyAlignment="1" applyProtection="1">
      <alignment horizontal="center" vertical="center" wrapText="1"/>
      <protection locked="0"/>
    </xf>
    <xf numFmtId="0" fontId="79" fillId="70" borderId="83" xfId="0" applyFont="1" applyFill="1" applyBorder="1" applyAlignment="1" applyProtection="1">
      <alignment horizontal="center" vertical="center" wrapText="1"/>
      <protection locked="0"/>
    </xf>
    <xf numFmtId="0" fontId="77" fillId="70" borderId="157" xfId="0" applyFont="1" applyFill="1" applyBorder="1" applyAlignment="1" applyProtection="1">
      <alignment horizontal="left" vertical="center" wrapText="1"/>
      <protection locked="0"/>
    </xf>
    <xf numFmtId="0" fontId="77" fillId="70" borderId="16" xfId="0" applyFont="1" applyFill="1" applyBorder="1" applyAlignment="1" applyProtection="1">
      <alignment horizontal="center" vertical="center" wrapText="1"/>
      <protection locked="0"/>
    </xf>
    <xf numFmtId="0" fontId="80" fillId="41" borderId="21" xfId="0" applyFont="1" applyFill="1" applyBorder="1" applyAlignment="1" applyProtection="1">
      <alignment horizontal="left" vertical="center" wrapText="1"/>
    </xf>
    <xf numFmtId="0" fontId="80" fillId="41" borderId="48" xfId="0" applyFont="1" applyFill="1" applyBorder="1" applyAlignment="1" applyProtection="1">
      <alignment horizontal="left" vertical="center" wrapText="1"/>
    </xf>
    <xf numFmtId="0" fontId="65" fillId="71" borderId="50" xfId="0" applyFont="1" applyFill="1" applyBorder="1" applyAlignment="1" applyProtection="1">
      <alignment horizontal="left" vertical="center" wrapText="1"/>
      <protection locked="0"/>
    </xf>
    <xf numFmtId="0" fontId="65" fillId="71" borderId="36" xfId="0" applyFont="1" applyFill="1" applyBorder="1" applyAlignment="1" applyProtection="1">
      <alignment horizontal="left" vertical="center" wrapText="1"/>
      <protection locked="0"/>
    </xf>
    <xf numFmtId="0" fontId="64" fillId="90" borderId="21" xfId="0" applyFont="1" applyFill="1" applyBorder="1" applyAlignment="1" applyProtection="1">
      <alignment horizontal="left" vertical="center" wrapText="1"/>
    </xf>
    <xf numFmtId="0" fontId="56" fillId="30" borderId="23" xfId="0" applyFont="1" applyFill="1" applyBorder="1" applyAlignment="1" applyProtection="1">
      <alignment horizontal="right" vertical="center" wrapText="1"/>
    </xf>
    <xf numFmtId="0" fontId="56" fillId="30" borderId="24" xfId="0" applyFont="1" applyFill="1" applyBorder="1" applyAlignment="1" applyProtection="1">
      <alignment horizontal="right" vertical="center" wrapText="1"/>
    </xf>
    <xf numFmtId="0" fontId="85" fillId="76" borderId="27" xfId="0" applyFont="1" applyFill="1" applyBorder="1" applyAlignment="1" applyProtection="1">
      <alignment horizontal="center" vertical="center" wrapText="1"/>
      <protection locked="0"/>
    </xf>
    <xf numFmtId="0" fontId="79" fillId="29" borderId="120" xfId="0" applyFont="1" applyFill="1" applyBorder="1" applyAlignment="1" applyProtection="1">
      <alignment horizontal="center" vertical="center" wrapText="1"/>
    </xf>
    <xf numFmtId="0" fontId="80" fillId="4" borderId="120" xfId="0" applyFont="1" applyFill="1" applyBorder="1" applyProtection="1"/>
    <xf numFmtId="0" fontId="80" fillId="18" borderId="26" xfId="0" applyFont="1" applyFill="1" applyBorder="1" applyAlignment="1" applyProtection="1">
      <alignment horizontal="left" vertical="center" wrapText="1"/>
    </xf>
    <xf numFmtId="0" fontId="63" fillId="70" borderId="129" xfId="0" applyFont="1" applyFill="1" applyBorder="1" applyAlignment="1" applyProtection="1">
      <alignment horizontal="justify" vertical="center" wrapText="1"/>
      <protection locked="0"/>
    </xf>
    <xf numFmtId="0" fontId="63" fillId="70" borderId="133" xfId="0" applyFont="1" applyFill="1" applyBorder="1" applyAlignment="1" applyProtection="1">
      <alignment horizontal="justify" vertical="center" wrapText="1"/>
      <protection locked="0"/>
    </xf>
    <xf numFmtId="0" fontId="25" fillId="4" borderId="25" xfId="0" applyFont="1" applyFill="1" applyBorder="1" applyAlignment="1" applyProtection="1">
      <alignment horizontal="center" vertical="center" wrapText="1"/>
    </xf>
    <xf numFmtId="0" fontId="56" fillId="15" borderId="2" xfId="0" applyFont="1" applyFill="1" applyBorder="1" applyAlignment="1" applyProtection="1">
      <alignment horizontal="center" vertical="center" wrapText="1"/>
    </xf>
    <xf numFmtId="0" fontId="56" fillId="15" borderId="94" xfId="0" applyFont="1" applyFill="1" applyBorder="1" applyAlignment="1" applyProtection="1">
      <alignment horizontal="center" vertical="center" wrapText="1"/>
    </xf>
    <xf numFmtId="0" fontId="56" fillId="15" borderId="96" xfId="0" applyFont="1" applyFill="1" applyBorder="1" applyAlignment="1" applyProtection="1">
      <alignment horizontal="center" vertical="center" wrapText="1"/>
    </xf>
    <xf numFmtId="0" fontId="56" fillId="15" borderId="98" xfId="0" applyFont="1" applyFill="1" applyBorder="1" applyAlignment="1" applyProtection="1">
      <alignment horizontal="center" vertical="center" wrapText="1"/>
    </xf>
    <xf numFmtId="1" fontId="86" fillId="91" borderId="40" xfId="0" applyNumberFormat="1" applyFont="1" applyFill="1" applyBorder="1" applyAlignment="1" applyProtection="1">
      <alignment horizontal="center" vertical="center" wrapText="1"/>
    </xf>
    <xf numFmtId="1" fontId="86" fillId="91" borderId="41" xfId="0" applyNumberFormat="1" applyFont="1" applyFill="1" applyBorder="1" applyAlignment="1" applyProtection="1">
      <alignment horizontal="center" vertical="center" wrapText="1"/>
    </xf>
    <xf numFmtId="1" fontId="86" fillId="91" borderId="74" xfId="0" applyNumberFormat="1" applyFont="1" applyFill="1" applyBorder="1" applyAlignment="1" applyProtection="1">
      <alignment horizontal="center" vertical="center" wrapText="1"/>
    </xf>
    <xf numFmtId="9" fontId="86" fillId="91" borderId="95" xfId="4" applyFont="1" applyFill="1" applyBorder="1" applyAlignment="1" applyProtection="1">
      <alignment horizontal="center" vertical="center" wrapText="1"/>
    </xf>
    <xf numFmtId="9" fontId="86" fillId="91" borderId="97" xfId="4" applyFont="1" applyFill="1" applyBorder="1" applyAlignment="1" applyProtection="1">
      <alignment horizontal="center" vertical="center" wrapText="1"/>
    </xf>
    <xf numFmtId="9" fontId="86" fillId="91" borderId="100" xfId="4" applyFont="1" applyFill="1" applyBorder="1" applyAlignment="1" applyProtection="1">
      <alignment horizontal="center" vertical="center" wrapText="1"/>
    </xf>
    <xf numFmtId="0" fontId="77" fillId="76" borderId="25" xfId="0" applyFont="1" applyFill="1" applyBorder="1" applyAlignment="1" applyProtection="1">
      <alignment horizontal="left" vertical="center" wrapText="1"/>
    </xf>
    <xf numFmtId="0" fontId="79" fillId="29" borderId="1" xfId="0" applyFont="1" applyFill="1" applyBorder="1" applyAlignment="1" applyProtection="1">
      <alignment horizontal="center" vertical="center" wrapText="1"/>
    </xf>
    <xf numFmtId="0" fontId="80" fillId="4" borderId="1" xfId="0" applyFont="1" applyFill="1" applyBorder="1" applyProtection="1"/>
    <xf numFmtId="0" fontId="68" fillId="94" borderId="26" xfId="0" applyFont="1" applyFill="1" applyBorder="1" applyAlignment="1" applyProtection="1">
      <alignment horizontal="justify" vertical="center" wrapText="1"/>
    </xf>
    <xf numFmtId="0" fontId="65" fillId="70" borderId="33" xfId="0" applyFont="1" applyFill="1" applyBorder="1" applyAlignment="1" applyProtection="1">
      <alignment horizontal="left" vertical="center" wrapText="1"/>
      <protection locked="0"/>
    </xf>
    <xf numFmtId="0" fontId="77" fillId="70" borderId="27" xfId="0" applyFont="1" applyFill="1" applyBorder="1" applyAlignment="1" applyProtection="1">
      <alignment horizontal="left" vertical="center" wrapText="1"/>
      <protection locked="0"/>
    </xf>
    <xf numFmtId="0" fontId="80" fillId="41" borderId="26" xfId="0" applyFont="1" applyFill="1" applyBorder="1" applyAlignment="1" applyProtection="1">
      <alignment horizontal="left" vertical="center" wrapText="1"/>
    </xf>
    <xf numFmtId="0" fontId="80" fillId="41" borderId="25" xfId="0" applyFont="1" applyFill="1" applyBorder="1" applyAlignment="1" applyProtection="1">
      <alignment horizontal="left" vertical="center" wrapText="1"/>
    </xf>
    <xf numFmtId="0" fontId="77" fillId="76" borderId="53" xfId="0" applyFont="1" applyFill="1" applyBorder="1" applyAlignment="1" applyProtection="1">
      <alignment horizontal="center" vertical="center" wrapText="1"/>
      <protection locked="0"/>
    </xf>
    <xf numFmtId="0" fontId="77" fillId="76" borderId="54" xfId="0" applyFont="1" applyFill="1" applyBorder="1" applyAlignment="1" applyProtection="1">
      <alignment horizontal="center" vertical="center" wrapText="1"/>
      <protection locked="0"/>
    </xf>
    <xf numFmtId="0" fontId="77" fillId="76" borderId="30" xfId="0" applyFont="1" applyFill="1" applyBorder="1" applyAlignment="1" applyProtection="1">
      <alignment horizontal="center" vertical="center" wrapText="1"/>
      <protection locked="0"/>
    </xf>
    <xf numFmtId="0" fontId="77" fillId="70" borderId="33" xfId="0" applyFont="1" applyFill="1" applyBorder="1" applyAlignment="1" applyProtection="1">
      <alignment horizontal="left" vertical="center" wrapText="1"/>
      <protection locked="0"/>
    </xf>
    <xf numFmtId="0" fontId="77" fillId="70" borderId="25" xfId="0" applyFont="1" applyFill="1" applyBorder="1" applyAlignment="1" applyProtection="1">
      <alignment horizontal="left" vertical="center" wrapText="1"/>
      <protection locked="0"/>
    </xf>
    <xf numFmtId="0" fontId="77" fillId="70" borderId="25" xfId="0" applyFont="1" applyFill="1" applyBorder="1" applyAlignment="1" applyProtection="1">
      <alignment horizontal="center" vertical="center" wrapText="1"/>
      <protection locked="0"/>
    </xf>
    <xf numFmtId="0" fontId="56" fillId="4" borderId="2" xfId="0" applyFont="1" applyFill="1" applyBorder="1" applyAlignment="1" applyProtection="1">
      <alignment horizontal="center" vertical="center" wrapText="1"/>
    </xf>
    <xf numFmtId="0" fontId="83" fillId="4" borderId="6" xfId="0" applyFont="1" applyFill="1" applyBorder="1" applyAlignment="1" applyProtection="1">
      <alignment horizontal="center" vertical="center" wrapText="1"/>
    </xf>
    <xf numFmtId="0" fontId="56" fillId="36" borderId="23" xfId="0" applyFont="1" applyFill="1" applyBorder="1" applyAlignment="1" applyProtection="1">
      <alignment horizontal="right" vertical="center" wrapText="1"/>
    </xf>
    <xf numFmtId="0" fontId="56" fillId="36" borderId="24" xfId="0" applyFont="1" applyFill="1" applyBorder="1" applyAlignment="1" applyProtection="1">
      <alignment horizontal="right" vertical="center" wrapText="1"/>
    </xf>
    <xf numFmtId="0" fontId="85" fillId="76" borderId="29" xfId="0" applyFont="1" applyFill="1" applyBorder="1" applyAlignment="1" applyProtection="1">
      <alignment horizontal="center" vertical="center" wrapText="1"/>
      <protection locked="0"/>
    </xf>
    <xf numFmtId="0" fontId="64" fillId="98" borderId="28" xfId="0" applyFont="1" applyFill="1" applyBorder="1" applyAlignment="1" applyProtection="1">
      <alignment horizontal="justify" vertical="center" wrapText="1"/>
    </xf>
    <xf numFmtId="0" fontId="65" fillId="99" borderId="28" xfId="0" applyFont="1" applyFill="1" applyBorder="1" applyAlignment="1" applyProtection="1">
      <alignment horizontal="justify" vertical="center" wrapText="1"/>
    </xf>
    <xf numFmtId="0" fontId="82" fillId="34" borderId="1" xfId="0" applyFont="1" applyFill="1" applyBorder="1" applyAlignment="1" applyProtection="1">
      <alignment horizontal="center" vertical="center" wrapText="1"/>
    </xf>
    <xf numFmtId="0" fontId="82" fillId="34" borderId="2" xfId="0" applyFont="1" applyFill="1" applyBorder="1" applyAlignment="1" applyProtection="1">
      <alignment horizontal="center" vertical="center" wrapText="1"/>
    </xf>
    <xf numFmtId="0" fontId="65" fillId="101" borderId="28" xfId="0" applyFont="1" applyFill="1" applyBorder="1" applyAlignment="1" applyProtection="1">
      <alignment horizontal="justify" vertical="center" wrapText="1"/>
      <protection locked="0"/>
    </xf>
    <xf numFmtId="0" fontId="79" fillId="100" borderId="22" xfId="0" applyFont="1" applyFill="1" applyBorder="1" applyAlignment="1" applyProtection="1">
      <alignment horizontal="center" vertical="center" wrapText="1"/>
    </xf>
    <xf numFmtId="0" fontId="80" fillId="100" borderId="22" xfId="0" applyFont="1" applyFill="1" applyBorder="1" applyProtection="1"/>
    <xf numFmtId="0" fontId="56" fillId="4" borderId="31" xfId="0" applyFont="1" applyFill="1" applyBorder="1" applyAlignment="1" applyProtection="1">
      <alignment horizontal="center" vertical="center" wrapText="1"/>
    </xf>
    <xf numFmtId="0" fontId="56" fillId="4" borderId="34" xfId="0" applyFont="1" applyFill="1" applyBorder="1" applyAlignment="1" applyProtection="1">
      <alignment horizontal="center" vertical="center" wrapText="1"/>
    </xf>
    <xf numFmtId="0" fontId="56" fillId="4" borderId="35" xfId="0" applyFont="1" applyFill="1" applyBorder="1" applyAlignment="1" applyProtection="1">
      <alignment horizontal="center" vertical="center" wrapText="1"/>
    </xf>
    <xf numFmtId="1" fontId="86" fillId="76" borderId="25" xfId="0" applyNumberFormat="1" applyFont="1" applyFill="1" applyBorder="1" applyAlignment="1" applyProtection="1">
      <alignment horizontal="center" vertical="center" wrapText="1"/>
    </xf>
    <xf numFmtId="9" fontId="86" fillId="76" borderId="25" xfId="0" applyNumberFormat="1" applyFont="1" applyFill="1" applyBorder="1" applyAlignment="1" applyProtection="1">
      <alignment horizontal="center" vertical="center" wrapText="1"/>
    </xf>
    <xf numFmtId="0" fontId="25" fillId="17" borderId="25" xfId="0" applyFont="1" applyFill="1" applyBorder="1" applyAlignment="1" applyProtection="1">
      <alignment horizontal="center" vertical="center" wrapText="1"/>
    </xf>
    <xf numFmtId="0" fontId="79" fillId="34" borderId="3" xfId="0" applyFont="1" applyFill="1" applyBorder="1" applyAlignment="1" applyProtection="1">
      <alignment horizontal="center" vertical="center" wrapText="1"/>
    </xf>
    <xf numFmtId="0" fontId="65" fillId="101" borderId="28" xfId="0" applyFont="1" applyFill="1" applyBorder="1" applyAlignment="1" applyProtection="1">
      <alignment horizontal="left" vertical="center" wrapText="1"/>
      <protection locked="0"/>
    </xf>
    <xf numFmtId="0" fontId="65" fillId="101" borderId="28" xfId="0" applyFont="1" applyFill="1" applyBorder="1" applyAlignment="1" applyProtection="1">
      <alignment horizontal="center" vertical="center" wrapText="1"/>
      <protection locked="0"/>
    </xf>
    <xf numFmtId="0" fontId="79" fillId="33" borderId="22" xfId="0" applyFont="1" applyFill="1" applyBorder="1" applyAlignment="1" applyProtection="1">
      <alignment horizontal="center" vertical="center" wrapText="1"/>
    </xf>
    <xf numFmtId="0" fontId="80" fillId="9" borderId="22" xfId="0" applyFont="1" applyFill="1" applyBorder="1" applyProtection="1"/>
    <xf numFmtId="0" fontId="56" fillId="27" borderId="2" xfId="0" applyFont="1" applyFill="1" applyBorder="1" applyAlignment="1" applyProtection="1">
      <alignment horizontal="center" vertical="center" wrapText="1"/>
    </xf>
    <xf numFmtId="0" fontId="56" fillId="27" borderId="18" xfId="0" applyFont="1" applyFill="1" applyBorder="1" applyAlignment="1" applyProtection="1">
      <alignment horizontal="center" vertical="center" wrapText="1"/>
    </xf>
    <xf numFmtId="1" fontId="86" fillId="99" borderId="28" xfId="0" applyNumberFormat="1" applyFont="1" applyFill="1" applyBorder="1" applyAlignment="1" applyProtection="1">
      <alignment horizontal="center" vertical="center" wrapText="1"/>
    </xf>
    <xf numFmtId="9" fontId="86" fillId="99" borderId="28" xfId="0" applyNumberFormat="1" applyFont="1" applyFill="1" applyBorder="1" applyAlignment="1" applyProtection="1">
      <alignment horizontal="center" vertical="center" wrapText="1"/>
    </xf>
    <xf numFmtId="0" fontId="25" fillId="9" borderId="0" xfId="0" applyFont="1" applyFill="1" applyBorder="1" applyAlignment="1" applyProtection="1">
      <alignment horizontal="center" vertical="center" wrapText="1"/>
    </xf>
    <xf numFmtId="0" fontId="96" fillId="32" borderId="0" xfId="0" applyFont="1" applyFill="1" applyBorder="1" applyAlignment="1" applyProtection="1">
      <alignment horizontal="center" vertical="center" wrapText="1"/>
    </xf>
    <xf numFmtId="0" fontId="82" fillId="33" borderId="1" xfId="0" applyFont="1" applyFill="1" applyBorder="1" applyAlignment="1" applyProtection="1">
      <alignment horizontal="center" vertical="center" wrapText="1"/>
    </xf>
    <xf numFmtId="0" fontId="82" fillId="33" borderId="2" xfId="0" applyFont="1" applyFill="1" applyBorder="1" applyAlignment="1" applyProtection="1">
      <alignment horizontal="center" vertical="center" wrapText="1"/>
    </xf>
    <xf numFmtId="0" fontId="65" fillId="76" borderId="29" xfId="0" applyFont="1" applyFill="1" applyBorder="1" applyAlignment="1" applyProtection="1">
      <alignment horizontal="left" vertical="center" wrapText="1"/>
    </xf>
    <xf numFmtId="0" fontId="79" fillId="33" borderId="3" xfId="0" applyFont="1" applyFill="1" applyBorder="1" applyAlignment="1" applyProtection="1">
      <alignment horizontal="center" vertical="center" wrapText="1"/>
    </xf>
    <xf numFmtId="0" fontId="80" fillId="18" borderId="29" xfId="0" applyFont="1" applyFill="1" applyBorder="1" applyAlignment="1" applyProtection="1">
      <alignment horizontal="left" vertical="center" wrapText="1"/>
    </xf>
    <xf numFmtId="0" fontId="77" fillId="32" borderId="52" xfId="0" applyFont="1" applyFill="1" applyBorder="1" applyAlignment="1" applyProtection="1">
      <alignment horizontal="left" vertical="center" wrapText="1"/>
    </xf>
    <xf numFmtId="0" fontId="77" fillId="32" borderId="54" xfId="0" applyFont="1" applyFill="1" applyBorder="1" applyAlignment="1" applyProtection="1">
      <alignment horizontal="left" vertical="center" wrapText="1"/>
    </xf>
    <xf numFmtId="0" fontId="77" fillId="32" borderId="30" xfId="0" applyFont="1" applyFill="1" applyBorder="1" applyAlignment="1" applyProtection="1">
      <alignment horizontal="left" vertical="center" wrapText="1"/>
    </xf>
    <xf numFmtId="0" fontId="56" fillId="9" borderId="31" xfId="0" applyFont="1" applyFill="1" applyBorder="1" applyAlignment="1" applyProtection="1">
      <alignment horizontal="center" vertical="center" wrapText="1"/>
    </xf>
    <xf numFmtId="0" fontId="56" fillId="9" borderId="22" xfId="0" applyFont="1" applyFill="1" applyBorder="1" applyAlignment="1" applyProtection="1">
      <alignment horizontal="center" vertical="center" wrapText="1"/>
    </xf>
    <xf numFmtId="0" fontId="56" fillId="9" borderId="32" xfId="0" applyFont="1" applyFill="1" applyBorder="1" applyAlignment="1" applyProtection="1">
      <alignment horizontal="center" vertical="center" wrapText="1"/>
    </xf>
    <xf numFmtId="1" fontId="86" fillId="76" borderId="29" xfId="0" applyNumberFormat="1" applyFont="1" applyFill="1" applyBorder="1" applyAlignment="1" applyProtection="1">
      <alignment horizontal="center" vertical="center" wrapText="1"/>
    </xf>
    <xf numFmtId="9" fontId="86" fillId="76" borderId="29" xfId="0" applyNumberFormat="1" applyFont="1" applyFill="1" applyBorder="1" applyAlignment="1" applyProtection="1">
      <alignment horizontal="center" vertical="center" wrapText="1"/>
    </xf>
    <xf numFmtId="0" fontId="56" fillId="9" borderId="2" xfId="0" applyFont="1" applyFill="1" applyBorder="1" applyAlignment="1" applyProtection="1">
      <alignment horizontal="center" vertical="center" wrapText="1"/>
    </xf>
    <xf numFmtId="0" fontId="80" fillId="18" borderId="52" xfId="0" applyFont="1" applyFill="1" applyBorder="1" applyAlignment="1" applyProtection="1">
      <alignment horizontal="left" vertical="center" wrapText="1"/>
    </xf>
    <xf numFmtId="0" fontId="80" fillId="18" borderId="54" xfId="0" applyFont="1" applyFill="1" applyBorder="1" applyAlignment="1" applyProtection="1">
      <alignment horizontal="left" vertical="center" wrapText="1"/>
    </xf>
    <xf numFmtId="0" fontId="80" fillId="18" borderId="30" xfId="0" applyFont="1" applyFill="1" applyBorder="1" applyAlignment="1" applyProtection="1">
      <alignment horizontal="left" vertical="center" wrapText="1"/>
    </xf>
    <xf numFmtId="0" fontId="77" fillId="76" borderId="52" xfId="0" applyFont="1" applyFill="1" applyBorder="1" applyAlignment="1" applyProtection="1">
      <alignment horizontal="center" vertical="center" wrapText="1"/>
      <protection locked="0"/>
    </xf>
    <xf numFmtId="0" fontId="83" fillId="9" borderId="6" xfId="0" applyFont="1" applyFill="1" applyBorder="1" applyAlignment="1" applyProtection="1">
      <alignment horizontal="center" vertical="center" wrapText="1"/>
    </xf>
    <xf numFmtId="0" fontId="64" fillId="105" borderId="52" xfId="0" applyFont="1" applyFill="1" applyBorder="1" applyAlignment="1" applyProtection="1">
      <alignment horizontal="justify" vertical="center" wrapText="1"/>
    </xf>
    <xf numFmtId="0" fontId="64" fillId="105" borderId="54" xfId="0" applyFont="1" applyFill="1" applyBorder="1" applyAlignment="1" applyProtection="1">
      <alignment horizontal="justify" vertical="center" wrapText="1"/>
    </xf>
    <xf numFmtId="0" fontId="64" fillId="105" borderId="30" xfId="0" applyFont="1" applyFill="1" applyBorder="1" applyAlignment="1" applyProtection="1">
      <alignment horizontal="justify" vertical="center" wrapText="1"/>
    </xf>
    <xf numFmtId="0" fontId="65" fillId="76" borderId="52" xfId="0" applyFont="1" applyFill="1" applyBorder="1" applyAlignment="1" applyProtection="1">
      <alignment horizontal="left" vertical="center" wrapText="1"/>
    </xf>
    <xf numFmtId="0" fontId="65" fillId="76" borderId="54" xfId="0" applyFont="1" applyFill="1" applyBorder="1" applyAlignment="1" applyProtection="1">
      <alignment horizontal="left" vertical="center" wrapText="1"/>
    </xf>
    <xf numFmtId="0" fontId="65" fillId="76" borderId="30" xfId="0" applyFont="1" applyFill="1" applyBorder="1" applyAlignment="1" applyProtection="1">
      <alignment horizontal="left" vertical="center" wrapText="1"/>
    </xf>
    <xf numFmtId="0" fontId="65" fillId="70" borderId="52" xfId="0" applyFont="1" applyFill="1" applyBorder="1" applyAlignment="1" applyProtection="1">
      <alignment horizontal="left" vertical="center" wrapText="1"/>
      <protection locked="0"/>
    </xf>
    <xf numFmtId="0" fontId="65" fillId="70" borderId="54" xfId="0" applyFont="1" applyFill="1" applyBorder="1" applyAlignment="1" applyProtection="1">
      <alignment horizontal="left" vertical="center" wrapText="1"/>
      <protection locked="0"/>
    </xf>
    <xf numFmtId="0" fontId="65" fillId="70" borderId="30" xfId="0" applyFont="1" applyFill="1" applyBorder="1" applyAlignment="1" applyProtection="1">
      <alignment horizontal="left" vertical="center" wrapText="1"/>
      <protection locked="0"/>
    </xf>
    <xf numFmtId="0" fontId="79" fillId="33" borderId="116" xfId="0" applyFont="1" applyFill="1" applyBorder="1" applyAlignment="1" applyProtection="1">
      <alignment horizontal="center" vertical="center" wrapText="1"/>
    </xf>
    <xf numFmtId="0" fontId="79" fillId="33" borderId="54" xfId="0" applyFont="1" applyFill="1" applyBorder="1" applyAlignment="1" applyProtection="1">
      <alignment horizontal="center" vertical="center" wrapText="1"/>
    </xf>
    <xf numFmtId="0" fontId="79" fillId="33" borderId="117" xfId="0" applyFont="1" applyFill="1" applyBorder="1" applyAlignment="1" applyProtection="1">
      <alignment horizontal="center" vertical="center" wrapText="1"/>
    </xf>
    <xf numFmtId="0" fontId="82" fillId="33" borderId="5" xfId="0" applyFont="1" applyFill="1" applyBorder="1" applyAlignment="1" applyProtection="1">
      <alignment horizontal="center" vertical="center" wrapText="1"/>
    </xf>
    <xf numFmtId="0" fontId="82" fillId="33" borderId="118" xfId="0" applyFont="1" applyFill="1" applyBorder="1" applyAlignment="1" applyProtection="1">
      <alignment horizontal="center" vertical="center" wrapText="1"/>
    </xf>
    <xf numFmtId="0" fontId="82" fillId="33" borderId="7" xfId="0" applyFont="1" applyFill="1" applyBorder="1" applyAlignment="1" applyProtection="1">
      <alignment horizontal="center" vertical="center" wrapText="1"/>
    </xf>
    <xf numFmtId="0" fontId="77" fillId="32" borderId="52" xfId="0" applyFont="1" applyFill="1" applyBorder="1" applyAlignment="1" applyProtection="1">
      <alignment horizontal="left" vertical="center" wrapText="1"/>
      <protection locked="0"/>
    </xf>
    <xf numFmtId="0" fontId="77" fillId="32" borderId="54" xfId="0" applyFont="1" applyFill="1" applyBorder="1" applyAlignment="1" applyProtection="1">
      <alignment horizontal="left" vertical="center" wrapText="1"/>
      <protection locked="0"/>
    </xf>
    <xf numFmtId="0" fontId="77" fillId="32" borderId="30" xfId="0" applyFont="1" applyFill="1" applyBorder="1" applyAlignment="1" applyProtection="1">
      <alignment horizontal="left" vertical="center" wrapText="1"/>
      <protection locked="0"/>
    </xf>
    <xf numFmtId="0" fontId="80" fillId="18" borderId="16" xfId="0" applyFont="1" applyFill="1" applyBorder="1" applyAlignment="1" applyProtection="1">
      <alignment horizontal="left" vertical="center" wrapText="1"/>
    </xf>
    <xf numFmtId="0" fontId="56" fillId="12" borderId="2" xfId="0" applyFont="1" applyFill="1" applyBorder="1" applyAlignment="1" applyProtection="1">
      <alignment horizontal="center" vertical="center" wrapText="1"/>
    </xf>
    <xf numFmtId="0" fontId="79" fillId="34" borderId="137" xfId="0" applyFont="1" applyFill="1" applyBorder="1" applyAlignment="1" applyProtection="1">
      <alignment horizontal="center" vertical="center" wrapText="1"/>
    </xf>
    <xf numFmtId="0" fontId="80" fillId="17" borderId="137" xfId="0" applyFont="1" applyFill="1" applyBorder="1" applyProtection="1"/>
    <xf numFmtId="0" fontId="83" fillId="15" borderId="49" xfId="0" applyFont="1" applyFill="1" applyBorder="1" applyAlignment="1" applyProtection="1">
      <alignment horizontal="center" vertical="center" wrapText="1"/>
    </xf>
    <xf numFmtId="0" fontId="83" fillId="15" borderId="90" xfId="0" applyFont="1" applyFill="1" applyBorder="1" applyAlignment="1" applyProtection="1">
      <alignment horizontal="center" vertical="center" wrapText="1"/>
    </xf>
    <xf numFmtId="0" fontId="83" fillId="15" borderId="91" xfId="0" applyFont="1" applyFill="1" applyBorder="1" applyAlignment="1" applyProtection="1">
      <alignment horizontal="center" vertical="center" wrapText="1"/>
    </xf>
    <xf numFmtId="0" fontId="77" fillId="77" borderId="53" xfId="0" applyFont="1" applyFill="1" applyBorder="1" applyAlignment="1" applyProtection="1">
      <alignment horizontal="center" vertical="center" wrapText="1"/>
      <protection locked="0"/>
    </xf>
    <xf numFmtId="0" fontId="77" fillId="77" borderId="54" xfId="0" applyFont="1" applyFill="1" applyBorder="1" applyAlignment="1" applyProtection="1">
      <alignment horizontal="center" vertical="center" wrapText="1"/>
      <protection locked="0"/>
    </xf>
    <xf numFmtId="0" fontId="77" fillId="77" borderId="30" xfId="0" applyFont="1" applyFill="1" applyBorder="1" applyAlignment="1" applyProtection="1">
      <alignment horizontal="center" vertical="center" wrapText="1"/>
      <protection locked="0"/>
    </xf>
    <xf numFmtId="0" fontId="79" fillId="29" borderId="124" xfId="0" applyFont="1" applyFill="1" applyBorder="1" applyAlignment="1" applyProtection="1">
      <alignment horizontal="center" vertical="center" wrapText="1"/>
    </xf>
    <xf numFmtId="0" fontId="80" fillId="4" borderId="124" xfId="0" applyFont="1" applyFill="1" applyBorder="1" applyProtection="1"/>
    <xf numFmtId="0" fontId="80" fillId="4" borderId="125" xfId="0" applyFont="1" applyFill="1" applyBorder="1" applyProtection="1"/>
    <xf numFmtId="0" fontId="68" fillId="96" borderId="26" xfId="0" applyFont="1" applyFill="1" applyBorder="1" applyAlignment="1" applyProtection="1">
      <alignment horizontal="justify" vertical="center" wrapText="1"/>
    </xf>
    <xf numFmtId="0" fontId="80" fillId="18" borderId="50" xfId="0" applyFont="1" applyFill="1" applyBorder="1" applyAlignment="1" applyProtection="1">
      <alignment horizontal="left" vertical="center" wrapText="1"/>
    </xf>
    <xf numFmtId="0" fontId="80" fillId="18" borderId="51" xfId="0" applyFont="1" applyFill="1" applyBorder="1" applyAlignment="1" applyProtection="1">
      <alignment horizontal="left" vertical="center" wrapText="1"/>
    </xf>
    <xf numFmtId="0" fontId="80" fillId="18" borderId="36" xfId="0" applyFont="1" applyFill="1" applyBorder="1" applyAlignment="1" applyProtection="1">
      <alignment horizontal="left" vertical="center" wrapText="1"/>
    </xf>
    <xf numFmtId="0" fontId="80" fillId="18" borderId="28" xfId="0" applyFont="1" applyFill="1" applyBorder="1" applyAlignment="1" applyProtection="1">
      <alignment horizontal="left" vertical="center" wrapText="1"/>
    </xf>
    <xf numFmtId="0" fontId="82" fillId="29" borderId="150" xfId="0" applyFont="1" applyFill="1" applyBorder="1" applyAlignment="1" applyProtection="1">
      <alignment horizontal="center" vertical="center" wrapText="1"/>
    </xf>
    <xf numFmtId="0" fontId="82" fillId="29" borderId="124" xfId="0" applyFont="1" applyFill="1" applyBorder="1" applyAlignment="1" applyProtection="1">
      <alignment horizontal="center" vertical="center" wrapText="1"/>
    </xf>
    <xf numFmtId="0" fontId="82" fillId="29" borderId="125" xfId="0" applyFont="1" applyFill="1" applyBorder="1" applyAlignment="1" applyProtection="1">
      <alignment horizontal="center" vertical="center" wrapText="1"/>
    </xf>
    <xf numFmtId="0" fontId="63" fillId="76" borderId="121" xfId="0" applyFont="1" applyFill="1" applyBorder="1" applyAlignment="1" applyProtection="1">
      <alignment horizontal="left" vertical="center" wrapText="1"/>
    </xf>
    <xf numFmtId="0" fontId="63" fillId="76" borderId="122" xfId="0" applyFont="1" applyFill="1" applyBorder="1" applyAlignment="1" applyProtection="1">
      <alignment horizontal="left" vertical="center" wrapText="1"/>
    </xf>
    <xf numFmtId="0" fontId="63" fillId="76" borderId="33" xfId="0" applyFont="1" applyFill="1" applyBorder="1" applyAlignment="1" applyProtection="1">
      <alignment horizontal="left" vertical="center" wrapText="1"/>
    </xf>
    <xf numFmtId="0" fontId="93" fillId="76" borderId="122" xfId="0" applyFont="1" applyFill="1" applyBorder="1" applyAlignment="1" applyProtection="1">
      <alignment horizontal="center" vertical="center" wrapText="1"/>
      <protection locked="0"/>
    </xf>
    <xf numFmtId="0" fontId="93" fillId="76" borderId="33" xfId="0" applyFont="1" applyFill="1" applyBorder="1" applyAlignment="1" applyProtection="1">
      <alignment horizontal="center" vertical="center" wrapText="1"/>
      <protection locked="0"/>
    </xf>
    <xf numFmtId="0" fontId="63" fillId="76" borderId="130" xfId="0" applyFont="1" applyFill="1" applyBorder="1" applyAlignment="1" applyProtection="1">
      <alignment horizontal="left" vertical="center" wrapText="1"/>
    </xf>
    <xf numFmtId="0" fontId="63" fillId="76" borderId="128" xfId="0" applyFont="1" applyFill="1" applyBorder="1" applyAlignment="1" applyProtection="1">
      <alignment horizontal="left" vertical="center" wrapText="1"/>
    </xf>
    <xf numFmtId="0" fontId="63" fillId="76" borderId="131" xfId="0" applyFont="1" applyFill="1" applyBorder="1" applyAlignment="1" applyProtection="1">
      <alignment horizontal="left" vertical="center" wrapText="1"/>
    </xf>
    <xf numFmtId="0" fontId="56" fillId="35" borderId="23" xfId="0" applyFont="1" applyFill="1" applyBorder="1" applyAlignment="1" applyProtection="1">
      <alignment horizontal="right" vertical="center" wrapText="1"/>
    </xf>
    <xf numFmtId="0" fontId="56" fillId="35" borderId="24" xfId="0" applyFont="1" applyFill="1" applyBorder="1" applyAlignment="1" applyProtection="1">
      <alignment horizontal="right" vertical="center" wrapText="1"/>
    </xf>
    <xf numFmtId="0" fontId="85" fillId="99" borderId="28" xfId="0" applyFont="1" applyFill="1" applyBorder="1" applyAlignment="1" applyProtection="1">
      <alignment horizontal="center" vertical="center" wrapText="1"/>
      <protection locked="0"/>
    </xf>
    <xf numFmtId="0" fontId="77" fillId="99" borderId="28" xfId="0" applyFont="1" applyFill="1" applyBorder="1" applyAlignment="1" applyProtection="1">
      <alignment horizontal="center" vertical="center" wrapText="1"/>
      <protection locked="0"/>
    </xf>
    <xf numFmtId="0" fontId="79" fillId="34" borderId="22" xfId="0" applyFont="1" applyFill="1" applyBorder="1" applyAlignment="1" applyProtection="1">
      <alignment horizontal="center" vertical="center" wrapText="1"/>
    </xf>
    <xf numFmtId="0" fontId="80" fillId="17" borderId="22" xfId="0" applyFont="1" applyFill="1" applyBorder="1" applyProtection="1"/>
    <xf numFmtId="0" fontId="63" fillId="99" borderId="139" xfId="0" applyFont="1" applyFill="1" applyBorder="1" applyAlignment="1" applyProtection="1">
      <alignment horizontal="left" vertical="center" wrapText="1"/>
    </xf>
    <xf numFmtId="0" fontId="93" fillId="99" borderId="139" xfId="0" applyFont="1" applyFill="1" applyBorder="1" applyAlignment="1" applyProtection="1">
      <alignment horizontal="center" vertical="center" wrapText="1"/>
      <protection locked="0"/>
    </xf>
    <xf numFmtId="0" fontId="82" fillId="34" borderId="162" xfId="0" applyFont="1" applyFill="1" applyBorder="1" applyAlignment="1" applyProtection="1">
      <alignment horizontal="center" vertical="center" wrapText="1"/>
    </xf>
    <xf numFmtId="0" fontId="82" fillId="34" borderId="140" xfId="0" applyFont="1" applyFill="1" applyBorder="1" applyAlignment="1" applyProtection="1">
      <alignment horizontal="center" vertical="center" wrapText="1"/>
    </xf>
    <xf numFmtId="0" fontId="82" fillId="34" borderId="141" xfId="0" applyFont="1" applyFill="1" applyBorder="1" applyAlignment="1" applyProtection="1">
      <alignment horizontal="center" vertical="center" wrapText="1"/>
    </xf>
    <xf numFmtId="0" fontId="79" fillId="34" borderId="1" xfId="0" applyFont="1" applyFill="1" applyBorder="1" applyAlignment="1" applyProtection="1">
      <alignment horizontal="center" vertical="center" wrapText="1"/>
    </xf>
    <xf numFmtId="0" fontId="65" fillId="101" borderId="161" xfId="0" applyFont="1" applyFill="1" applyBorder="1" applyAlignment="1" applyProtection="1">
      <alignment horizontal="left" vertical="center" wrapText="1"/>
      <protection locked="0"/>
    </xf>
    <xf numFmtId="0" fontId="65" fillId="18" borderId="8" xfId="0" applyFont="1" applyFill="1" applyBorder="1" applyAlignment="1" applyProtection="1">
      <alignment horizontal="right" vertical="center" wrapText="1"/>
    </xf>
    <xf numFmtId="0" fontId="65" fillId="18" borderId="10" xfId="0" applyFont="1" applyFill="1" applyBorder="1" applyAlignment="1" applyProtection="1">
      <alignment horizontal="right" vertical="center" wrapText="1"/>
    </xf>
    <xf numFmtId="0" fontId="83" fillId="12" borderId="6" xfId="0" applyFont="1" applyFill="1" applyBorder="1" applyAlignment="1" applyProtection="1">
      <alignment horizontal="center" vertical="center" wrapText="1"/>
    </xf>
    <xf numFmtId="0" fontId="79" fillId="25" borderId="120" xfId="0" applyFont="1" applyFill="1" applyBorder="1" applyAlignment="1" applyProtection="1">
      <alignment horizontal="center" vertical="center" wrapText="1"/>
    </xf>
    <xf numFmtId="0" fontId="80" fillId="13" borderId="120" xfId="0" applyFont="1" applyFill="1" applyBorder="1" applyProtection="1"/>
    <xf numFmtId="9" fontId="86" fillId="68" borderId="14" xfId="0" applyNumberFormat="1" applyFont="1" applyFill="1" applyBorder="1" applyAlignment="1" applyProtection="1">
      <alignment horizontal="center" vertical="center" wrapText="1"/>
    </xf>
    <xf numFmtId="9" fontId="86" fillId="68" borderId="15" xfId="0" applyNumberFormat="1" applyFont="1" applyFill="1" applyBorder="1" applyAlignment="1" applyProtection="1">
      <alignment horizontal="center" vertical="center" wrapText="1"/>
    </xf>
    <xf numFmtId="9" fontId="86" fillId="68" borderId="11" xfId="0" applyNumberFormat="1" applyFont="1" applyFill="1" applyBorder="1" applyAlignment="1" applyProtection="1">
      <alignment horizontal="center" vertical="center" wrapText="1"/>
    </xf>
    <xf numFmtId="0" fontId="56" fillId="12" borderId="11" xfId="0" applyFont="1" applyFill="1" applyBorder="1" applyAlignment="1" applyProtection="1">
      <alignment horizontal="center" vertical="center" wrapText="1"/>
    </xf>
    <xf numFmtId="0" fontId="56" fillId="12" borderId="8" xfId="0" applyFont="1" applyFill="1" applyBorder="1" applyAlignment="1" applyProtection="1">
      <alignment horizontal="center" vertical="center" wrapText="1"/>
    </xf>
    <xf numFmtId="0" fontId="77" fillId="97" borderId="25" xfId="0" applyFont="1" applyFill="1" applyBorder="1" applyAlignment="1" applyProtection="1">
      <alignment horizontal="left" vertical="center" wrapText="1"/>
    </xf>
    <xf numFmtId="0" fontId="91" fillId="62" borderId="143" xfId="0" applyFont="1" applyFill="1" applyBorder="1" applyAlignment="1" applyProtection="1">
      <alignment horizontal="center" vertical="center" wrapText="1"/>
    </xf>
    <xf numFmtId="0" fontId="91" fillId="62" borderId="0" xfId="0" applyFont="1" applyFill="1" applyBorder="1" applyAlignment="1" applyProtection="1">
      <alignment horizontal="center" vertical="center" wrapText="1"/>
    </xf>
    <xf numFmtId="0" fontId="65" fillId="71" borderId="48" xfId="0" applyFont="1" applyFill="1" applyBorder="1" applyAlignment="1" applyProtection="1">
      <alignment horizontal="left" vertical="center" wrapText="1"/>
      <protection locked="0"/>
    </xf>
    <xf numFmtId="0" fontId="25" fillId="13" borderId="16" xfId="0" applyFont="1" applyFill="1" applyBorder="1" applyAlignment="1" applyProtection="1">
      <alignment horizontal="center" vertical="center" wrapText="1"/>
    </xf>
    <xf numFmtId="1" fontId="86" fillId="68" borderId="191" xfId="0" applyNumberFormat="1" applyFont="1" applyFill="1" applyBorder="1" applyAlignment="1" applyProtection="1">
      <alignment horizontal="center" vertical="center" wrapText="1"/>
    </xf>
    <xf numFmtId="1" fontId="86" fillId="68" borderId="15" xfId="0" applyNumberFormat="1" applyFont="1" applyFill="1" applyBorder="1" applyAlignment="1" applyProtection="1">
      <alignment horizontal="center" vertical="center" wrapText="1"/>
    </xf>
    <xf numFmtId="1" fontId="86" fillId="68" borderId="11" xfId="0" applyNumberFormat="1" applyFont="1" applyFill="1" applyBorder="1" applyAlignment="1" applyProtection="1">
      <alignment horizontal="center" vertical="center" wrapText="1"/>
    </xf>
    <xf numFmtId="0" fontId="56" fillId="20" borderId="17" xfId="0" applyFont="1" applyFill="1" applyBorder="1" applyAlignment="1" applyProtection="1">
      <alignment horizontal="right" vertical="center" wrapText="1"/>
    </xf>
    <xf numFmtId="0" fontId="79" fillId="25" borderId="5" xfId="0" applyFont="1" applyFill="1" applyBorder="1" applyAlignment="1" applyProtection="1">
      <alignment horizontal="center" vertical="center" wrapText="1"/>
    </xf>
    <xf numFmtId="0" fontId="79" fillId="25" borderId="143" xfId="0" applyFont="1" applyFill="1" applyBorder="1" applyAlignment="1" applyProtection="1">
      <alignment horizontal="center" vertical="center" wrapText="1"/>
    </xf>
    <xf numFmtId="0" fontId="79" fillId="25" borderId="19" xfId="0" applyFont="1" applyFill="1" applyBorder="1" applyAlignment="1" applyProtection="1">
      <alignment horizontal="center" vertical="center" wrapText="1"/>
    </xf>
    <xf numFmtId="0" fontId="65" fillId="70" borderId="16" xfId="0" applyFont="1" applyFill="1" applyBorder="1" applyAlignment="1" applyProtection="1">
      <alignment horizontal="left" vertical="top" wrapText="1"/>
      <protection locked="0"/>
    </xf>
    <xf numFmtId="0" fontId="68" fillId="88" borderId="20" xfId="0" applyFont="1" applyFill="1" applyBorder="1" applyAlignment="1" applyProtection="1">
      <alignment horizontal="justify" vertical="center" wrapText="1"/>
    </xf>
    <xf numFmtId="0" fontId="77" fillId="78" borderId="16" xfId="0" applyFont="1" applyFill="1" applyBorder="1" applyAlignment="1" applyProtection="1">
      <alignment horizontal="left" vertical="center" wrapText="1"/>
    </xf>
    <xf numFmtId="0" fontId="79" fillId="25" borderId="2" xfId="0" applyFont="1" applyFill="1" applyBorder="1" applyAlignment="1" applyProtection="1">
      <alignment horizontal="center" vertical="center" wrapText="1"/>
    </xf>
    <xf numFmtId="0" fontId="79" fillId="25" borderId="22" xfId="0" applyFont="1" applyFill="1" applyBorder="1" applyAlignment="1" applyProtection="1">
      <alignment horizontal="center" vertical="center" wrapText="1"/>
    </xf>
    <xf numFmtId="0" fontId="56" fillId="22" borderId="1" xfId="0" applyFont="1" applyFill="1" applyBorder="1" applyAlignment="1" applyProtection="1">
      <alignment horizontal="right" vertical="center" wrapText="1"/>
    </xf>
    <xf numFmtId="1" fontId="84" fillId="68" borderId="179" xfId="0" applyNumberFormat="1" applyFont="1" applyFill="1" applyBorder="1" applyAlignment="1" applyProtection="1">
      <alignment horizontal="center" vertical="center" wrapText="1"/>
    </xf>
    <xf numFmtId="1" fontId="84" fillId="68" borderId="9" xfId="0" applyNumberFormat="1" applyFont="1" applyFill="1" applyBorder="1" applyAlignment="1" applyProtection="1">
      <alignment horizontal="center" vertical="center" wrapText="1"/>
    </xf>
    <xf numFmtId="0" fontId="57" fillId="12" borderId="1" xfId="0" applyFont="1" applyFill="1" applyBorder="1" applyAlignment="1" applyProtection="1">
      <alignment horizontal="center" vertical="center" wrapText="1"/>
    </xf>
    <xf numFmtId="0" fontId="57" fillId="12" borderId="2" xfId="0" applyFont="1" applyFill="1" applyBorder="1" applyAlignment="1" applyProtection="1">
      <alignment horizontal="center" vertical="center" wrapText="1"/>
    </xf>
    <xf numFmtId="0" fontId="85" fillId="68" borderId="9" xfId="0" applyFont="1" applyFill="1" applyBorder="1" applyAlignment="1" applyProtection="1">
      <alignment horizontal="center" vertical="center" wrapText="1"/>
      <protection locked="0"/>
    </xf>
    <xf numFmtId="0" fontId="79" fillId="21" borderId="5" xfId="0" applyFont="1" applyFill="1" applyBorder="1" applyAlignment="1" applyProtection="1">
      <alignment horizontal="center" vertical="center" wrapText="1"/>
    </xf>
    <xf numFmtId="0" fontId="79" fillId="21" borderId="143" xfId="0" applyFont="1" applyFill="1" applyBorder="1" applyAlignment="1" applyProtection="1">
      <alignment horizontal="center" vertical="center" wrapText="1"/>
    </xf>
    <xf numFmtId="0" fontId="79" fillId="21" borderId="19" xfId="0" applyFont="1" applyFill="1" applyBorder="1" applyAlignment="1" applyProtection="1">
      <alignment horizontal="center" vertical="center" wrapText="1"/>
    </xf>
    <xf numFmtId="0" fontId="66" fillId="69" borderId="151" xfId="0" applyFont="1" applyFill="1" applyBorder="1" applyAlignment="1" applyProtection="1">
      <alignment horizontal="left" vertical="top" wrapText="1"/>
      <protection locked="0"/>
    </xf>
    <xf numFmtId="0" fontId="66" fillId="69" borderId="151" xfId="0" applyFont="1" applyFill="1" applyBorder="1" applyAlignment="1" applyProtection="1">
      <alignment horizontal="left" vertical="center" wrapText="1"/>
      <protection locked="0"/>
    </xf>
    <xf numFmtId="0" fontId="65" fillId="70" borderId="157" xfId="0" applyFont="1" applyFill="1" applyBorder="1" applyAlignment="1" applyProtection="1">
      <alignment horizontal="left" vertical="center" wrapText="1"/>
      <protection locked="0"/>
    </xf>
    <xf numFmtId="0" fontId="65" fillId="70" borderId="16" xfId="0" applyFont="1" applyFill="1" applyBorder="1" applyAlignment="1" applyProtection="1">
      <alignment horizontal="center" vertical="center" wrapText="1"/>
      <protection locked="0"/>
    </xf>
    <xf numFmtId="0" fontId="85" fillId="76" borderId="25" xfId="0" applyFont="1" applyFill="1" applyBorder="1" applyAlignment="1" applyProtection="1">
      <alignment horizontal="center" vertical="center" wrapText="1"/>
      <protection locked="0"/>
    </xf>
    <xf numFmtId="0" fontId="77" fillId="76" borderId="158" xfId="0" applyFont="1" applyFill="1" applyBorder="1" applyAlignment="1" applyProtection="1">
      <alignment horizontal="center" vertical="center" wrapText="1"/>
      <protection locked="0"/>
    </xf>
    <xf numFmtId="0" fontId="77" fillId="76" borderId="159" xfId="0" applyFont="1" applyFill="1" applyBorder="1" applyAlignment="1" applyProtection="1">
      <alignment horizontal="center" vertical="center" wrapText="1"/>
      <protection locked="0"/>
    </xf>
    <xf numFmtId="0" fontId="82" fillId="29" borderId="160" xfId="0" applyFont="1" applyFill="1" applyBorder="1" applyAlignment="1" applyProtection="1">
      <alignment horizontal="center" vertical="center" wrapText="1"/>
    </xf>
    <xf numFmtId="0" fontId="82" fillId="29" borderId="126" xfId="0" applyFont="1" applyFill="1" applyBorder="1" applyAlignment="1" applyProtection="1">
      <alignment horizontal="center" vertical="center" wrapText="1"/>
    </xf>
    <xf numFmtId="0" fontId="82" fillId="29" borderId="127" xfId="0" applyFont="1" applyFill="1" applyBorder="1" applyAlignment="1" applyProtection="1">
      <alignment horizontal="center" vertical="center" wrapText="1"/>
    </xf>
    <xf numFmtId="0" fontId="83" fillId="27" borderId="3" xfId="0" applyFont="1" applyFill="1" applyBorder="1" applyAlignment="1" applyProtection="1">
      <alignment horizontal="center" vertical="center" wrapText="1"/>
    </xf>
    <xf numFmtId="0" fontId="83" fillId="27" borderId="79" xfId="0" applyFont="1" applyFill="1" applyBorder="1" applyAlignment="1" applyProtection="1">
      <alignment horizontal="center" vertical="center" wrapText="1"/>
    </xf>
    <xf numFmtId="0" fontId="83" fillId="27" borderId="4" xfId="0" applyFont="1" applyFill="1" applyBorder="1" applyAlignment="1" applyProtection="1">
      <alignment horizontal="center" vertical="center" wrapText="1"/>
    </xf>
    <xf numFmtId="0" fontId="80" fillId="18" borderId="138" xfId="0" applyFont="1" applyFill="1" applyBorder="1" applyAlignment="1" applyProtection="1">
      <alignment horizontal="left" vertical="center" wrapText="1"/>
    </xf>
    <xf numFmtId="0" fontId="64" fillId="104" borderId="52" xfId="0" applyFont="1" applyFill="1" applyBorder="1" applyAlignment="1" applyProtection="1">
      <alignment horizontal="left" vertical="center" wrapText="1"/>
    </xf>
    <xf numFmtId="0" fontId="64" fillId="104" borderId="54" xfId="0" applyFont="1" applyFill="1" applyBorder="1" applyAlignment="1" applyProtection="1">
      <alignment horizontal="left" vertical="center" wrapText="1"/>
    </xf>
    <xf numFmtId="0" fontId="64" fillId="104" borderId="30" xfId="0" applyFont="1" applyFill="1" applyBorder="1" applyAlignment="1" applyProtection="1">
      <alignment horizontal="left" vertical="center" wrapText="1"/>
    </xf>
    <xf numFmtId="0" fontId="65" fillId="70" borderId="163" xfId="0" applyFont="1" applyFill="1" applyBorder="1" applyAlignment="1" applyProtection="1">
      <alignment horizontal="left" vertical="center" wrapText="1"/>
      <protection locked="0"/>
    </xf>
    <xf numFmtId="0" fontId="77" fillId="76" borderId="29" xfId="0" applyFont="1" applyFill="1" applyBorder="1" applyAlignment="1" applyProtection="1">
      <alignment horizontal="center" vertical="center" wrapText="1"/>
      <protection locked="0"/>
    </xf>
    <xf numFmtId="0" fontId="77" fillId="32" borderId="25" xfId="0" applyFont="1" applyFill="1" applyBorder="1" applyAlignment="1" applyProtection="1">
      <alignment horizontal="left" vertical="center" wrapText="1"/>
      <protection locked="0"/>
    </xf>
    <xf numFmtId="0" fontId="77" fillId="32" borderId="25" xfId="0" applyFont="1" applyFill="1" applyBorder="1" applyAlignment="1" applyProtection="1">
      <alignment horizontal="center" vertical="center" wrapText="1"/>
      <protection locked="0"/>
    </xf>
    <xf numFmtId="0" fontId="68" fillId="31" borderId="52" xfId="0" applyFont="1" applyFill="1" applyBorder="1" applyAlignment="1" applyProtection="1">
      <alignment horizontal="justify" vertical="center" wrapText="1"/>
    </xf>
    <xf numFmtId="0" fontId="68" fillId="31" borderId="54" xfId="0" applyFont="1" applyFill="1" applyBorder="1" applyAlignment="1" applyProtection="1">
      <alignment horizontal="justify" vertical="center" wrapText="1"/>
    </xf>
    <xf numFmtId="0" fontId="68" fillId="31" borderId="30" xfId="0" applyFont="1" applyFill="1" applyBorder="1" applyAlignment="1" applyProtection="1">
      <alignment horizontal="justify" vertical="center" wrapText="1"/>
    </xf>
    <xf numFmtId="0" fontId="64" fillId="105" borderId="29" xfId="0" applyFont="1" applyFill="1" applyBorder="1" applyAlignment="1" applyProtection="1">
      <alignment horizontal="left" vertical="center" wrapText="1"/>
    </xf>
    <xf numFmtId="0" fontId="65" fillId="70" borderId="29" xfId="0" applyFont="1" applyFill="1" applyBorder="1" applyAlignment="1" applyProtection="1">
      <alignment horizontal="left" vertical="center" wrapText="1"/>
      <protection locked="0"/>
    </xf>
    <xf numFmtId="0" fontId="49" fillId="2" borderId="0" xfId="0" applyFont="1" applyFill="1" applyAlignment="1">
      <alignment horizontal="center" vertical="center" wrapText="1"/>
    </xf>
    <xf numFmtId="0" fontId="101" fillId="13" borderId="0" xfId="0" applyFont="1" applyFill="1" applyAlignment="1">
      <alignment horizontal="center" vertical="center" wrapText="1"/>
    </xf>
    <xf numFmtId="0" fontId="58" fillId="6" borderId="42" xfId="0" applyFont="1" applyFill="1" applyBorder="1" applyAlignment="1">
      <alignment horizontal="left" vertical="center" wrapText="1"/>
    </xf>
    <xf numFmtId="0" fontId="58" fillId="6" borderId="75" xfId="0" applyFont="1" applyFill="1" applyBorder="1" applyAlignment="1">
      <alignment horizontal="left" vertical="center" wrapText="1"/>
    </xf>
    <xf numFmtId="0" fontId="58" fillId="6" borderId="61" xfId="0" applyFont="1" applyFill="1" applyBorder="1" applyAlignment="1">
      <alignment horizontal="left" vertical="center" wrapText="1"/>
    </xf>
    <xf numFmtId="0" fontId="72" fillId="13" borderId="1" xfId="0" applyFont="1" applyFill="1" applyBorder="1" applyAlignment="1">
      <alignment horizontal="center" vertical="center" wrapText="1"/>
    </xf>
    <xf numFmtId="0" fontId="72" fillId="13" borderId="2" xfId="0" applyFont="1" applyFill="1" applyBorder="1" applyAlignment="1">
      <alignment horizontal="center" vertical="center" wrapText="1"/>
    </xf>
    <xf numFmtId="0" fontId="96" fillId="23" borderId="3" xfId="0" applyFont="1" applyFill="1" applyBorder="1" applyAlignment="1">
      <alignment horizontal="center" vertical="center" wrapText="1"/>
    </xf>
    <xf numFmtId="0" fontId="96" fillId="23" borderId="79" xfId="0" applyFont="1" applyFill="1" applyBorder="1" applyAlignment="1">
      <alignment horizontal="center" vertical="center" wrapText="1"/>
    </xf>
    <xf numFmtId="0" fontId="96" fillId="23" borderId="4" xfId="0" applyFont="1" applyFill="1" applyBorder="1" applyAlignment="1">
      <alignment horizontal="center" vertical="center" wrapText="1"/>
    </xf>
    <xf numFmtId="0" fontId="22" fillId="19" borderId="56" xfId="0" applyFont="1" applyFill="1" applyBorder="1" applyAlignment="1">
      <alignment horizontal="center" vertical="center" wrapText="1"/>
    </xf>
    <xf numFmtId="0" fontId="22" fillId="19" borderId="58" xfId="0" applyFont="1" applyFill="1" applyBorder="1" applyAlignment="1">
      <alignment horizontal="center" vertical="center" wrapText="1"/>
    </xf>
    <xf numFmtId="0" fontId="73" fillId="3" borderId="1" xfId="0" applyFont="1" applyFill="1" applyBorder="1" applyAlignment="1">
      <alignment horizontal="center" vertical="center" wrapText="1"/>
    </xf>
    <xf numFmtId="0" fontId="72" fillId="9" borderId="1" xfId="0" applyFont="1" applyFill="1" applyBorder="1" applyAlignment="1">
      <alignment horizontal="center" vertical="center" wrapText="1"/>
    </xf>
    <xf numFmtId="0" fontId="86" fillId="59" borderId="1"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79" xfId="0" applyFont="1" applyFill="1" applyBorder="1" applyAlignment="1">
      <alignment horizontal="center" vertical="center" wrapText="1"/>
    </xf>
    <xf numFmtId="0" fontId="86" fillId="46" borderId="1" xfId="0" applyFont="1" applyFill="1" applyBorder="1" applyAlignment="1">
      <alignment horizontal="center" vertical="center" wrapText="1"/>
    </xf>
    <xf numFmtId="0" fontId="63" fillId="6" borderId="56" xfId="0" applyFont="1" applyFill="1" applyBorder="1" applyAlignment="1">
      <alignment horizontal="center" vertical="center" wrapText="1"/>
    </xf>
    <xf numFmtId="0" fontId="63" fillId="6" borderId="57" xfId="0" applyFont="1" applyFill="1" applyBorder="1" applyAlignment="1">
      <alignment horizontal="center" vertical="center" wrapText="1"/>
    </xf>
    <xf numFmtId="0" fontId="63" fillId="6" borderId="58" xfId="0" applyFont="1" applyFill="1" applyBorder="1" applyAlignment="1">
      <alignment horizontal="center" vertical="center" wrapText="1"/>
    </xf>
    <xf numFmtId="0" fontId="63" fillId="6" borderId="55" xfId="0" applyFont="1" applyFill="1" applyBorder="1" applyAlignment="1">
      <alignment horizontal="center" vertical="center" wrapText="1"/>
    </xf>
    <xf numFmtId="0" fontId="58" fillId="6" borderId="55" xfId="0" applyFont="1" applyFill="1" applyBorder="1" applyAlignment="1">
      <alignment horizontal="left" vertical="center" wrapText="1"/>
    </xf>
    <xf numFmtId="0" fontId="58" fillId="6" borderId="60" xfId="0" applyFont="1" applyFill="1" applyBorder="1" applyAlignment="1">
      <alignment horizontal="left" vertical="center" wrapText="1"/>
    </xf>
    <xf numFmtId="0" fontId="58" fillId="6" borderId="146" xfId="0" applyFont="1" applyFill="1" applyBorder="1" applyAlignment="1">
      <alignment horizontal="left" vertical="center" wrapText="1"/>
    </xf>
    <xf numFmtId="0" fontId="56" fillId="13" borderId="3" xfId="0" applyFont="1" applyFill="1" applyBorder="1" applyAlignment="1">
      <alignment horizontal="right" vertical="center" wrapText="1"/>
    </xf>
    <xf numFmtId="0" fontId="56" fillId="13" borderId="4" xfId="0" applyFont="1" applyFill="1" applyBorder="1" applyAlignment="1">
      <alignment horizontal="right" vertical="center" wrapText="1"/>
    </xf>
    <xf numFmtId="0" fontId="58" fillId="6" borderId="59" xfId="0" applyFont="1" applyFill="1" applyBorder="1" applyAlignment="1">
      <alignment horizontal="left" vertical="center" wrapText="1"/>
    </xf>
    <xf numFmtId="0" fontId="58" fillId="6" borderId="145" xfId="0" applyFont="1" applyFill="1" applyBorder="1" applyAlignment="1">
      <alignment horizontal="left" vertical="center" wrapText="1"/>
    </xf>
    <xf numFmtId="0" fontId="84" fillId="46" borderId="2" xfId="0" applyFont="1" applyFill="1" applyBorder="1" applyAlignment="1">
      <alignment horizontal="center" vertical="center" textRotation="90" wrapText="1"/>
    </xf>
    <xf numFmtId="0" fontId="84" fillId="46" borderId="22" xfId="0" applyFont="1" applyFill="1" applyBorder="1" applyAlignment="1">
      <alignment horizontal="center" vertical="center" textRotation="90" wrapText="1"/>
    </xf>
    <xf numFmtId="0" fontId="84" fillId="46" borderId="120" xfId="0" applyFont="1" applyFill="1" applyBorder="1" applyAlignment="1">
      <alignment horizontal="center" vertical="center" textRotation="90" wrapText="1"/>
    </xf>
    <xf numFmtId="0" fontId="47" fillId="2" borderId="0" xfId="0" applyFont="1" applyFill="1" applyAlignment="1">
      <alignment horizontal="center" vertical="center" wrapText="1"/>
    </xf>
    <xf numFmtId="0" fontId="47" fillId="2" borderId="0" xfId="0" applyFont="1" applyFill="1" applyAlignment="1">
      <alignment horizontal="center" vertical="center"/>
    </xf>
    <xf numFmtId="0" fontId="105" fillId="17" borderId="1" xfId="0" applyFont="1" applyFill="1" applyBorder="1" applyAlignment="1">
      <alignment horizontal="center" vertical="center" textRotation="90" wrapText="1"/>
    </xf>
    <xf numFmtId="0" fontId="83" fillId="12" borderId="2" xfId="0" applyFont="1" applyFill="1" applyBorder="1" applyAlignment="1">
      <alignment horizontal="center" vertical="center" textRotation="90" wrapText="1"/>
    </xf>
    <xf numFmtId="0" fontId="83" fillId="12" borderId="22" xfId="0" applyFont="1" applyFill="1" applyBorder="1" applyAlignment="1">
      <alignment horizontal="center" vertical="center" textRotation="90" wrapText="1"/>
    </xf>
    <xf numFmtId="0" fontId="83" fillId="12" borderId="120" xfId="0" applyFont="1" applyFill="1" applyBorder="1" applyAlignment="1">
      <alignment horizontal="center" vertical="center" textRotation="90" wrapText="1"/>
    </xf>
    <xf numFmtId="0" fontId="43" fillId="47" borderId="1" xfId="0" applyFont="1" applyFill="1" applyBorder="1" applyAlignment="1">
      <alignment horizontal="right" vertical="center" wrapText="1"/>
    </xf>
    <xf numFmtId="0" fontId="83" fillId="13" borderId="2" xfId="0" applyFont="1" applyFill="1" applyBorder="1" applyAlignment="1">
      <alignment horizontal="center" vertical="center" textRotation="90" wrapText="1"/>
    </xf>
    <xf numFmtId="0" fontId="83" fillId="13" borderId="22" xfId="0" applyFont="1" applyFill="1" applyBorder="1" applyAlignment="1">
      <alignment horizontal="center" vertical="center" textRotation="90" wrapText="1"/>
    </xf>
    <xf numFmtId="0" fontId="83" fillId="13" borderId="120" xfId="0" applyFont="1" applyFill="1" applyBorder="1" applyAlignment="1">
      <alignment horizontal="center" vertical="center" textRotation="90" wrapText="1"/>
    </xf>
    <xf numFmtId="0" fontId="83" fillId="15" borderId="2" xfId="0" applyFont="1" applyFill="1" applyBorder="1" applyAlignment="1">
      <alignment horizontal="center" vertical="center" textRotation="90" wrapText="1"/>
    </xf>
    <xf numFmtId="0" fontId="83" fillId="15" borderId="22" xfId="0" applyFont="1" applyFill="1" applyBorder="1" applyAlignment="1">
      <alignment horizontal="center" vertical="center" textRotation="90" wrapText="1"/>
    </xf>
    <xf numFmtId="0" fontId="83" fillId="15" borderId="120" xfId="0" applyFont="1" applyFill="1" applyBorder="1" applyAlignment="1">
      <alignment horizontal="center" vertical="center" textRotation="90" wrapText="1"/>
    </xf>
    <xf numFmtId="0" fontId="84" fillId="9" borderId="2" xfId="0" applyFont="1" applyFill="1" applyBorder="1" applyAlignment="1">
      <alignment horizontal="center" vertical="center" textRotation="90" wrapText="1"/>
    </xf>
    <xf numFmtId="0" fontId="84" fillId="9" borderId="22" xfId="0" applyFont="1" applyFill="1" applyBorder="1" applyAlignment="1">
      <alignment horizontal="center" vertical="center" textRotation="90" wrapText="1"/>
    </xf>
    <xf numFmtId="0" fontId="84" fillId="9" borderId="120" xfId="0" applyFont="1" applyFill="1" applyBorder="1" applyAlignment="1">
      <alignment horizontal="center" vertical="center" textRotation="90" wrapText="1"/>
    </xf>
    <xf numFmtId="0" fontId="46" fillId="2" borderId="0" xfId="0" applyFont="1" applyFill="1" applyAlignment="1">
      <alignment horizontal="center" vertical="center"/>
    </xf>
    <xf numFmtId="0" fontId="38" fillId="12" borderId="0" xfId="0" applyFont="1" applyFill="1" applyAlignment="1">
      <alignment horizontal="center" vertical="center"/>
    </xf>
    <xf numFmtId="0" fontId="38" fillId="9" borderId="0" xfId="0" applyFont="1" applyFill="1" applyAlignment="1">
      <alignment horizontal="center" vertical="center"/>
    </xf>
    <xf numFmtId="0" fontId="38" fillId="13" borderId="0" xfId="0" applyFont="1" applyFill="1" applyAlignment="1">
      <alignment horizontal="center" vertical="center"/>
    </xf>
    <xf numFmtId="0" fontId="38" fillId="15" borderId="0" xfId="0" applyFont="1" applyFill="1" applyAlignment="1">
      <alignment horizontal="center" vertical="center"/>
    </xf>
    <xf numFmtId="0" fontId="38" fillId="4" borderId="0" xfId="0" applyFont="1" applyFill="1" applyAlignment="1">
      <alignment horizontal="center" vertical="center"/>
    </xf>
    <xf numFmtId="0" fontId="38" fillId="17" borderId="0" xfId="0" applyFont="1" applyFill="1" applyAlignment="1">
      <alignment horizontal="center" vertical="center"/>
    </xf>
    <xf numFmtId="0" fontId="7" fillId="2" borderId="0" xfId="0" applyFont="1" applyFill="1" applyAlignment="1">
      <alignment horizontal="center" vertical="center"/>
    </xf>
    <xf numFmtId="0" fontId="101" fillId="48" borderId="55" xfId="0" applyFont="1" applyFill="1" applyBorder="1" applyAlignment="1">
      <alignment horizontal="center" vertical="center" textRotation="90" wrapText="1"/>
    </xf>
    <xf numFmtId="0" fontId="80" fillId="19" borderId="55" xfId="0" applyFont="1" applyFill="1" applyBorder="1" applyAlignment="1">
      <alignment horizontal="center" vertical="top" wrapText="1"/>
    </xf>
    <xf numFmtId="0" fontId="75" fillId="19" borderId="55" xfId="0" applyFont="1" applyFill="1" applyBorder="1" applyAlignment="1">
      <alignment horizontal="left" vertical="top" wrapText="1"/>
    </xf>
    <xf numFmtId="0" fontId="80" fillId="19" borderId="55" xfId="0" applyFont="1" applyFill="1" applyBorder="1" applyAlignment="1">
      <alignment horizontal="left" vertical="center" wrapText="1"/>
    </xf>
    <xf numFmtId="0" fontId="45" fillId="41" borderId="0" xfId="0" applyFont="1" applyFill="1" applyAlignment="1">
      <alignment horizontal="center" vertical="center" wrapText="1"/>
    </xf>
    <xf numFmtId="0" fontId="101" fillId="13" borderId="55" xfId="0" applyFont="1" applyFill="1" applyBorder="1" applyAlignment="1">
      <alignment horizontal="center" vertical="center" textRotation="90" wrapText="1"/>
    </xf>
    <xf numFmtId="0" fontId="80" fillId="11" borderId="56" xfId="0" applyFont="1" applyFill="1" applyBorder="1" applyAlignment="1">
      <alignment horizontal="center" vertical="top" wrapText="1"/>
    </xf>
    <xf numFmtId="0" fontId="80" fillId="11" borderId="57" xfId="0" applyFont="1" applyFill="1" applyBorder="1" applyAlignment="1">
      <alignment horizontal="center" vertical="top" wrapText="1"/>
    </xf>
    <xf numFmtId="0" fontId="80" fillId="11" borderId="58" xfId="0" applyFont="1" applyFill="1" applyBorder="1" applyAlignment="1">
      <alignment horizontal="center" vertical="top" wrapText="1"/>
    </xf>
    <xf numFmtId="0" fontId="80" fillId="23" borderId="55" xfId="0" applyFont="1" applyFill="1" applyBorder="1" applyAlignment="1">
      <alignment horizontal="left" vertical="center" wrapText="1"/>
    </xf>
    <xf numFmtId="0" fontId="80" fillId="23" borderId="55" xfId="0" applyFont="1" applyFill="1" applyBorder="1" applyAlignment="1">
      <alignment horizontal="center" vertical="center" wrapText="1"/>
    </xf>
    <xf numFmtId="0" fontId="109" fillId="23" borderId="55" xfId="0" applyFont="1" applyFill="1" applyBorder="1" applyAlignment="1">
      <alignment horizontal="center" vertical="center" wrapText="1"/>
    </xf>
    <xf numFmtId="0" fontId="75" fillId="19" borderId="55" xfId="0" applyFont="1" applyFill="1" applyBorder="1" applyAlignment="1">
      <alignment horizontal="center" vertical="top" wrapText="1"/>
    </xf>
    <xf numFmtId="0" fontId="109" fillId="19" borderId="55" xfId="0" applyFont="1" applyFill="1" applyBorder="1" applyAlignment="1">
      <alignment horizontal="center" vertical="center" wrapText="1"/>
    </xf>
    <xf numFmtId="0" fontId="80" fillId="19" borderId="55" xfId="0" applyFont="1" applyFill="1" applyBorder="1" applyAlignment="1">
      <alignment horizontal="justify" vertical="center" wrapText="1"/>
    </xf>
    <xf numFmtId="0" fontId="108" fillId="47" borderId="6" xfId="0" applyFont="1" applyFill="1" applyBorder="1" applyAlignment="1">
      <alignment horizontal="center" vertical="center" wrapText="1"/>
    </xf>
    <xf numFmtId="0" fontId="108" fillId="56" borderId="6" xfId="0" applyFont="1" applyFill="1" applyBorder="1" applyAlignment="1">
      <alignment horizontal="center" vertical="center" wrapText="1"/>
    </xf>
    <xf numFmtId="0" fontId="80" fillId="19" borderId="55" xfId="0" applyFont="1" applyFill="1" applyBorder="1" applyAlignment="1">
      <alignment horizontal="center" vertical="center" wrapText="1"/>
    </xf>
    <xf numFmtId="0" fontId="101" fillId="4" borderId="55" xfId="0" applyFont="1" applyFill="1" applyBorder="1" applyAlignment="1">
      <alignment horizontal="center" vertical="center" textRotation="90" wrapText="1"/>
    </xf>
    <xf numFmtId="0" fontId="80" fillId="10" borderId="55" xfId="0" applyFont="1" applyFill="1" applyBorder="1" applyAlignment="1">
      <alignment horizontal="center" vertical="top" wrapText="1"/>
    </xf>
    <xf numFmtId="0" fontId="80" fillId="10" borderId="55" xfId="0" applyFont="1" applyFill="1" applyBorder="1" applyAlignment="1">
      <alignment horizontal="left" vertical="center" wrapText="1"/>
    </xf>
    <xf numFmtId="0" fontId="75" fillId="10" borderId="55" xfId="0" applyFont="1" applyFill="1" applyBorder="1" applyAlignment="1">
      <alignment horizontal="center" vertical="top" wrapText="1"/>
    </xf>
    <xf numFmtId="0" fontId="109" fillId="10" borderId="55" xfId="0" applyFont="1" applyFill="1" applyBorder="1" applyAlignment="1">
      <alignment horizontal="center" vertical="center" wrapText="1"/>
    </xf>
    <xf numFmtId="0" fontId="80" fillId="10" borderId="55" xfId="0" applyFont="1" applyFill="1" applyBorder="1" applyAlignment="1">
      <alignment horizontal="justify" vertical="center" wrapText="1"/>
    </xf>
    <xf numFmtId="0" fontId="101" fillId="49" borderId="55" xfId="0" applyFont="1" applyFill="1" applyBorder="1" applyAlignment="1">
      <alignment horizontal="center" vertical="center" textRotation="90" wrapText="1"/>
    </xf>
    <xf numFmtId="0" fontId="80" fillId="50" borderId="55" xfId="0" applyFont="1" applyFill="1" applyBorder="1" applyAlignment="1">
      <alignment horizontal="center" vertical="top" wrapText="1"/>
    </xf>
    <xf numFmtId="0" fontId="80" fillId="50" borderId="55" xfId="0" applyFont="1" applyFill="1" applyBorder="1" applyAlignment="1">
      <alignment horizontal="left" vertical="center" wrapText="1"/>
    </xf>
    <xf numFmtId="0" fontId="75" fillId="50" borderId="55" xfId="0" applyFont="1" applyFill="1" applyBorder="1" applyAlignment="1">
      <alignment horizontal="center" vertical="top" wrapText="1"/>
    </xf>
    <xf numFmtId="0" fontId="109" fillId="50" borderId="55" xfId="0" applyFont="1" applyFill="1" applyBorder="1" applyAlignment="1">
      <alignment horizontal="center" vertical="center" wrapText="1"/>
    </xf>
    <xf numFmtId="0" fontId="109" fillId="19" borderId="55" xfId="0" applyFont="1" applyFill="1" applyBorder="1" applyAlignment="1">
      <alignment horizontal="left" vertical="center" wrapText="1"/>
    </xf>
    <xf numFmtId="0" fontId="80" fillId="50" borderId="55" xfId="0" applyFont="1" applyFill="1" applyBorder="1" applyAlignment="1">
      <alignment horizontal="justify" vertical="center" wrapText="1"/>
    </xf>
    <xf numFmtId="0" fontId="109" fillId="9" borderId="55" xfId="0" applyFont="1" applyFill="1" applyBorder="1" applyAlignment="1">
      <alignment horizontal="center" vertical="center" textRotation="90" wrapText="1"/>
    </xf>
    <xf numFmtId="0" fontId="75" fillId="10" borderId="55" xfId="0" applyFont="1" applyFill="1" applyBorder="1" applyAlignment="1">
      <alignment horizontal="left" vertical="top" wrapText="1"/>
    </xf>
    <xf numFmtId="0" fontId="111" fillId="6" borderId="55" xfId="0" applyFont="1" applyFill="1" applyBorder="1" applyAlignment="1">
      <alignment horizontal="left" vertical="center" wrapText="1"/>
    </xf>
    <xf numFmtId="0" fontId="111" fillId="6" borderId="56" xfId="0" applyFont="1" applyFill="1" applyBorder="1" applyAlignment="1">
      <alignment horizontal="left" vertical="center" wrapText="1"/>
    </xf>
    <xf numFmtId="0" fontId="111" fillId="6" borderId="57" xfId="0" applyFont="1" applyFill="1" applyBorder="1" applyAlignment="1">
      <alignment horizontal="left" vertical="center" wrapText="1"/>
    </xf>
    <xf numFmtId="0" fontId="111" fillId="6" borderId="58" xfId="0" applyFont="1" applyFill="1" applyBorder="1" applyAlignment="1">
      <alignment horizontal="left" vertical="center" wrapText="1"/>
    </xf>
    <xf numFmtId="0" fontId="112" fillId="6" borderId="56" xfId="0" applyFont="1" applyFill="1" applyBorder="1" applyAlignment="1">
      <alignment horizontal="center" vertical="center" wrapText="1"/>
    </xf>
    <xf numFmtId="0" fontId="112" fillId="6" borderId="57"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01" fillId="51" borderId="55" xfId="0" applyFont="1" applyFill="1" applyBorder="1" applyAlignment="1">
      <alignment horizontal="center" vertical="center" textRotation="90" wrapText="1"/>
    </xf>
    <xf numFmtId="0" fontId="75" fillId="50" borderId="55" xfId="0" applyFont="1" applyFill="1" applyBorder="1" applyAlignment="1">
      <alignment horizontal="left" vertical="top" wrapText="1"/>
    </xf>
    <xf numFmtId="0" fontId="101" fillId="3" borderId="55" xfId="0" applyFont="1" applyFill="1" applyBorder="1" applyAlignment="1">
      <alignment horizontal="center" vertical="center" textRotation="90" wrapText="1"/>
    </xf>
    <xf numFmtId="0" fontId="80" fillId="7" borderId="55" xfId="0" applyFont="1" applyFill="1" applyBorder="1" applyAlignment="1">
      <alignment horizontal="center" vertical="top" wrapText="1"/>
    </xf>
    <xf numFmtId="0" fontId="75" fillId="7" borderId="55" xfId="0" applyFont="1" applyFill="1" applyBorder="1" applyAlignment="1">
      <alignment horizontal="left" vertical="top" wrapText="1"/>
    </xf>
    <xf numFmtId="0" fontId="115" fillId="7" borderId="55" xfId="0" applyFont="1" applyFill="1" applyBorder="1" applyAlignment="1">
      <alignment horizontal="left" vertical="center" wrapText="1"/>
    </xf>
    <xf numFmtId="0" fontId="75" fillId="7" borderId="55" xfId="0" applyFont="1" applyFill="1" applyBorder="1" applyAlignment="1">
      <alignment horizontal="center" vertical="top" wrapText="1"/>
    </xf>
    <xf numFmtId="0" fontId="109" fillId="7" borderId="55" xfId="0" applyFont="1" applyFill="1" applyBorder="1" applyAlignment="1">
      <alignment horizontal="center" vertical="center" wrapText="1"/>
    </xf>
    <xf numFmtId="0" fontId="101" fillId="9" borderId="55" xfId="0" applyFont="1" applyFill="1" applyBorder="1" applyAlignment="1">
      <alignment horizontal="center" vertical="center" textRotation="90" wrapText="1"/>
    </xf>
    <xf numFmtId="1" fontId="109" fillId="10" borderId="55" xfId="0" applyNumberFormat="1" applyFont="1" applyFill="1" applyBorder="1" applyAlignment="1">
      <alignment horizontal="center" vertical="center" wrapText="1"/>
    </xf>
    <xf numFmtId="0" fontId="75" fillId="50" borderId="55" xfId="0" applyFont="1" applyFill="1" applyBorder="1" applyAlignment="1">
      <alignment horizontal="left" vertical="center" wrapText="1"/>
    </xf>
    <xf numFmtId="0" fontId="75" fillId="50" borderId="55" xfId="0" applyFont="1" applyFill="1" applyBorder="1" applyAlignment="1">
      <alignment horizontal="center" vertical="center" wrapText="1"/>
    </xf>
    <xf numFmtId="0" fontId="109" fillId="50" borderId="56" xfId="0" applyFont="1" applyFill="1" applyBorder="1" applyAlignment="1">
      <alignment horizontal="center" vertical="center" wrapText="1"/>
    </xf>
    <xf numFmtId="0" fontId="109" fillId="50" borderId="57" xfId="0" applyFont="1" applyFill="1" applyBorder="1" applyAlignment="1">
      <alignment horizontal="center" vertical="center" wrapText="1"/>
    </xf>
    <xf numFmtId="0" fontId="109" fillId="50" borderId="58" xfId="0" applyFont="1" applyFill="1" applyBorder="1" applyAlignment="1">
      <alignment horizontal="center" vertical="center" wrapText="1"/>
    </xf>
    <xf numFmtId="49" fontId="80" fillId="50" borderId="55" xfId="0" applyNumberFormat="1" applyFont="1" applyFill="1" applyBorder="1" applyAlignment="1">
      <alignment horizontal="center" vertical="center" wrapText="1"/>
    </xf>
    <xf numFmtId="0" fontId="116" fillId="50" borderId="55" xfId="0" applyFont="1" applyFill="1" applyBorder="1" applyAlignment="1">
      <alignment horizontal="left" vertical="top" wrapText="1"/>
    </xf>
    <xf numFmtId="0" fontId="101" fillId="52" borderId="55" xfId="0" applyFont="1" applyFill="1" applyBorder="1" applyAlignment="1">
      <alignment horizontal="center" vertical="center" textRotation="90" wrapText="1"/>
    </xf>
    <xf numFmtId="0" fontId="109" fillId="52" borderId="55" xfId="0" applyFont="1" applyFill="1" applyBorder="1" applyAlignment="1">
      <alignment horizontal="center" vertical="center" textRotation="90" wrapText="1"/>
    </xf>
    <xf numFmtId="0" fontId="80" fillId="23" borderId="55" xfId="0" applyFont="1" applyFill="1" applyBorder="1" applyAlignment="1">
      <alignment horizontal="center" vertical="top" wrapText="1"/>
    </xf>
    <xf numFmtId="0" fontId="80" fillId="7" borderId="55" xfId="0" applyFont="1" applyFill="1" applyBorder="1" applyAlignment="1">
      <alignment horizontal="left" vertical="center" wrapText="1"/>
    </xf>
    <xf numFmtId="0" fontId="75" fillId="23" borderId="55" xfId="0" applyFont="1" applyFill="1" applyBorder="1" applyAlignment="1">
      <alignment horizontal="center" vertical="top" wrapText="1"/>
    </xf>
    <xf numFmtId="49" fontId="110" fillId="23" borderId="55" xfId="0" applyNumberFormat="1" applyFont="1" applyFill="1" applyBorder="1" applyAlignment="1">
      <alignment horizontal="center" vertical="center" wrapText="1"/>
    </xf>
    <xf numFmtId="0" fontId="75" fillId="7" borderId="56" xfId="0" applyFont="1" applyFill="1" applyBorder="1" applyAlignment="1">
      <alignment horizontal="center" vertical="top" wrapText="1"/>
    </xf>
    <xf numFmtId="1" fontId="109" fillId="7" borderId="55" xfId="0" applyNumberFormat="1" applyFont="1" applyFill="1" applyBorder="1" applyAlignment="1">
      <alignment horizontal="center" vertical="center" wrapText="1"/>
    </xf>
    <xf numFmtId="1" fontId="109" fillId="7" borderId="56" xfId="0" applyNumberFormat="1" applyFont="1" applyFill="1" applyBorder="1" applyAlignment="1">
      <alignment horizontal="center" vertical="center" wrapText="1"/>
    </xf>
    <xf numFmtId="0" fontId="80" fillId="7" borderId="56" xfId="0" applyFont="1" applyFill="1" applyBorder="1" applyAlignment="1">
      <alignment horizontal="left" vertical="center" wrapText="1"/>
    </xf>
    <xf numFmtId="0" fontId="53" fillId="24" borderId="1" xfId="0" applyFont="1" applyFill="1" applyBorder="1" applyAlignment="1">
      <alignment horizontal="right" vertical="center"/>
    </xf>
    <xf numFmtId="0" fontId="80" fillId="23" borderId="55" xfId="0" applyFont="1" applyFill="1" applyBorder="1" applyAlignment="1">
      <alignment horizontal="justify" vertical="center" wrapText="1"/>
    </xf>
    <xf numFmtId="0" fontId="75" fillId="23" borderId="55" xfId="0" applyFont="1" applyFill="1" applyBorder="1" applyAlignment="1">
      <alignment horizontal="center" vertical="center" wrapText="1"/>
    </xf>
    <xf numFmtId="0" fontId="80" fillId="7" borderId="55" xfId="0" applyFont="1" applyFill="1" applyBorder="1" applyAlignment="1">
      <alignment horizontal="justify" vertical="center" wrapText="1"/>
    </xf>
    <xf numFmtId="0" fontId="80" fillId="7" borderId="56" xfId="0" applyFont="1" applyFill="1" applyBorder="1" applyAlignment="1">
      <alignment horizontal="justify" vertical="center" wrapText="1"/>
    </xf>
    <xf numFmtId="0" fontId="53" fillId="24" borderId="120" xfId="0" applyFont="1" applyFill="1" applyBorder="1" applyAlignment="1">
      <alignment horizontal="right" vertical="center"/>
    </xf>
    <xf numFmtId="0" fontId="101" fillId="3" borderId="55" xfId="0" applyFont="1" applyFill="1" applyBorder="1" applyAlignment="1">
      <alignment horizontal="center" vertical="center" textRotation="90"/>
    </xf>
    <xf numFmtId="0" fontId="101" fillId="3" borderId="56" xfId="0" applyFont="1" applyFill="1" applyBorder="1" applyAlignment="1">
      <alignment horizontal="center" vertical="center" textRotation="90"/>
    </xf>
    <xf numFmtId="0" fontId="80" fillId="7" borderId="56" xfId="0" applyFont="1" applyFill="1" applyBorder="1" applyAlignment="1">
      <alignment horizontal="center" vertical="top" wrapText="1"/>
    </xf>
    <xf numFmtId="0" fontId="109" fillId="50" borderId="149" xfId="0" applyFont="1" applyFill="1" applyBorder="1" applyAlignment="1">
      <alignment horizontal="center" vertical="center" wrapText="1"/>
    </xf>
    <xf numFmtId="0" fontId="112" fillId="6" borderId="145" xfId="0" applyFont="1" applyFill="1" applyBorder="1" applyAlignment="1">
      <alignment horizontal="center" vertical="center" wrapText="1"/>
    </xf>
    <xf numFmtId="0" fontId="112" fillId="6" borderId="146" xfId="0" applyFont="1" applyFill="1" applyBorder="1" applyAlignment="1">
      <alignment horizontal="center" vertical="center" wrapText="1"/>
    </xf>
    <xf numFmtId="1" fontId="37" fillId="2" borderId="147" xfId="0" applyNumberFormat="1" applyFont="1" applyFill="1" applyBorder="1" applyAlignment="1">
      <alignment horizontal="center" vertical="center" wrapText="1"/>
    </xf>
    <xf numFmtId="1" fontId="37" fillId="2" borderId="112" xfId="0" applyNumberFormat="1" applyFont="1" applyFill="1" applyBorder="1" applyAlignment="1">
      <alignment horizontal="center" vertical="center" wrapText="1"/>
    </xf>
    <xf numFmtId="1" fontId="37" fillId="2" borderId="148" xfId="0" applyNumberFormat="1" applyFont="1" applyFill="1" applyBorder="1" applyAlignment="1">
      <alignment horizontal="center" vertical="center" wrapText="1"/>
    </xf>
    <xf numFmtId="1" fontId="109" fillId="19" borderId="55" xfId="0" applyNumberFormat="1" applyFont="1" applyFill="1" applyBorder="1" applyAlignment="1">
      <alignment horizontal="center" vertical="center" wrapText="1"/>
    </xf>
  </cellXfs>
  <cellStyles count="12">
    <cellStyle name="Celda Azul" xfId="11" xr:uid="{00000000-0005-0000-0000-000000000000}"/>
    <cellStyle name="Celda Naranja" xfId="8" xr:uid="{00000000-0005-0000-0000-000001000000}"/>
    <cellStyle name="Comma 2" xfId="6" xr:uid="{00000000-0005-0000-0000-000002000000}"/>
    <cellStyle name="Cuerpo de texto Azul" xfId="10" xr:uid="{00000000-0005-0000-0000-000003000000}"/>
    <cellStyle name="Hipervínculo" xfId="2" builtinId="8" hidden="1"/>
    <cellStyle name="Hipervínculo visitado" xfId="3" builtinId="9" hidden="1"/>
    <cellStyle name="Info Input" xfId="9" xr:uid="{00000000-0005-0000-0000-000006000000}"/>
    <cellStyle name="Input 2" xfId="7" xr:uid="{00000000-0005-0000-0000-000007000000}"/>
    <cellStyle name="Normal" xfId="0" builtinId="0"/>
    <cellStyle name="Normal 2" xfId="5" xr:uid="{00000000-0005-0000-0000-000009000000}"/>
    <cellStyle name="Normal 3 2" xfId="1" xr:uid="{00000000-0005-0000-0000-00000A000000}"/>
    <cellStyle name="Porcentaje" xfId="4" builtinId="5"/>
  </cellStyles>
  <dxfs count="84">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color theme="0"/>
      </font>
      <fill>
        <patternFill>
          <bgColor rgb="FFC00000"/>
        </patternFill>
      </fill>
    </dxf>
    <dxf>
      <font>
        <color theme="0"/>
      </font>
      <fill>
        <patternFill>
          <bgColor theme="5" tint="-0.24994659260841701"/>
        </patternFill>
      </fill>
    </dxf>
    <dxf>
      <font>
        <color theme="1"/>
      </font>
      <fill>
        <patternFill>
          <bgColor theme="7"/>
        </patternFill>
      </fill>
    </dxf>
    <dxf>
      <font>
        <color theme="0"/>
      </font>
      <fill>
        <patternFill>
          <bgColor theme="9" tint="-0.24994659260841701"/>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
      <font>
        <b/>
        <i val="0"/>
        <condense val="0"/>
        <extend val="0"/>
        <color indexed="9"/>
      </font>
      <fill>
        <patternFill patternType="solid">
          <fgColor indexed="37"/>
          <bgColor indexed="16"/>
        </patternFill>
      </fill>
    </dxf>
  </dxfs>
  <tableStyles count="0" defaultTableStyle="TableStyleMedium2" defaultPivotStyle="PivotStyleLight16"/>
  <colors>
    <mruColors>
      <color rgb="FFC2C224"/>
      <color rgb="FFCFAC17"/>
      <color rgb="FFBDB007"/>
      <color rgb="FFFF9999"/>
      <color rgb="FFFF5050"/>
      <color rgb="FF669900"/>
      <color rgb="FFFF6600"/>
      <color rgb="FFD27E3D"/>
      <color rgb="FFEDD9D7"/>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LOGROS</a:t>
            </a:r>
          </a:p>
        </c:rich>
      </c:tx>
      <c:overlay val="0"/>
      <c:spPr>
        <a:noFill/>
        <a:ln>
          <a:noFill/>
        </a:ln>
        <a:effectLst/>
      </c:spPr>
    </c:title>
    <c:autoTitleDeleted val="0"/>
    <c:plotArea>
      <c:layout>
        <c:manualLayout>
          <c:layoutTarget val="inner"/>
          <c:xMode val="edge"/>
          <c:yMode val="edge"/>
          <c:x val="0.346603162409577"/>
          <c:y val="0.15443903252924701"/>
          <c:w val="0.32802727098137102"/>
          <c:h val="0.68054855001315595"/>
        </c:manualLayout>
      </c:layout>
      <c:radarChart>
        <c:radarStyle val="marker"/>
        <c:varyColors val="0"/>
        <c:ser>
          <c:idx val="0"/>
          <c:order val="0"/>
          <c:tx>
            <c:strRef>
              <c:f>'Reporte Resultados'!$C$20</c:f>
              <c:strCache>
                <c:ptCount val="1"/>
                <c:pt idx="0">
                  <c:v>NIVEL SITUACIONAL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Resultados'!$B$21:$B$24</c:f>
              <c:strCache>
                <c:ptCount val="4"/>
                <c:pt idx="0">
                  <c:v>A1. Salud del área protegida</c:v>
                </c:pt>
                <c:pt idx="1">
                  <c:v>A2. Adaptación frente al clima cambiante</c:v>
                </c:pt>
                <c:pt idx="2">
                  <c:v>A3. Valores culturales asociados a los objetivos de conservación</c:v>
                </c:pt>
                <c:pt idx="3">
                  <c:v>A4. Beneficios asociados a las contribuciones de la naturaleza</c:v>
                </c:pt>
              </c:strCache>
            </c:strRef>
          </c:cat>
          <c:val>
            <c:numRef>
              <c:f>'Reporte Resultados'!$C$21:$C$24</c:f>
              <c:numCache>
                <c:formatCode>General</c:formatCode>
                <c:ptCount val="4"/>
                <c:pt idx="0" formatCode="0">
                  <c:v>0</c:v>
                </c:pt>
                <c:pt idx="1">
                  <c:v>0</c:v>
                </c:pt>
                <c:pt idx="2">
                  <c:v>0</c:v>
                </c:pt>
                <c:pt idx="3">
                  <c:v>0</c:v>
                </c:pt>
              </c:numCache>
            </c:numRef>
          </c:val>
          <c:extLst>
            <c:ext xmlns:c16="http://schemas.microsoft.com/office/drawing/2014/chart" uri="{C3380CC4-5D6E-409C-BE32-E72D297353CC}">
              <c16:uniqueId val="{00000000-E794-6D41-AFAA-C4A95D1D2F00}"/>
            </c:ext>
          </c:extLst>
        </c:ser>
        <c:ser>
          <c:idx val="1"/>
          <c:order val="1"/>
          <c:tx>
            <c:strRef>
              <c:f>'Reporte Resultados'!$D$20</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Resultados'!$B$21:$B$24</c:f>
              <c:strCache>
                <c:ptCount val="4"/>
                <c:pt idx="0">
                  <c:v>A1. Salud del área protegida</c:v>
                </c:pt>
                <c:pt idx="1">
                  <c:v>A2. Adaptación frente al clima cambiante</c:v>
                </c:pt>
                <c:pt idx="2">
                  <c:v>A3. Valores culturales asociados a los objetivos de conservación</c:v>
                </c:pt>
                <c:pt idx="3">
                  <c:v>A4. Beneficios asociados a las contribuciones de la naturaleza</c:v>
                </c:pt>
              </c:strCache>
            </c:strRef>
          </c:cat>
          <c:val>
            <c:numRef>
              <c:f>'Reporte Resultados'!$D$21:$D$24</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1-E794-6D41-AFAA-C4A95D1D2F00}"/>
            </c:ext>
          </c:extLst>
        </c:ser>
        <c:dLbls>
          <c:showLegendKey val="0"/>
          <c:showVal val="0"/>
          <c:showCatName val="0"/>
          <c:showSerName val="0"/>
          <c:showPercent val="0"/>
          <c:showBubbleSize val="0"/>
        </c:dLbls>
        <c:axId val="219459584"/>
        <c:axId val="219461504"/>
      </c:radarChart>
      <c:catAx>
        <c:axId val="2194595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9461504"/>
        <c:crosses val="autoZero"/>
        <c:auto val="1"/>
        <c:lblAlgn val="ctr"/>
        <c:lblOffset val="100"/>
        <c:noMultiLvlLbl val="0"/>
      </c:catAx>
      <c:valAx>
        <c:axId val="21946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19459584"/>
        <c:crosses val="autoZero"/>
        <c:crossBetween val="between"/>
        <c:majorUnit val="1"/>
      </c:valAx>
      <c:spPr>
        <a:noFill/>
        <a:ln>
          <a:noFill/>
        </a:ln>
        <a:effectLst/>
      </c:spPr>
    </c:plotArea>
    <c:legend>
      <c:legendPos val="b"/>
      <c:layout>
        <c:manualLayout>
          <c:xMode val="edge"/>
          <c:yMode val="edge"/>
          <c:x val="0.29976786908770875"/>
          <c:y val="0.92428304607591139"/>
          <c:w val="0.40046426182458256"/>
          <c:h val="4.1395177814302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a:t>CONTEXTO</a:t>
            </a:r>
          </a:p>
        </c:rich>
      </c:tx>
      <c:layout>
        <c:manualLayout>
          <c:xMode val="edge"/>
          <c:yMode val="edge"/>
          <c:x val="0.43258968283600319"/>
          <c:y val="3.474304735215511E-2"/>
        </c:manualLayout>
      </c:layout>
      <c:overlay val="0"/>
      <c:spPr>
        <a:noFill/>
        <a:ln>
          <a:noFill/>
        </a:ln>
        <a:effectLst/>
      </c:spPr>
    </c:title>
    <c:autoTitleDeleted val="0"/>
    <c:plotArea>
      <c:layout>
        <c:manualLayout>
          <c:layoutTarget val="inner"/>
          <c:xMode val="edge"/>
          <c:yMode val="edge"/>
          <c:x val="0.24483819593936731"/>
          <c:y val="0.24941365408274446"/>
          <c:w val="0.49713686562836856"/>
          <c:h val="0.60150363010782726"/>
        </c:manualLayout>
      </c:layout>
      <c:radarChart>
        <c:radarStyle val="marker"/>
        <c:varyColors val="0"/>
        <c:ser>
          <c:idx val="0"/>
          <c:order val="0"/>
          <c:tx>
            <c:strRef>
              <c:f>'Reporte Resultados'!$C$28</c:f>
              <c:strCache>
                <c:ptCount val="1"/>
                <c:pt idx="0">
                  <c:v>SITUACIÓN ACTUAL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Resultados'!$B$29:$B$32</c:f>
              <c:strCache>
                <c:ptCount val="4"/>
                <c:pt idx="0">
                  <c:v>B1. Oportunidades en el territorio para la gestión</c:v>
                </c:pt>
                <c:pt idx="1">
                  <c:v>B2. Claridad en la propiedad de la tierra</c:v>
                </c:pt>
                <c:pt idx="2">
                  <c:v>B3. Conflictos socio-ambientales</c:v>
                </c:pt>
                <c:pt idx="3">
                  <c:v>B4. Presiones y amenazas</c:v>
                </c:pt>
              </c:strCache>
            </c:strRef>
          </c:cat>
          <c:val>
            <c:numRef>
              <c:f>'Reporte Resultados'!$C$29:$C$32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E794-6D41-AFAA-C4A95D1D2F00}"/>
            </c:ext>
          </c:extLst>
        </c:ser>
        <c:ser>
          <c:idx val="1"/>
          <c:order val="1"/>
          <c:tx>
            <c:strRef>
              <c:f>'Reporte Resultados'!$D$28</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Resultados'!$B$29:$B$32</c:f>
              <c:strCache>
                <c:ptCount val="4"/>
                <c:pt idx="0">
                  <c:v>B1. Oportunidades en el territorio para la gestión</c:v>
                </c:pt>
                <c:pt idx="1">
                  <c:v>B2. Claridad en la propiedad de la tierra</c:v>
                </c:pt>
                <c:pt idx="2">
                  <c:v>B3. Conflictos socio-ambientales</c:v>
                </c:pt>
                <c:pt idx="3">
                  <c:v>B4. Presiones y amenazas</c:v>
                </c:pt>
              </c:strCache>
            </c:strRef>
          </c:cat>
          <c:val>
            <c:numRef>
              <c:f>'Reporte Resultados'!$D$29:$D$32</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1-E794-6D41-AFAA-C4A95D1D2F00}"/>
            </c:ext>
          </c:extLst>
        </c:ser>
        <c:dLbls>
          <c:showLegendKey val="0"/>
          <c:showVal val="0"/>
          <c:showCatName val="0"/>
          <c:showSerName val="0"/>
          <c:showPercent val="0"/>
          <c:showBubbleSize val="0"/>
        </c:dLbls>
        <c:axId val="220101632"/>
        <c:axId val="220107904"/>
      </c:radarChart>
      <c:catAx>
        <c:axId val="2201016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07904"/>
        <c:crosses val="autoZero"/>
        <c:auto val="1"/>
        <c:lblAlgn val="ctr"/>
        <c:lblOffset val="100"/>
        <c:noMultiLvlLbl val="0"/>
      </c:catAx>
      <c:valAx>
        <c:axId val="22010790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01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a:t>PLANEACIÓN Y SEGUIMIENTO</a:t>
            </a:r>
          </a:p>
        </c:rich>
      </c:tx>
      <c:overlay val="0"/>
      <c:spPr>
        <a:noFill/>
        <a:ln>
          <a:noFill/>
        </a:ln>
        <a:effectLst/>
      </c:spPr>
    </c:title>
    <c:autoTitleDeleted val="0"/>
    <c:plotArea>
      <c:layout>
        <c:manualLayout>
          <c:layoutTarget val="inner"/>
          <c:xMode val="edge"/>
          <c:yMode val="edge"/>
          <c:x val="0.26676505972867515"/>
          <c:y val="0.19687787942513066"/>
          <c:w val="0.44829907202881519"/>
          <c:h val="0.53781139544491374"/>
        </c:manualLayout>
      </c:layout>
      <c:radarChart>
        <c:radarStyle val="marker"/>
        <c:varyColors val="0"/>
        <c:ser>
          <c:idx val="0"/>
          <c:order val="0"/>
          <c:tx>
            <c:strRef>
              <c:f>'Reporte Resultados'!$C$40</c:f>
              <c:strCache>
                <c:ptCount val="1"/>
                <c:pt idx="0">
                  <c:v>NIVEL SITUACIONAL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Resultados'!$B$41:$B$50</c:f>
              <c:strCache>
                <c:ptCount val="10"/>
                <c:pt idx="0">
                  <c:v>C1. Coherencia en el diseño del área protegida</c:v>
                </c:pt>
                <c:pt idx="1">
                  <c:v>C2. Límites del área protegida</c:v>
                </c:pt>
                <c:pt idx="2">
                  <c:v>C3. Coherencia e implementación del plan de manejo</c:v>
                </c:pt>
                <c:pt idx="3">
                  <c:v>C4. Articulación con áreas del SINAP y/u otras áreas de importancia para la conservación</c:v>
                </c:pt>
                <c:pt idx="4">
                  <c:v>C5. Articulación transfronteriza para la gestión</c:v>
                </c:pt>
                <c:pt idx="5">
                  <c:v>C6. Cumplimiento de la zonificación</c:v>
                </c:pt>
                <c:pt idx="6">
                  <c:v>C7. Articulación de la gestión del área con los planes de ordenamiento territorial</c:v>
                </c:pt>
                <c:pt idx="7">
                  <c:v>C8. Manejo y uso del conocimiento</c:v>
                </c:pt>
                <c:pt idx="8">
                  <c:v>C9. Implementación de las líneas de gestión</c:v>
                </c:pt>
                <c:pt idx="9">
                  <c:v>C10. Evaluación, seguimiento y retroalimentación a la planeación del manejo</c:v>
                </c:pt>
              </c:strCache>
            </c:strRef>
          </c:cat>
          <c:val>
            <c:numRef>
              <c:f>'Reporte Resultados'!$C$41:$C$50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794-6D41-AFAA-C4A95D1D2F00}"/>
            </c:ext>
          </c:extLst>
        </c:ser>
        <c:ser>
          <c:idx val="1"/>
          <c:order val="1"/>
          <c:tx>
            <c:strRef>
              <c:f>'Reporte Resultados'!$D$40</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Resultados'!$B$41:$B$50</c:f>
              <c:strCache>
                <c:ptCount val="10"/>
                <c:pt idx="0">
                  <c:v>C1. Coherencia en el diseño del área protegida</c:v>
                </c:pt>
                <c:pt idx="1">
                  <c:v>C2. Límites del área protegida</c:v>
                </c:pt>
                <c:pt idx="2">
                  <c:v>C3. Coherencia e implementación del plan de manejo</c:v>
                </c:pt>
                <c:pt idx="3">
                  <c:v>C4. Articulación con áreas del SINAP y/u otras áreas de importancia para la conservación</c:v>
                </c:pt>
                <c:pt idx="4">
                  <c:v>C5. Articulación transfronteriza para la gestión</c:v>
                </c:pt>
                <c:pt idx="5">
                  <c:v>C6. Cumplimiento de la zonificación</c:v>
                </c:pt>
                <c:pt idx="6">
                  <c:v>C7. Articulación de la gestión del área con los planes de ordenamiento territorial</c:v>
                </c:pt>
                <c:pt idx="7">
                  <c:v>C8. Manejo y uso del conocimiento</c:v>
                </c:pt>
                <c:pt idx="8">
                  <c:v>C9. Implementación de las líneas de gestión</c:v>
                </c:pt>
                <c:pt idx="9">
                  <c:v>C10. Evaluación, seguimiento y retroalimentación a la planeación del manejo</c:v>
                </c:pt>
              </c:strCache>
            </c:strRef>
          </c:cat>
          <c:val>
            <c:numRef>
              <c:f>'Reporte Resultados'!$D$41:$D$50</c:f>
              <c:numCache>
                <c:formatCode>General</c:formatCode>
                <c:ptCount val="10"/>
                <c:pt idx="0">
                  <c:v>4</c:v>
                </c:pt>
                <c:pt idx="1">
                  <c:v>4</c:v>
                </c:pt>
                <c:pt idx="2">
                  <c:v>4</c:v>
                </c:pt>
                <c:pt idx="3">
                  <c:v>4</c:v>
                </c:pt>
                <c:pt idx="4">
                  <c:v>4</c:v>
                </c:pt>
                <c:pt idx="5">
                  <c:v>4</c:v>
                </c:pt>
                <c:pt idx="6">
                  <c:v>4</c:v>
                </c:pt>
                <c:pt idx="7">
                  <c:v>4</c:v>
                </c:pt>
                <c:pt idx="8">
                  <c:v>4</c:v>
                </c:pt>
                <c:pt idx="9">
                  <c:v>4</c:v>
                </c:pt>
              </c:numCache>
            </c:numRef>
          </c:val>
          <c:extLst>
            <c:ext xmlns:c16="http://schemas.microsoft.com/office/drawing/2014/chart" uri="{C3380CC4-5D6E-409C-BE32-E72D297353CC}">
              <c16:uniqueId val="{00000001-E794-6D41-AFAA-C4A95D1D2F00}"/>
            </c:ext>
          </c:extLst>
        </c:ser>
        <c:dLbls>
          <c:showLegendKey val="0"/>
          <c:showVal val="0"/>
          <c:showCatName val="0"/>
          <c:showSerName val="0"/>
          <c:showPercent val="0"/>
          <c:showBubbleSize val="0"/>
        </c:dLbls>
        <c:axId val="220145920"/>
        <c:axId val="220152192"/>
      </c:radarChart>
      <c:catAx>
        <c:axId val="2201459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52192"/>
        <c:crosses val="autoZero"/>
        <c:auto val="1"/>
        <c:lblAlgn val="ctr"/>
        <c:lblOffset val="100"/>
        <c:noMultiLvlLbl val="0"/>
      </c:catAx>
      <c:valAx>
        <c:axId val="22015219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4592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5"/>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a:t>GOBERNANZA</a:t>
            </a:r>
          </a:p>
        </c:rich>
      </c:tx>
      <c:overlay val="0"/>
      <c:spPr>
        <a:noFill/>
        <a:ln>
          <a:noFill/>
        </a:ln>
        <a:effectLst/>
      </c:spPr>
    </c:title>
    <c:autoTitleDeleted val="0"/>
    <c:plotArea>
      <c:layout>
        <c:manualLayout>
          <c:layoutTarget val="inner"/>
          <c:xMode val="edge"/>
          <c:yMode val="edge"/>
          <c:x val="0.26111363921126901"/>
          <c:y val="0.210922740802651"/>
          <c:w val="0.45352556379693199"/>
          <c:h val="0.66502523722996199"/>
        </c:manualLayout>
      </c:layout>
      <c:radarChart>
        <c:radarStyle val="marker"/>
        <c:varyColors val="0"/>
        <c:ser>
          <c:idx val="0"/>
          <c:order val="0"/>
          <c:tx>
            <c:strRef>
              <c:f>'Reporte Resultados'!$C$54</c:f>
              <c:strCache>
                <c:ptCount val="1"/>
                <c:pt idx="0">
                  <c:v>NIVEL SITUACIONAL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Resultados'!$B$55:$B$59</c:f>
              <c:strCache>
                <c:ptCount val="5"/>
                <c:pt idx="0">
                  <c:v>D1. Legitimidad de las instancias para la participación y coordinación</c:v>
                </c:pt>
                <c:pt idx="1">
                  <c:v>D3. Cualificación de actores estratégicos</c:v>
                </c:pt>
                <c:pt idx="2">
                  <c:v>D4. Manejo de conflictos</c:v>
                </c:pt>
                <c:pt idx="3">
                  <c:v>D5. Incidencia del riesgo público en la gestión</c:v>
                </c:pt>
                <c:pt idx="4">
                  <c:v>D6. Inclusión de elementos intergeneracionales/género para la gestión del AP</c:v>
                </c:pt>
              </c:strCache>
            </c:strRef>
          </c:cat>
          <c:val>
            <c:numRef>
              <c:f>'Reporte Resultados'!$C$55:$C$59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E794-6D41-AFAA-C4A95D1D2F00}"/>
            </c:ext>
          </c:extLst>
        </c:ser>
        <c:ser>
          <c:idx val="1"/>
          <c:order val="1"/>
          <c:tx>
            <c:strRef>
              <c:f>'Reporte Resultados'!$D$54</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Resultados'!$B$55:$B$59</c:f>
              <c:strCache>
                <c:ptCount val="5"/>
                <c:pt idx="0">
                  <c:v>D1. Legitimidad de las instancias para la participación y coordinación</c:v>
                </c:pt>
                <c:pt idx="1">
                  <c:v>D3. Cualificación de actores estratégicos</c:v>
                </c:pt>
                <c:pt idx="2">
                  <c:v>D4. Manejo de conflictos</c:v>
                </c:pt>
                <c:pt idx="3">
                  <c:v>D5. Incidencia del riesgo público en la gestión</c:v>
                </c:pt>
                <c:pt idx="4">
                  <c:v>D6. Inclusión de elementos intergeneracionales/género para la gestión del AP</c:v>
                </c:pt>
              </c:strCache>
            </c:strRef>
          </c:cat>
          <c:val>
            <c:numRef>
              <c:f>'Reporte Resultados'!$D$55:$D$59</c:f>
              <c:numCache>
                <c:formatCode>General</c:formatCode>
                <c:ptCount val="5"/>
                <c:pt idx="0">
                  <c:v>4</c:v>
                </c:pt>
                <c:pt idx="1">
                  <c:v>4</c:v>
                </c:pt>
                <c:pt idx="2">
                  <c:v>4</c:v>
                </c:pt>
                <c:pt idx="3">
                  <c:v>4</c:v>
                </c:pt>
                <c:pt idx="4">
                  <c:v>4</c:v>
                </c:pt>
              </c:numCache>
            </c:numRef>
          </c:val>
          <c:extLst>
            <c:ext xmlns:c16="http://schemas.microsoft.com/office/drawing/2014/chart" uri="{C3380CC4-5D6E-409C-BE32-E72D297353CC}">
              <c16:uniqueId val="{00000001-E794-6D41-AFAA-C4A95D1D2F00}"/>
            </c:ext>
          </c:extLst>
        </c:ser>
        <c:dLbls>
          <c:showLegendKey val="0"/>
          <c:showVal val="0"/>
          <c:showCatName val="0"/>
          <c:showSerName val="0"/>
          <c:showPercent val="0"/>
          <c:showBubbleSize val="0"/>
        </c:dLbls>
        <c:axId val="220182016"/>
        <c:axId val="220183936"/>
      </c:radarChart>
      <c:catAx>
        <c:axId val="220182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83936"/>
        <c:crosses val="autoZero"/>
        <c:auto val="1"/>
        <c:lblAlgn val="ctr"/>
        <c:lblOffset val="100"/>
        <c:noMultiLvlLbl val="0"/>
      </c:catAx>
      <c:valAx>
        <c:axId val="22018393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18201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4">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a:t>RECURSOS</a:t>
            </a:r>
          </a:p>
        </c:rich>
      </c:tx>
      <c:overlay val="0"/>
      <c:spPr>
        <a:noFill/>
        <a:ln>
          <a:noFill/>
        </a:ln>
        <a:effectLst/>
      </c:spPr>
    </c:title>
    <c:autoTitleDeleted val="0"/>
    <c:plotArea>
      <c:layout>
        <c:manualLayout>
          <c:layoutTarget val="inner"/>
          <c:xMode val="edge"/>
          <c:yMode val="edge"/>
          <c:x val="0.26111363921126901"/>
          <c:y val="0.210922740802651"/>
          <c:w val="0.45352556379693199"/>
          <c:h val="0.66502523722996199"/>
        </c:manualLayout>
      </c:layout>
      <c:radarChart>
        <c:radarStyle val="marker"/>
        <c:varyColors val="0"/>
        <c:ser>
          <c:idx val="0"/>
          <c:order val="0"/>
          <c:tx>
            <c:strRef>
              <c:f>'Reporte Resultados'!$C$64</c:f>
              <c:strCache>
                <c:ptCount val="1"/>
                <c:pt idx="0">
                  <c:v>NIVEL SITUACIONAL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Resultados'!$B$65:$B$67</c:f>
              <c:strCache>
                <c:ptCount val="3"/>
                <c:pt idx="0">
                  <c:v>E1. Sostenibilidad financiera</c:v>
                </c:pt>
                <c:pt idx="1">
                  <c:v>E2. Talento humano</c:v>
                </c:pt>
                <c:pt idx="2">
                  <c:v>E3. Equipo e infraestructura</c:v>
                </c:pt>
              </c:strCache>
            </c:strRef>
          </c:cat>
          <c:val>
            <c:numRef>
              <c:f>'Reporte Resultados'!$C$65:$C$67</c:f>
              <c:numCache>
                <c:formatCode>General</c:formatCode>
                <c:ptCount val="3"/>
                <c:pt idx="0">
                  <c:v>0</c:v>
                </c:pt>
                <c:pt idx="1">
                  <c:v>0</c:v>
                </c:pt>
                <c:pt idx="2">
                  <c:v>0</c:v>
                </c:pt>
              </c:numCache>
            </c:numRef>
          </c:val>
          <c:extLst>
            <c:ext xmlns:c16="http://schemas.microsoft.com/office/drawing/2014/chart" uri="{C3380CC4-5D6E-409C-BE32-E72D297353CC}">
              <c16:uniqueId val="{00000000-E794-6D41-AFAA-C4A95D1D2F00}"/>
            </c:ext>
          </c:extLst>
        </c:ser>
        <c:ser>
          <c:idx val="1"/>
          <c:order val="1"/>
          <c:tx>
            <c:strRef>
              <c:f>'Reporte Resultados'!$D$64</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Resultados'!$B$65:$B$67</c:f>
              <c:strCache>
                <c:ptCount val="3"/>
                <c:pt idx="0">
                  <c:v>E1. Sostenibilidad financiera</c:v>
                </c:pt>
                <c:pt idx="1">
                  <c:v>E2. Talento humano</c:v>
                </c:pt>
                <c:pt idx="2">
                  <c:v>E3. Equipo e infraestructura</c:v>
                </c:pt>
              </c:strCache>
            </c:strRef>
          </c:cat>
          <c:val>
            <c:numRef>
              <c:f>'Reporte Resultados'!$D$65:$D$67</c:f>
              <c:numCache>
                <c:formatCode>General</c:formatCode>
                <c:ptCount val="3"/>
                <c:pt idx="0">
                  <c:v>4</c:v>
                </c:pt>
                <c:pt idx="1">
                  <c:v>4</c:v>
                </c:pt>
                <c:pt idx="2">
                  <c:v>4</c:v>
                </c:pt>
              </c:numCache>
            </c:numRef>
          </c:val>
          <c:extLst>
            <c:ext xmlns:c16="http://schemas.microsoft.com/office/drawing/2014/chart" uri="{C3380CC4-5D6E-409C-BE32-E72D297353CC}">
              <c16:uniqueId val="{00000001-E794-6D41-AFAA-C4A95D1D2F00}"/>
            </c:ext>
          </c:extLst>
        </c:ser>
        <c:dLbls>
          <c:showLegendKey val="0"/>
          <c:showVal val="0"/>
          <c:showCatName val="0"/>
          <c:showSerName val="0"/>
          <c:showPercent val="0"/>
          <c:showBubbleSize val="0"/>
        </c:dLbls>
        <c:axId val="220228224"/>
        <c:axId val="220254976"/>
      </c:radarChart>
      <c:catAx>
        <c:axId val="2202282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254976"/>
        <c:crosses val="autoZero"/>
        <c:auto val="1"/>
        <c:lblAlgn val="ctr"/>
        <c:lblOffset val="100"/>
        <c:noMultiLvlLbl val="0"/>
      </c:catAx>
      <c:valAx>
        <c:axId val="22025497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228224"/>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s-CO" sz="2000" b="1"/>
              <a:t>AVANC</a:t>
            </a:r>
            <a:r>
              <a:rPr lang="es-CO" sz="2000" b="1" baseline="0"/>
              <a:t>E EN LA </a:t>
            </a:r>
            <a:r>
              <a:rPr lang="es-CO" sz="2000" b="1"/>
              <a:t>EFECTIVIDAD</a:t>
            </a:r>
            <a:r>
              <a:rPr lang="es-CO" sz="2000" b="1" baseline="0"/>
              <a:t> DE MANEJO DEL ÁREA PROTEGIDA </a:t>
            </a:r>
          </a:p>
          <a:p>
            <a:pPr>
              <a:defRPr sz="2000" b="1" i="0" u="none" strike="noStrike" kern="1200" spc="0" baseline="0">
                <a:solidFill>
                  <a:schemeClr val="tx1">
                    <a:lumMod val="65000"/>
                    <a:lumOff val="35000"/>
                  </a:schemeClr>
                </a:solidFill>
                <a:latin typeface="+mn-lt"/>
                <a:ea typeface="+mn-ea"/>
                <a:cs typeface="+mn-cs"/>
              </a:defRPr>
            </a:pPr>
            <a:r>
              <a:rPr lang="es-CO" sz="2000" b="1" baseline="0"/>
              <a:t>POR EJE TEMÁTICO</a:t>
            </a:r>
            <a:endParaRPr lang="es-CO" sz="2000" b="1"/>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0"/>
          <c:order val="0"/>
          <c:tx>
            <c:strRef>
              <c:f>'Reporte Resultados'!$G$4</c:f>
              <c:strCache>
                <c:ptCount val="1"/>
                <c:pt idx="0">
                  <c:v>NIVEL DE AVANCE</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Resultados'!$F$5:$F$10</c:f>
              <c:strCache>
                <c:ptCount val="6"/>
                <c:pt idx="0">
                  <c:v>A. LOGROS</c:v>
                </c:pt>
                <c:pt idx="1">
                  <c:v>B. CONTEXTO</c:v>
                </c:pt>
                <c:pt idx="2">
                  <c:v>C. PLANEACIÓN Y SEGUIMIENTO</c:v>
                </c:pt>
                <c:pt idx="3">
                  <c:v>D. GOBERNANZA</c:v>
                </c:pt>
                <c:pt idx="4">
                  <c:v>E. RECURSOS</c:v>
                </c:pt>
                <c:pt idx="5">
                  <c:v>F. SISTEMAS PRODUCTIVOS SOSTENIBLES</c:v>
                </c:pt>
              </c:strCache>
            </c:strRef>
          </c:cat>
          <c:val>
            <c:numRef>
              <c:f>'Reporte Resultados'!$G$5:$G$10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F66F-484B-B0E5-755B8510A177}"/>
            </c:ext>
          </c:extLst>
        </c:ser>
        <c:ser>
          <c:idx val="1"/>
          <c:order val="1"/>
          <c:tx>
            <c:strRef>
              <c:f>'Reporte Resultados'!$H$4</c:f>
              <c:strCache>
                <c:ptCount val="1"/>
                <c:pt idx="0">
                  <c:v>RETO</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Resultados'!$F$5:$F$10</c:f>
              <c:strCache>
                <c:ptCount val="6"/>
                <c:pt idx="0">
                  <c:v>A. LOGROS</c:v>
                </c:pt>
                <c:pt idx="1">
                  <c:v>B. CONTEXTO</c:v>
                </c:pt>
                <c:pt idx="2">
                  <c:v>C. PLANEACIÓN Y SEGUIMIENTO</c:v>
                </c:pt>
                <c:pt idx="3">
                  <c:v>D. GOBERNANZA</c:v>
                </c:pt>
                <c:pt idx="4">
                  <c:v>E. RECURSOS</c:v>
                </c:pt>
                <c:pt idx="5">
                  <c:v>F. SISTEMAS PRODUCTIVOS SOSTENIBLES</c:v>
                </c:pt>
              </c:strCache>
            </c:strRef>
          </c:cat>
          <c:val>
            <c:numRef>
              <c:f>'Reporte Resultados'!$H$5:$H$10</c:f>
              <c:numCache>
                <c:formatCode>0%</c:formatCode>
                <c:ptCount val="6"/>
                <c:pt idx="0">
                  <c:v>1</c:v>
                </c:pt>
                <c:pt idx="1">
                  <c:v>0</c:v>
                </c:pt>
                <c:pt idx="2">
                  <c:v>0</c:v>
                </c:pt>
                <c:pt idx="3">
                  <c:v>1</c:v>
                </c:pt>
                <c:pt idx="4">
                  <c:v>1</c:v>
                </c:pt>
                <c:pt idx="5">
                  <c:v>1</c:v>
                </c:pt>
              </c:numCache>
            </c:numRef>
          </c:val>
          <c:extLst>
            <c:ext xmlns:c16="http://schemas.microsoft.com/office/drawing/2014/chart" uri="{C3380CC4-5D6E-409C-BE32-E72D297353CC}">
              <c16:uniqueId val="{00000001-F66F-484B-B0E5-755B8510A177}"/>
            </c:ext>
          </c:extLst>
        </c:ser>
        <c:dLbls>
          <c:showLegendKey val="0"/>
          <c:showVal val="1"/>
          <c:showCatName val="0"/>
          <c:showSerName val="0"/>
          <c:showPercent val="0"/>
          <c:showBubbleSize val="0"/>
        </c:dLbls>
        <c:gapWidth val="75"/>
        <c:shape val="box"/>
        <c:axId val="220360064"/>
        <c:axId val="220365952"/>
        <c:axId val="0"/>
      </c:bar3DChart>
      <c:catAx>
        <c:axId val="220360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0365952"/>
        <c:crosses val="autoZero"/>
        <c:auto val="1"/>
        <c:lblAlgn val="ctr"/>
        <c:lblOffset val="100"/>
        <c:noMultiLvlLbl val="0"/>
      </c:catAx>
      <c:valAx>
        <c:axId val="2203659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203600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5"/>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a:t>SISTEMAS</a:t>
            </a:r>
            <a:r>
              <a:rPr lang="es-CO" sz="2000" baseline="0"/>
              <a:t> PRODUCTIVOS SOSTENIBLES</a:t>
            </a:r>
            <a:endParaRPr lang="es-CO" sz="2000"/>
          </a:p>
        </c:rich>
      </c:tx>
      <c:overlay val="0"/>
      <c:spPr>
        <a:noFill/>
        <a:ln>
          <a:noFill/>
        </a:ln>
        <a:effectLst/>
      </c:spPr>
    </c:title>
    <c:autoTitleDeleted val="0"/>
    <c:plotArea>
      <c:layout>
        <c:manualLayout>
          <c:layoutTarget val="inner"/>
          <c:xMode val="edge"/>
          <c:yMode val="edge"/>
          <c:x val="0.28529195892427234"/>
          <c:y val="0.1391263914788741"/>
          <c:w val="0.42761773429912858"/>
          <c:h val="0.74972660850689066"/>
        </c:manualLayout>
      </c:layout>
      <c:radarChart>
        <c:radarStyle val="marker"/>
        <c:varyColors val="0"/>
        <c:ser>
          <c:idx val="0"/>
          <c:order val="0"/>
          <c:tx>
            <c:strRef>
              <c:f>'Reporte Resultados'!$C$73</c:f>
              <c:strCache>
                <c:ptCount val="1"/>
                <c:pt idx="0">
                  <c:v>NIVEL SITUACIONAL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'Reporte Resultados'!$B$74:$B$77</c:f>
              <c:strCache>
                <c:ptCount val="4"/>
                <c:pt idx="0">
                  <c:v>F1. Implementación de cadenas de valor</c:v>
                </c:pt>
                <c:pt idx="1">
                  <c:v>F2. Buenas prácticas</c:v>
                </c:pt>
                <c:pt idx="2">
                  <c:v>F3. Turismo como estrategia de conservación</c:v>
                </c:pt>
                <c:pt idx="3">
                  <c:v>F4. Articulación con el sector productivo en la gestión del AP</c:v>
                </c:pt>
              </c:strCache>
            </c:strRef>
          </c:cat>
          <c:val>
            <c:numRef>
              <c:f>'Reporte Resultados'!$C$74:$C$77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299F-4259-BA0C-079DD6CEB5C0}"/>
            </c:ext>
          </c:extLst>
        </c:ser>
        <c:ser>
          <c:idx val="1"/>
          <c:order val="1"/>
          <c:tx>
            <c:strRef>
              <c:f>'Reporte Resultados'!$D$73</c:f>
              <c:strCache>
                <c:ptCount val="1"/>
                <c:pt idx="0">
                  <c:v>MANEJO EFECTIVO</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'Reporte Resultados'!$B$74:$B$77</c:f>
              <c:strCache>
                <c:ptCount val="4"/>
                <c:pt idx="0">
                  <c:v>F1. Implementación de cadenas de valor</c:v>
                </c:pt>
                <c:pt idx="1">
                  <c:v>F2. Buenas prácticas</c:v>
                </c:pt>
                <c:pt idx="2">
                  <c:v>F3. Turismo como estrategia de conservación</c:v>
                </c:pt>
                <c:pt idx="3">
                  <c:v>F4. Articulación con el sector productivo en la gestión del AP</c:v>
                </c:pt>
              </c:strCache>
            </c:strRef>
          </c:cat>
          <c:val>
            <c:numRef>
              <c:f>'Reporte Resultados'!$D$74:$D$77</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1-299F-4259-BA0C-079DD6CEB5C0}"/>
            </c:ext>
          </c:extLst>
        </c:ser>
        <c:dLbls>
          <c:showLegendKey val="0"/>
          <c:showVal val="0"/>
          <c:showCatName val="0"/>
          <c:showSerName val="0"/>
          <c:showPercent val="0"/>
          <c:showBubbleSize val="0"/>
        </c:dLbls>
        <c:axId val="220416256"/>
        <c:axId val="220418432"/>
      </c:radarChart>
      <c:catAx>
        <c:axId val="220416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418432"/>
        <c:crosses val="autoZero"/>
        <c:auto val="1"/>
        <c:lblAlgn val="ctr"/>
        <c:lblOffset val="100"/>
        <c:noMultiLvlLbl val="0"/>
      </c:catAx>
      <c:valAx>
        <c:axId val="22041843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0416256"/>
        <c:crosses val="autoZero"/>
        <c:crossBetween val="between"/>
        <c:majorUnit val="1"/>
      </c:valAx>
      <c:spPr>
        <a:noFill/>
        <a:ln>
          <a:noFill/>
        </a:ln>
        <a:effectLst/>
      </c:spPr>
    </c:plotArea>
    <c:legend>
      <c:legendPos val="b"/>
      <c:layout>
        <c:manualLayout>
          <c:xMode val="edge"/>
          <c:yMode val="edge"/>
          <c:x val="0.31420805710789385"/>
          <c:y val="0.93367606306193307"/>
          <c:w val="0.37158377597485454"/>
          <c:h val="3.409504985594943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accent4">
          <a:lumMod val="7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all" spc="50" baseline="0">
                <a:solidFill>
                  <a:schemeClr val="tx1">
                    <a:lumMod val="65000"/>
                    <a:lumOff val="35000"/>
                  </a:schemeClr>
                </a:solidFill>
                <a:latin typeface="+mn-lt"/>
                <a:ea typeface="+mn-ea"/>
                <a:cs typeface="+mn-cs"/>
              </a:defRPr>
            </a:pPr>
            <a:r>
              <a:rPr lang="es-ES_tradnl" sz="2000"/>
              <a:t>RESULTADO</a:t>
            </a:r>
            <a:r>
              <a:rPr lang="es-ES_tradnl" sz="2000" baseline="0"/>
              <a:t> DEL ÍNDICE DE EFECTIVIDAD DEL MANEJO DEL ÁREA PROTEGIDA</a:t>
            </a:r>
            <a:endParaRPr lang="es-ES_tradnl" sz="2000"/>
          </a:p>
        </c:rich>
      </c:tx>
      <c:layout>
        <c:manualLayout>
          <c:xMode val="edge"/>
          <c:yMode val="edge"/>
          <c:x val="0.11086037196289272"/>
          <c:y val="2.4953260222828188E-2"/>
        </c:manualLayout>
      </c:layout>
      <c:overlay val="0"/>
      <c:spPr>
        <a:noFill/>
        <a:ln>
          <a:noFill/>
        </a:ln>
        <a:effectLst/>
      </c:spPr>
    </c:title>
    <c:autoTitleDeleted val="0"/>
    <c:plotArea>
      <c:layout>
        <c:manualLayout>
          <c:layoutTarget val="inner"/>
          <c:xMode val="edge"/>
          <c:yMode val="edge"/>
          <c:x val="0.25975441366142216"/>
          <c:y val="0.1823592074703819"/>
          <c:w val="0.4509555315769132"/>
          <c:h val="0.77799153553969247"/>
        </c:manualLayout>
      </c:layout>
      <c:doughnutChart>
        <c:varyColors val="1"/>
        <c:ser>
          <c:idx val="0"/>
          <c:order val="0"/>
          <c:spPr>
            <a:solidFill>
              <a:schemeClr val="accent6">
                <a:lumMod val="75000"/>
              </a:schemeClr>
            </a:solidFill>
          </c:spPr>
          <c:dPt>
            <c:idx val="0"/>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420-1648-A85D-0F5F6112F6A8}"/>
              </c:ext>
            </c:extLst>
          </c:dPt>
          <c:dPt>
            <c:idx val="1"/>
            <c:bubble3D val="0"/>
            <c:spPr>
              <a:solidFill>
                <a:schemeClr val="accent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79C-4884-BE6C-270433D72C7F}"/>
              </c:ext>
            </c:extLst>
          </c:dPt>
          <c:dLbls>
            <c:dLbl>
              <c:idx val="0"/>
              <c:layout>
                <c:manualLayout>
                  <c:x val="-9.2614782103796506E-2"/>
                  <c:y val="5.23416091498251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20-1648-A85D-0F5F6112F6A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'Reporte Resultados'!$B$4:$C$4</c:f>
              <c:strCache>
                <c:ptCount val="2"/>
                <c:pt idx="0">
                  <c:v>Nivel de Avance </c:v>
                </c:pt>
                <c:pt idx="1">
                  <c:v>Reto</c:v>
                </c:pt>
              </c:strCache>
            </c:strRef>
          </c:cat>
          <c:val>
            <c:numRef>
              <c:f>'Reporte Resultados'!$B$5:$C$5</c:f>
              <c:numCache>
                <c:formatCode>0.00%</c:formatCode>
                <c:ptCount val="2"/>
                <c:pt idx="0">
                  <c:v>0</c:v>
                </c:pt>
                <c:pt idx="1">
                  <c:v>0</c:v>
                </c:pt>
              </c:numCache>
            </c:numRef>
          </c:val>
          <c:extLst>
            <c:ext xmlns:c16="http://schemas.microsoft.com/office/drawing/2014/chart" uri="{C3380CC4-5D6E-409C-BE32-E72D297353CC}">
              <c16:uniqueId val="{00000000-2420-1648-A85D-0F5F6112F6A8}"/>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5"/>
      </a:solidFill>
      <a:round/>
    </a:ln>
    <a:effectLst/>
  </c:spPr>
  <c:txPr>
    <a:bodyPr/>
    <a:lstStyle/>
    <a:p>
      <a:pPr>
        <a:defRPr/>
      </a:pPr>
      <a:endParaRPr lang="es-CO"/>
    </a:p>
  </c:txPr>
  <c:printSettings>
    <c:headerFooter/>
    <c:pageMargins b="0.75" l="0.7" r="0.7" t="0.75" header="0.3" footer="0.3"/>
    <c:pageSetup/>
  </c:printSettings>
</c:chartSpac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65A7DCC-3060-49AC-9FB9-CBB851856C2E}" type="doc">
      <dgm:prSet loTypeId="urn:microsoft.com/office/officeart/2005/8/layout/hList1" loCatId="list" qsTypeId="urn:microsoft.com/office/officeart/2005/8/quickstyle/simple5" qsCatId="simple" csTypeId="urn:microsoft.com/office/officeart/2005/8/colors/colorful2" csCatId="colorful" phldr="1"/>
      <dgm:spPr/>
      <dgm:t>
        <a:bodyPr/>
        <a:lstStyle/>
        <a:p>
          <a:endParaRPr lang="es-ES"/>
        </a:p>
      </dgm:t>
    </dgm:pt>
    <dgm:pt modelId="{CEC74558-1872-4E54-BA1A-7521E8DACCA0}">
      <dgm:prSet phldrT="[Texto]" custT="1"/>
      <dgm:spPr/>
      <dgm:t>
        <a:bodyPr/>
        <a:lstStyle/>
        <a:p>
          <a:r>
            <a:rPr lang="es-ES" sz="1600" b="1">
              <a:latin typeface="Trebuchet MS" panose="020B0603020202020204" pitchFamily="34" charset="0"/>
            </a:rPr>
            <a:t>PREPARACIÓN</a:t>
          </a:r>
        </a:p>
      </dgm:t>
    </dgm:pt>
    <dgm:pt modelId="{3112B2A7-4764-4ADA-8315-CB7ED8FDE426}" type="parTrans" cxnId="{9C83EA85-5A64-492C-B26D-2FCCFEA61C63}">
      <dgm:prSet/>
      <dgm:spPr/>
      <dgm:t>
        <a:bodyPr/>
        <a:lstStyle/>
        <a:p>
          <a:endParaRPr lang="es-ES"/>
        </a:p>
      </dgm:t>
    </dgm:pt>
    <dgm:pt modelId="{F899220D-6466-4D73-9D88-5F61AAEBED06}" type="sibTrans" cxnId="{9C83EA85-5A64-492C-B26D-2FCCFEA61C63}">
      <dgm:prSet/>
      <dgm:spPr/>
      <dgm:t>
        <a:bodyPr/>
        <a:lstStyle/>
        <a:p>
          <a:endParaRPr lang="es-ES"/>
        </a:p>
      </dgm:t>
    </dgm:pt>
    <dgm:pt modelId="{A42F2AFC-C647-418D-955D-1DADE3D8559C}">
      <dgm:prSet phldrT="[Texto]"/>
      <dgm:spPr/>
      <dgm:t>
        <a:bodyPr/>
        <a:lstStyle/>
        <a:p>
          <a:pPr algn="just">
            <a:lnSpc>
              <a:spcPct val="100000"/>
            </a:lnSpc>
            <a:spcAft>
              <a:spcPts val="600"/>
            </a:spcAft>
          </a:pPr>
          <a:r>
            <a:rPr lang="es-ES" u="sng">
              <a:solidFill>
                <a:sysClr val="windowText" lastClr="000000"/>
              </a:solidFill>
            </a:rPr>
            <a:t>La autoridad ambiental asigna a un líder, quién asumirá las tres fases: preparación, aplicación y complemento</a:t>
          </a:r>
        </a:p>
      </dgm:t>
    </dgm:pt>
    <dgm:pt modelId="{7D68DC25-1918-434D-B545-5A485FAA8CCD}" type="parTrans" cxnId="{C02DFAB0-90BA-47EB-B7C5-0D14925E8F25}">
      <dgm:prSet/>
      <dgm:spPr/>
      <dgm:t>
        <a:bodyPr/>
        <a:lstStyle/>
        <a:p>
          <a:endParaRPr lang="es-ES"/>
        </a:p>
      </dgm:t>
    </dgm:pt>
    <dgm:pt modelId="{211D0D50-826A-4A3E-B394-366B462F6C9B}" type="sibTrans" cxnId="{C02DFAB0-90BA-47EB-B7C5-0D14925E8F25}">
      <dgm:prSet/>
      <dgm:spPr/>
      <dgm:t>
        <a:bodyPr/>
        <a:lstStyle/>
        <a:p>
          <a:endParaRPr lang="es-ES"/>
        </a:p>
      </dgm:t>
    </dgm:pt>
    <dgm:pt modelId="{D35ABA40-0CE2-4C10-9EC1-70378AC94B89}">
      <dgm:prSet phldrT="[Texto]" custT="1"/>
      <dgm:spPr/>
      <dgm:t>
        <a:bodyPr/>
        <a:lstStyle/>
        <a:p>
          <a:r>
            <a:rPr lang="es-ES" sz="1600" b="1">
              <a:latin typeface="Trebuchet MS" panose="020B0603020202020204" pitchFamily="34" charset="0"/>
            </a:rPr>
            <a:t>APLICACIÓN</a:t>
          </a:r>
        </a:p>
      </dgm:t>
    </dgm:pt>
    <dgm:pt modelId="{392DA4B0-CC8B-47E8-AFB9-9ECC1FA1D9EC}" type="parTrans" cxnId="{11C8C907-43C8-4601-AA24-A1A9E8FE2664}">
      <dgm:prSet/>
      <dgm:spPr/>
      <dgm:t>
        <a:bodyPr/>
        <a:lstStyle/>
        <a:p>
          <a:endParaRPr lang="es-ES"/>
        </a:p>
      </dgm:t>
    </dgm:pt>
    <dgm:pt modelId="{290E75E4-A5B0-43E8-AF53-C756CD6D3728}" type="sibTrans" cxnId="{11C8C907-43C8-4601-AA24-A1A9E8FE2664}">
      <dgm:prSet/>
      <dgm:spPr/>
      <dgm:t>
        <a:bodyPr/>
        <a:lstStyle/>
        <a:p>
          <a:endParaRPr lang="es-ES"/>
        </a:p>
      </dgm:t>
    </dgm:pt>
    <dgm:pt modelId="{51BAB84A-2A47-4BB5-A22D-5D6532C74EAA}">
      <dgm:prSet phldrT="[Texto]"/>
      <dgm:spPr/>
      <dgm:t>
        <a:bodyPr/>
        <a:lstStyle/>
        <a:p>
          <a:pPr algn="just">
            <a:lnSpc>
              <a:spcPct val="100000"/>
            </a:lnSpc>
            <a:spcAft>
              <a:spcPts val="600"/>
            </a:spcAft>
          </a:pPr>
          <a:r>
            <a:rPr lang="es-ES" b="0">
              <a:solidFill>
                <a:sysClr val="windowText" lastClr="000000"/>
              </a:solidFill>
            </a:rPr>
            <a:t>Se presentan dos tipos de aplicación: 1) Con actores sociales y/o institucionales; 2) Interna con personal de la autoridad ambiental.  Se sugiere la primera opción, debido a que la diversidad de actores, conjuntamente con la autoridad ambiental, genera una riqueza de diálogos que alimentan el análisis de efectividad de manejo del área protegida de manera integral, buscando conjuntamente encontrar acciones de manejo conducentes a fortalecer la gestión del área. </a:t>
          </a:r>
        </a:p>
      </dgm:t>
    </dgm:pt>
    <dgm:pt modelId="{4C268376-AB24-454A-9608-3B303A6291A0}" type="parTrans" cxnId="{1579CC3C-3C0D-4218-8A64-248C17ADF69D}">
      <dgm:prSet/>
      <dgm:spPr/>
      <dgm:t>
        <a:bodyPr/>
        <a:lstStyle/>
        <a:p>
          <a:endParaRPr lang="es-ES"/>
        </a:p>
      </dgm:t>
    </dgm:pt>
    <dgm:pt modelId="{8BA85A17-C26A-4DDF-B408-5BF92D009DDE}" type="sibTrans" cxnId="{1579CC3C-3C0D-4218-8A64-248C17ADF69D}">
      <dgm:prSet/>
      <dgm:spPr/>
      <dgm:t>
        <a:bodyPr/>
        <a:lstStyle/>
        <a:p>
          <a:endParaRPr lang="es-ES"/>
        </a:p>
      </dgm:t>
    </dgm:pt>
    <dgm:pt modelId="{BF950458-EC9F-4902-97EC-4E3425C806F8}">
      <dgm:prSet phldrT="[Texto]" custT="1"/>
      <dgm:spPr/>
      <dgm:t>
        <a:bodyPr/>
        <a:lstStyle/>
        <a:p>
          <a:r>
            <a:rPr lang="es-ES" sz="1600" b="1">
              <a:latin typeface="Trebuchet MS" panose="020B0603020202020204" pitchFamily="34" charset="0"/>
            </a:rPr>
            <a:t>RESULTADOS</a:t>
          </a:r>
        </a:p>
      </dgm:t>
    </dgm:pt>
    <dgm:pt modelId="{FADAB006-E2F8-4DED-97B8-4E062305B7FA}" type="parTrans" cxnId="{3D3B6699-1F26-4EFA-BAF6-CCD4B0319D7F}">
      <dgm:prSet/>
      <dgm:spPr/>
      <dgm:t>
        <a:bodyPr/>
        <a:lstStyle/>
        <a:p>
          <a:endParaRPr lang="es-ES"/>
        </a:p>
      </dgm:t>
    </dgm:pt>
    <dgm:pt modelId="{69A87683-8F66-46E3-8C9E-47D578DA804F}" type="sibTrans" cxnId="{3D3B6699-1F26-4EFA-BAF6-CCD4B0319D7F}">
      <dgm:prSet/>
      <dgm:spPr/>
      <dgm:t>
        <a:bodyPr/>
        <a:lstStyle/>
        <a:p>
          <a:endParaRPr lang="es-ES"/>
        </a:p>
      </dgm:t>
    </dgm:pt>
    <dgm:pt modelId="{766BC901-DDAB-4036-873E-B246C3B8067C}">
      <dgm:prSet phldrT="[Texto]"/>
      <dgm:spPr/>
      <dgm:t>
        <a:bodyPr/>
        <a:lstStyle/>
        <a:p>
          <a:pPr algn="just">
            <a:lnSpc>
              <a:spcPct val="100000"/>
            </a:lnSpc>
            <a:spcAft>
              <a:spcPts val="600"/>
            </a:spcAft>
          </a:pPr>
          <a:r>
            <a:rPr lang="es-ES"/>
            <a:t>El líder deberá complementar la hoja "Aplicativo" con información que sea necesaria para argumentar los elementos de análisis</a:t>
          </a:r>
        </a:p>
      </dgm:t>
    </dgm:pt>
    <dgm:pt modelId="{C48E77A1-4B3D-48D9-B9C2-A0FF6350791B}" type="parTrans" cxnId="{13FBCA90-B28C-4E4C-BFD3-B4870EA2F896}">
      <dgm:prSet/>
      <dgm:spPr/>
      <dgm:t>
        <a:bodyPr/>
        <a:lstStyle/>
        <a:p>
          <a:endParaRPr lang="es-ES"/>
        </a:p>
      </dgm:t>
    </dgm:pt>
    <dgm:pt modelId="{2E6ADFAA-EC61-4256-B5BD-E6B084CA60C3}" type="sibTrans" cxnId="{13FBCA90-B28C-4E4C-BFD3-B4870EA2F896}">
      <dgm:prSet/>
      <dgm:spPr/>
      <dgm:t>
        <a:bodyPr/>
        <a:lstStyle/>
        <a:p>
          <a:endParaRPr lang="es-ES"/>
        </a:p>
      </dgm:t>
    </dgm:pt>
    <dgm:pt modelId="{57D11C0B-6036-45AC-B482-AD25DB70407F}">
      <dgm:prSet phldrT="[Texto]"/>
      <dgm:spPr/>
      <dgm:t>
        <a:bodyPr/>
        <a:lstStyle/>
        <a:p>
          <a:pPr algn="just">
            <a:lnSpc>
              <a:spcPct val="100000"/>
            </a:lnSpc>
            <a:spcAft>
              <a:spcPts val="600"/>
            </a:spcAft>
          </a:pPr>
          <a:r>
            <a:rPr lang="es-ES">
              <a:solidFill>
                <a:sysClr val="windowText" lastClr="000000"/>
              </a:solidFill>
            </a:rPr>
            <a:t>El líder revisa previamente el aplicativo en Excel para familiarizarse con la estructura de la herramienta y diligenciará la hoja "Información General", así como las fichas de cada elemento de análisis de la hoja "Aplicativo" con base en la información disponible, de manera que la misma pueda complementarse y validarse al momento de la aplicación.</a:t>
          </a:r>
        </a:p>
      </dgm:t>
    </dgm:pt>
    <dgm:pt modelId="{E81A24FD-B586-48EA-BFA4-349950A2D67B}" type="parTrans" cxnId="{BFC0B171-026B-4F6B-BC26-618B0B49181B}">
      <dgm:prSet/>
      <dgm:spPr/>
      <dgm:t>
        <a:bodyPr/>
        <a:lstStyle/>
        <a:p>
          <a:endParaRPr lang="es-ES"/>
        </a:p>
      </dgm:t>
    </dgm:pt>
    <dgm:pt modelId="{93876F11-9FB6-442B-8004-C821426A4BAA}" type="sibTrans" cxnId="{BFC0B171-026B-4F6B-BC26-618B0B49181B}">
      <dgm:prSet/>
      <dgm:spPr/>
      <dgm:t>
        <a:bodyPr/>
        <a:lstStyle/>
        <a:p>
          <a:endParaRPr lang="es-ES"/>
        </a:p>
      </dgm:t>
    </dgm:pt>
    <dgm:pt modelId="{5E04388A-0292-4482-8F48-DE073FFDEECD}">
      <dgm:prSet phldrT="[Texto]"/>
      <dgm:spPr/>
      <dgm:t>
        <a:bodyPr/>
        <a:lstStyle/>
        <a:p>
          <a:pPr algn="just">
            <a:lnSpc>
              <a:spcPct val="100000"/>
            </a:lnSpc>
            <a:spcAft>
              <a:spcPts val="600"/>
            </a:spcAft>
          </a:pPr>
          <a:r>
            <a:rPr lang="es-ES">
              <a:solidFill>
                <a:sysClr val="windowText" lastClr="000000"/>
              </a:solidFill>
            </a:rPr>
            <a:t>Se determina la logística para la aplicación: actores invitados, fecha y lugar, este último cuando se pueda realizar de forma presencial. Cuando sea de forma virtual el link de la plataforma se distribuirá oportunamente a los invitad@s.</a:t>
          </a:r>
        </a:p>
      </dgm:t>
    </dgm:pt>
    <dgm:pt modelId="{5B01CAD6-A0CB-42A5-BC09-4DC78CB72712}" type="parTrans" cxnId="{70B6186D-FC1B-4BD4-AC76-480A26B98686}">
      <dgm:prSet/>
      <dgm:spPr/>
      <dgm:t>
        <a:bodyPr/>
        <a:lstStyle/>
        <a:p>
          <a:endParaRPr lang="es-ES"/>
        </a:p>
      </dgm:t>
    </dgm:pt>
    <dgm:pt modelId="{77FFDF6D-FA44-400B-A52B-6D9B06E511AB}" type="sibTrans" cxnId="{70B6186D-FC1B-4BD4-AC76-480A26B98686}">
      <dgm:prSet/>
      <dgm:spPr/>
      <dgm:t>
        <a:bodyPr/>
        <a:lstStyle/>
        <a:p>
          <a:endParaRPr lang="es-ES"/>
        </a:p>
      </dgm:t>
    </dgm:pt>
    <dgm:pt modelId="{819B979F-9EA1-4CFD-8728-733678645228}">
      <dgm:prSet phldrT="[Texto]"/>
      <dgm:spPr/>
      <dgm:t>
        <a:bodyPr/>
        <a:lstStyle/>
        <a:p>
          <a:pPr algn="just">
            <a:lnSpc>
              <a:spcPct val="100000"/>
            </a:lnSpc>
            <a:spcAft>
              <a:spcPts val="600"/>
            </a:spcAft>
          </a:pPr>
          <a:r>
            <a:rPr lang="es-ES">
              <a:solidFill>
                <a:sysClr val="windowText" lastClr="000000"/>
              </a:solidFill>
            </a:rPr>
            <a:t>Se prepara la información e insumos requeridos para la fase de aplicación: plan de manejo, cartografía de la zonificación y otra información que se considere relevante al momento de realizar el análisis</a:t>
          </a:r>
        </a:p>
      </dgm:t>
    </dgm:pt>
    <dgm:pt modelId="{338764EC-5189-41D2-8972-1A9A71944721}" type="parTrans" cxnId="{9126BC56-DE5D-4EC4-B174-3D00B2E9397D}">
      <dgm:prSet/>
      <dgm:spPr/>
      <dgm:t>
        <a:bodyPr/>
        <a:lstStyle/>
        <a:p>
          <a:endParaRPr lang="es-ES"/>
        </a:p>
      </dgm:t>
    </dgm:pt>
    <dgm:pt modelId="{A0421BEB-FC81-4BF4-9F41-52C4B1476EB3}" type="sibTrans" cxnId="{9126BC56-DE5D-4EC4-B174-3D00B2E9397D}">
      <dgm:prSet/>
      <dgm:spPr/>
      <dgm:t>
        <a:bodyPr/>
        <a:lstStyle/>
        <a:p>
          <a:endParaRPr lang="es-ES"/>
        </a:p>
      </dgm:t>
    </dgm:pt>
    <dgm:pt modelId="{86748CDB-996D-4FE2-8453-1CC89D7B5321}">
      <dgm:prSet phldrT="[Texto]"/>
      <dgm:spPr/>
      <dgm:t>
        <a:bodyPr/>
        <a:lstStyle/>
        <a:p>
          <a:pPr algn="just">
            <a:lnSpc>
              <a:spcPct val="100000"/>
            </a:lnSpc>
            <a:spcAft>
              <a:spcPts val="600"/>
            </a:spcAft>
          </a:pPr>
          <a:r>
            <a:rPr lang="es-ES" b="0">
              <a:solidFill>
                <a:sysClr val="windowText" lastClr="000000"/>
              </a:solidFill>
            </a:rPr>
            <a:t>En la gráfica inferior se presentan los principales momentos de la aplicación.</a:t>
          </a:r>
        </a:p>
      </dgm:t>
    </dgm:pt>
    <dgm:pt modelId="{4F40D558-5824-4F39-A9DB-3B5EFEB5680F}" type="parTrans" cxnId="{C42DA359-6389-4699-BE74-D857831F1E48}">
      <dgm:prSet/>
      <dgm:spPr/>
      <dgm:t>
        <a:bodyPr/>
        <a:lstStyle/>
        <a:p>
          <a:endParaRPr lang="es-ES"/>
        </a:p>
      </dgm:t>
    </dgm:pt>
    <dgm:pt modelId="{B9A784D6-BCD2-4D0D-A16D-E596378CBBFD}" type="sibTrans" cxnId="{C42DA359-6389-4699-BE74-D857831F1E48}">
      <dgm:prSet/>
      <dgm:spPr/>
      <dgm:t>
        <a:bodyPr/>
        <a:lstStyle/>
        <a:p>
          <a:endParaRPr lang="es-ES"/>
        </a:p>
      </dgm:t>
    </dgm:pt>
    <dgm:pt modelId="{B5708B6E-8510-4D3F-9335-B2BB4506A0D2}">
      <dgm:prSet phldrT="[Texto]"/>
      <dgm:spPr/>
      <dgm:t>
        <a:bodyPr/>
        <a:lstStyle/>
        <a:p>
          <a:pPr algn="just">
            <a:lnSpc>
              <a:spcPct val="100000"/>
            </a:lnSpc>
            <a:spcAft>
              <a:spcPts val="600"/>
            </a:spcAft>
          </a:pPr>
          <a:r>
            <a:rPr lang="es-ES" b="0">
              <a:solidFill>
                <a:sysClr val="windowText" lastClr="000000"/>
              </a:solidFill>
            </a:rPr>
            <a:t>El líder deberá facilitar el diálogo y canalizar los aportes para resolver los elementos de análisis (Hoja "Estructura")</a:t>
          </a:r>
        </a:p>
      </dgm:t>
    </dgm:pt>
    <dgm:pt modelId="{0FE50DF3-1630-4F4D-8C1E-9C60A8A760C3}" type="parTrans" cxnId="{2D001B92-9CC2-4A39-AB29-F3CFE99329BB}">
      <dgm:prSet/>
      <dgm:spPr/>
      <dgm:t>
        <a:bodyPr/>
        <a:lstStyle/>
        <a:p>
          <a:endParaRPr lang="es-ES"/>
        </a:p>
      </dgm:t>
    </dgm:pt>
    <dgm:pt modelId="{B097D166-C34E-444C-8FCD-06165D97E1F9}" type="sibTrans" cxnId="{2D001B92-9CC2-4A39-AB29-F3CFE99329BB}">
      <dgm:prSet/>
      <dgm:spPr/>
      <dgm:t>
        <a:bodyPr/>
        <a:lstStyle/>
        <a:p>
          <a:endParaRPr lang="es-ES"/>
        </a:p>
      </dgm:t>
    </dgm:pt>
    <dgm:pt modelId="{437152CB-E7ED-4E9E-95B2-681F7F3D12B3}">
      <dgm:prSet phldrT="[Texto]"/>
      <dgm:spPr/>
      <dgm:t>
        <a:bodyPr/>
        <a:lstStyle/>
        <a:p>
          <a:pPr algn="just">
            <a:lnSpc>
              <a:spcPct val="100000"/>
            </a:lnSpc>
            <a:spcAft>
              <a:spcPts val="600"/>
            </a:spcAft>
          </a:pPr>
          <a:r>
            <a:rPr lang="es-ES" b="0">
              <a:solidFill>
                <a:sysClr val="windowText" lastClr="000000"/>
              </a:solidFill>
            </a:rPr>
            <a:t>Se deberá sistematizar en análisis de la situación, así como las medidas de manejo a tomar respectos a cada aspecto en la hoja "Aplicativo"</a:t>
          </a:r>
        </a:p>
      </dgm:t>
    </dgm:pt>
    <dgm:pt modelId="{8A7E48C4-5CFC-4CA0-A49C-DA0970B05D05}" type="parTrans" cxnId="{E48DFAFF-253C-4807-9490-BD7C75BADC44}">
      <dgm:prSet/>
      <dgm:spPr/>
      <dgm:t>
        <a:bodyPr/>
        <a:lstStyle/>
        <a:p>
          <a:endParaRPr lang="es-ES"/>
        </a:p>
      </dgm:t>
    </dgm:pt>
    <dgm:pt modelId="{1A8C2AE6-7CA5-46DA-9138-3BD0D836751D}" type="sibTrans" cxnId="{E48DFAFF-253C-4807-9490-BD7C75BADC44}">
      <dgm:prSet/>
      <dgm:spPr/>
      <dgm:t>
        <a:bodyPr/>
        <a:lstStyle/>
        <a:p>
          <a:endParaRPr lang="es-ES"/>
        </a:p>
      </dgm:t>
    </dgm:pt>
    <dgm:pt modelId="{93FCE77F-0F96-40EC-98BB-F807B4878015}">
      <dgm:prSet phldrT="[Texto]"/>
      <dgm:spPr/>
      <dgm:t>
        <a:bodyPr/>
        <a:lstStyle/>
        <a:p>
          <a:pPr algn="just">
            <a:lnSpc>
              <a:spcPct val="100000"/>
            </a:lnSpc>
            <a:spcAft>
              <a:spcPts val="600"/>
            </a:spcAft>
          </a:pPr>
          <a:r>
            <a:rPr lang="es-ES"/>
            <a:t>Los resultados deberán incorporarse en el instrumento de planeación. </a:t>
          </a:r>
          <a:r>
            <a:rPr lang="es-ES" u="sng"/>
            <a:t>El análisis de efectividad únicamente será útil, en la medida que sus resultados alimenten la planeación del manejo y sirva como argumento en diferentes procesos.</a:t>
          </a:r>
        </a:p>
      </dgm:t>
    </dgm:pt>
    <dgm:pt modelId="{99E98910-D9F8-4DB4-BBDD-FAF461FF71D5}" type="parTrans" cxnId="{98DA2DF8-DAFE-4EEB-A56F-0F5A1AD62870}">
      <dgm:prSet/>
      <dgm:spPr/>
      <dgm:t>
        <a:bodyPr/>
        <a:lstStyle/>
        <a:p>
          <a:endParaRPr lang="es-ES"/>
        </a:p>
      </dgm:t>
    </dgm:pt>
    <dgm:pt modelId="{05F51A82-EECF-4561-A369-8872A44C0643}" type="sibTrans" cxnId="{98DA2DF8-DAFE-4EEB-A56F-0F5A1AD62870}">
      <dgm:prSet/>
      <dgm:spPr/>
      <dgm:t>
        <a:bodyPr/>
        <a:lstStyle/>
        <a:p>
          <a:endParaRPr lang="es-ES"/>
        </a:p>
      </dgm:t>
    </dgm:pt>
    <dgm:pt modelId="{79A59C54-FDEF-4816-A255-1EFAF47154F9}">
      <dgm:prSet phldrT="[Texto]"/>
      <dgm:spPr/>
      <dgm:t>
        <a:bodyPr/>
        <a:lstStyle/>
        <a:p>
          <a:pPr algn="just">
            <a:lnSpc>
              <a:spcPct val="100000"/>
            </a:lnSpc>
            <a:spcAft>
              <a:spcPts val="600"/>
            </a:spcAft>
          </a:pPr>
          <a:r>
            <a:rPr lang="es-ES"/>
            <a:t>Se deberán socializar los resultados con diferentes actores, instancias y niveles, donde se definan responsables en las diferentes acciones de manejo propuestas (Casilla "Medidas de manejo requeridas"). Esta acción puede realizarse compartiendo el aplicativo con todos los actores que hacen parte de la gestión</a:t>
          </a:r>
        </a:p>
      </dgm:t>
    </dgm:pt>
    <dgm:pt modelId="{367CDA40-378D-48E8-995B-3EA6EF97BCEB}" type="parTrans" cxnId="{E9DAABBA-D439-42BE-A8D4-F2664F7B441E}">
      <dgm:prSet/>
      <dgm:spPr/>
      <dgm:t>
        <a:bodyPr/>
        <a:lstStyle/>
        <a:p>
          <a:endParaRPr lang="es-ES"/>
        </a:p>
      </dgm:t>
    </dgm:pt>
    <dgm:pt modelId="{84145B9B-A543-4F0B-B910-86A9B28E000A}" type="sibTrans" cxnId="{E9DAABBA-D439-42BE-A8D4-F2664F7B441E}">
      <dgm:prSet/>
      <dgm:spPr/>
      <dgm:t>
        <a:bodyPr/>
        <a:lstStyle/>
        <a:p>
          <a:endParaRPr lang="es-ES"/>
        </a:p>
      </dgm:t>
    </dgm:pt>
    <dgm:pt modelId="{CD50E3EA-CD97-4497-AA2B-7D6852105D25}">
      <dgm:prSet phldrT="[Texto]"/>
      <dgm:spPr/>
      <dgm:t>
        <a:bodyPr/>
        <a:lstStyle/>
        <a:p>
          <a:pPr algn="just">
            <a:lnSpc>
              <a:spcPct val="100000"/>
            </a:lnSpc>
            <a:spcAft>
              <a:spcPts val="600"/>
            </a:spcAft>
          </a:pPr>
          <a:r>
            <a:rPr lang="es-ES" b="0" u="sng">
              <a:solidFill>
                <a:sysClr val="windowText" lastClr="000000"/>
              </a:solidFill>
            </a:rPr>
            <a:t>La aplicación debe ser periódica, al menos cada dos años, con el fin de contar con un análisis multi-temporal de la gestión</a:t>
          </a:r>
        </a:p>
      </dgm:t>
    </dgm:pt>
    <dgm:pt modelId="{29A3D891-1DA1-4681-811D-1BC67CBC5990}" type="parTrans" cxnId="{F7E88E8F-B09A-475E-A3F1-2A16FF3F4BA9}">
      <dgm:prSet/>
      <dgm:spPr/>
      <dgm:t>
        <a:bodyPr/>
        <a:lstStyle/>
        <a:p>
          <a:endParaRPr lang="es-ES"/>
        </a:p>
      </dgm:t>
    </dgm:pt>
    <dgm:pt modelId="{BE7D0603-39E8-48CD-A667-CC6127800893}" type="sibTrans" cxnId="{F7E88E8F-B09A-475E-A3F1-2A16FF3F4BA9}">
      <dgm:prSet/>
      <dgm:spPr/>
      <dgm:t>
        <a:bodyPr/>
        <a:lstStyle/>
        <a:p>
          <a:endParaRPr lang="es-ES"/>
        </a:p>
      </dgm:t>
    </dgm:pt>
    <dgm:pt modelId="{5DDAE8BF-DEA6-4A05-B923-8C2A947BDF2F}">
      <dgm:prSet phldrT="[Texto]"/>
      <dgm:spPr/>
      <dgm:t>
        <a:bodyPr/>
        <a:lstStyle/>
        <a:p>
          <a:pPr algn="just">
            <a:lnSpc>
              <a:spcPct val="100000"/>
            </a:lnSpc>
            <a:spcAft>
              <a:spcPts val="600"/>
            </a:spcAft>
          </a:pPr>
          <a:r>
            <a:rPr lang="es-ES" b="0">
              <a:solidFill>
                <a:sysClr val="windowText" lastClr="000000"/>
              </a:solidFill>
            </a:rPr>
            <a:t> La aplicación puede realizarse tanto de manera presencial como virtual. Se recomienda el primer caso cuando no exista una situación de orden público así como de sanidad que ponga en riesgo la integridad de los participantes.</a:t>
          </a:r>
        </a:p>
      </dgm:t>
    </dgm:pt>
    <dgm:pt modelId="{A45BBC33-823D-404A-A1BB-715FCCA14501}" type="parTrans" cxnId="{1624295E-E89B-4D4F-A489-CF94D7184E6D}">
      <dgm:prSet/>
      <dgm:spPr/>
      <dgm:t>
        <a:bodyPr/>
        <a:lstStyle/>
        <a:p>
          <a:endParaRPr lang="es-ES"/>
        </a:p>
      </dgm:t>
    </dgm:pt>
    <dgm:pt modelId="{6206F49E-CCF3-4EDC-9C90-BB65A79D6F88}" type="sibTrans" cxnId="{1624295E-E89B-4D4F-A489-CF94D7184E6D}">
      <dgm:prSet/>
      <dgm:spPr/>
      <dgm:t>
        <a:bodyPr/>
        <a:lstStyle/>
        <a:p>
          <a:endParaRPr lang="es-ES"/>
        </a:p>
      </dgm:t>
    </dgm:pt>
    <dgm:pt modelId="{53910FDF-D905-4009-BDF5-FBC7391740AE}">
      <dgm:prSet phldrT="[Texto]"/>
      <dgm:spPr/>
      <dgm:t>
        <a:bodyPr/>
        <a:lstStyle/>
        <a:p>
          <a:pPr algn="just">
            <a:lnSpc>
              <a:spcPct val="100000"/>
            </a:lnSpc>
            <a:spcAft>
              <a:spcPts val="600"/>
            </a:spcAft>
          </a:pPr>
          <a:r>
            <a:rPr lang="es-ES" b="0">
              <a:solidFill>
                <a:sysClr val="windowText" lastClr="000000"/>
              </a:solidFill>
            </a:rPr>
            <a:t>La aplicación presencial puede realizarse durante un día, lo cual permite un diálogo más profundo respecto a cada elemento de análisis así como un nivel de participación más amplio, mientras que la aplicación virtual se desarrollará en tres horas  con el fin de no agotar la atención de los participantes.</a:t>
          </a:r>
        </a:p>
      </dgm:t>
    </dgm:pt>
    <dgm:pt modelId="{C882333B-1F60-4B5B-A04D-4EE44DB87322}" type="parTrans" cxnId="{8B6817D7-65D7-4DDC-B382-1A4C1C4E960B}">
      <dgm:prSet/>
      <dgm:spPr/>
      <dgm:t>
        <a:bodyPr/>
        <a:lstStyle/>
        <a:p>
          <a:endParaRPr lang="es-ES"/>
        </a:p>
      </dgm:t>
    </dgm:pt>
    <dgm:pt modelId="{2581BD8C-1A89-4347-AF92-4490970C9F07}" type="sibTrans" cxnId="{8B6817D7-65D7-4DDC-B382-1A4C1C4E960B}">
      <dgm:prSet/>
      <dgm:spPr/>
      <dgm:t>
        <a:bodyPr/>
        <a:lstStyle/>
        <a:p>
          <a:endParaRPr lang="es-ES"/>
        </a:p>
      </dgm:t>
    </dgm:pt>
    <dgm:pt modelId="{A282E9FD-1090-4E22-9698-EAF2DD2376A6}">
      <dgm:prSet phldrT="[Texto]"/>
      <dgm:spPr/>
      <dgm:t>
        <a:bodyPr/>
        <a:lstStyle/>
        <a:p>
          <a:pPr algn="just">
            <a:lnSpc>
              <a:spcPct val="100000"/>
            </a:lnSpc>
            <a:spcAft>
              <a:spcPts val="600"/>
            </a:spcAft>
          </a:pPr>
          <a:r>
            <a:rPr lang="es-ES" b="0">
              <a:solidFill>
                <a:sysClr val="windowText" lastClr="000000"/>
              </a:solidFill>
            </a:rPr>
            <a:t>Tanto en la aplicación presencial como en la virtual se requiere de una persona que facilite y modere el desarrollo del ejercicio y otra que sistematice los resultados. </a:t>
          </a:r>
        </a:p>
      </dgm:t>
    </dgm:pt>
    <dgm:pt modelId="{EAAFF667-71D3-4792-82E6-4E05CF92B05C}" type="parTrans" cxnId="{084B2775-1761-488E-94E4-06B979629B61}">
      <dgm:prSet/>
      <dgm:spPr/>
      <dgm:t>
        <a:bodyPr/>
        <a:lstStyle/>
        <a:p>
          <a:endParaRPr lang="es-ES"/>
        </a:p>
      </dgm:t>
    </dgm:pt>
    <dgm:pt modelId="{5B3AD1BF-5E56-4646-83A3-DBFB2C6E3FDD}" type="sibTrans" cxnId="{084B2775-1761-488E-94E4-06B979629B61}">
      <dgm:prSet/>
      <dgm:spPr/>
      <dgm:t>
        <a:bodyPr/>
        <a:lstStyle/>
        <a:p>
          <a:endParaRPr lang="es-ES"/>
        </a:p>
      </dgm:t>
    </dgm:pt>
    <dgm:pt modelId="{04BB3BF1-3DD2-4512-A975-CD7540910CA6}" type="pres">
      <dgm:prSet presAssocID="{A65A7DCC-3060-49AC-9FB9-CBB851856C2E}" presName="Name0" presStyleCnt="0">
        <dgm:presLayoutVars>
          <dgm:dir/>
          <dgm:animLvl val="lvl"/>
          <dgm:resizeHandles val="exact"/>
        </dgm:presLayoutVars>
      </dgm:prSet>
      <dgm:spPr/>
    </dgm:pt>
    <dgm:pt modelId="{C6367D85-C4EA-4E3E-9B40-CAA8C86783F8}" type="pres">
      <dgm:prSet presAssocID="{CEC74558-1872-4E54-BA1A-7521E8DACCA0}" presName="composite" presStyleCnt="0"/>
      <dgm:spPr/>
    </dgm:pt>
    <dgm:pt modelId="{02969C1F-8185-4507-84A4-8F0350B2D765}" type="pres">
      <dgm:prSet presAssocID="{CEC74558-1872-4E54-BA1A-7521E8DACCA0}" presName="parTx" presStyleLbl="alignNode1" presStyleIdx="0" presStyleCnt="3">
        <dgm:presLayoutVars>
          <dgm:chMax val="0"/>
          <dgm:chPref val="0"/>
          <dgm:bulletEnabled val="1"/>
        </dgm:presLayoutVars>
      </dgm:prSet>
      <dgm:spPr/>
    </dgm:pt>
    <dgm:pt modelId="{121A7363-D417-4114-9C56-5AF7AA93BE8A}" type="pres">
      <dgm:prSet presAssocID="{CEC74558-1872-4E54-BA1A-7521E8DACCA0}" presName="desTx" presStyleLbl="alignAccFollowNode1" presStyleIdx="0" presStyleCnt="3">
        <dgm:presLayoutVars>
          <dgm:bulletEnabled val="1"/>
        </dgm:presLayoutVars>
      </dgm:prSet>
      <dgm:spPr/>
    </dgm:pt>
    <dgm:pt modelId="{793DE72E-E100-46A3-B667-AB95D729C8F4}" type="pres">
      <dgm:prSet presAssocID="{F899220D-6466-4D73-9D88-5F61AAEBED06}" presName="space" presStyleCnt="0"/>
      <dgm:spPr/>
    </dgm:pt>
    <dgm:pt modelId="{CBC14524-4848-401E-A778-2EBC36896B2F}" type="pres">
      <dgm:prSet presAssocID="{D35ABA40-0CE2-4C10-9EC1-70378AC94B89}" presName="composite" presStyleCnt="0"/>
      <dgm:spPr/>
    </dgm:pt>
    <dgm:pt modelId="{9157AA95-8155-4454-B0BF-9CC6F40366D1}" type="pres">
      <dgm:prSet presAssocID="{D35ABA40-0CE2-4C10-9EC1-70378AC94B89}" presName="parTx" presStyleLbl="alignNode1" presStyleIdx="1" presStyleCnt="3">
        <dgm:presLayoutVars>
          <dgm:chMax val="0"/>
          <dgm:chPref val="0"/>
          <dgm:bulletEnabled val="1"/>
        </dgm:presLayoutVars>
      </dgm:prSet>
      <dgm:spPr/>
    </dgm:pt>
    <dgm:pt modelId="{2998D50B-9C79-4A32-85F1-5A1C5D8597EF}" type="pres">
      <dgm:prSet presAssocID="{D35ABA40-0CE2-4C10-9EC1-70378AC94B89}" presName="desTx" presStyleLbl="alignAccFollowNode1" presStyleIdx="1" presStyleCnt="3">
        <dgm:presLayoutVars>
          <dgm:bulletEnabled val="1"/>
        </dgm:presLayoutVars>
      </dgm:prSet>
      <dgm:spPr/>
    </dgm:pt>
    <dgm:pt modelId="{B615D5BB-35AD-4A35-923A-87EA5B90D102}" type="pres">
      <dgm:prSet presAssocID="{290E75E4-A5B0-43E8-AF53-C756CD6D3728}" presName="space" presStyleCnt="0"/>
      <dgm:spPr/>
    </dgm:pt>
    <dgm:pt modelId="{CFA671C6-7BA9-4FD0-A88A-F88641E599DB}" type="pres">
      <dgm:prSet presAssocID="{BF950458-EC9F-4902-97EC-4E3425C806F8}" presName="composite" presStyleCnt="0"/>
      <dgm:spPr/>
    </dgm:pt>
    <dgm:pt modelId="{82C24DA4-E334-40CC-8720-877309A2D02C}" type="pres">
      <dgm:prSet presAssocID="{BF950458-EC9F-4902-97EC-4E3425C806F8}" presName="parTx" presStyleLbl="alignNode1" presStyleIdx="2" presStyleCnt="3">
        <dgm:presLayoutVars>
          <dgm:chMax val="0"/>
          <dgm:chPref val="0"/>
          <dgm:bulletEnabled val="1"/>
        </dgm:presLayoutVars>
      </dgm:prSet>
      <dgm:spPr/>
    </dgm:pt>
    <dgm:pt modelId="{E901DFF7-9714-459A-B137-B288E2C5532C}" type="pres">
      <dgm:prSet presAssocID="{BF950458-EC9F-4902-97EC-4E3425C806F8}" presName="desTx" presStyleLbl="alignAccFollowNode1" presStyleIdx="2" presStyleCnt="3">
        <dgm:presLayoutVars>
          <dgm:bulletEnabled val="1"/>
        </dgm:presLayoutVars>
      </dgm:prSet>
      <dgm:spPr/>
    </dgm:pt>
  </dgm:ptLst>
  <dgm:cxnLst>
    <dgm:cxn modelId="{11C8C907-43C8-4601-AA24-A1A9E8FE2664}" srcId="{A65A7DCC-3060-49AC-9FB9-CBB851856C2E}" destId="{D35ABA40-0CE2-4C10-9EC1-70378AC94B89}" srcOrd="1" destOrd="0" parTransId="{392DA4B0-CC8B-47E8-AFB9-9ECC1FA1D9EC}" sibTransId="{290E75E4-A5B0-43E8-AF53-C756CD6D3728}"/>
    <dgm:cxn modelId="{1AF45908-FAB9-4AF8-8D57-9E7DD80FC30F}" type="presOf" srcId="{A42F2AFC-C647-418D-955D-1DADE3D8559C}" destId="{121A7363-D417-4114-9C56-5AF7AA93BE8A}" srcOrd="0" destOrd="0" presId="urn:microsoft.com/office/officeart/2005/8/layout/hList1"/>
    <dgm:cxn modelId="{9ED67D08-3F96-40D7-B7A1-38E3CD0DC585}" type="presOf" srcId="{51BAB84A-2A47-4BB5-A22D-5D6532C74EAA}" destId="{2998D50B-9C79-4A32-85F1-5A1C5D8597EF}" srcOrd="0" destOrd="0" presId="urn:microsoft.com/office/officeart/2005/8/layout/hList1"/>
    <dgm:cxn modelId="{821D930E-5107-4D8C-986B-D23900402D6A}" type="presOf" srcId="{766BC901-DDAB-4036-873E-B246C3B8067C}" destId="{E901DFF7-9714-459A-B137-B288E2C5532C}" srcOrd="0" destOrd="0" presId="urn:microsoft.com/office/officeart/2005/8/layout/hList1"/>
    <dgm:cxn modelId="{34DD9D14-C8E2-4447-AB51-2A73F9D7983C}" type="presOf" srcId="{CD50E3EA-CD97-4497-AA2B-7D6852105D25}" destId="{2998D50B-9C79-4A32-85F1-5A1C5D8597EF}" srcOrd="0" destOrd="7" presId="urn:microsoft.com/office/officeart/2005/8/layout/hList1"/>
    <dgm:cxn modelId="{552E4126-1DAC-4901-ABD7-2CE4CC1A10D8}" type="presOf" srcId="{A65A7DCC-3060-49AC-9FB9-CBB851856C2E}" destId="{04BB3BF1-3DD2-4512-A975-CD7540910CA6}" srcOrd="0" destOrd="0" presId="urn:microsoft.com/office/officeart/2005/8/layout/hList1"/>
    <dgm:cxn modelId="{07D7272B-BD9B-4F43-8330-BAEC9D533D45}" type="presOf" srcId="{819B979F-9EA1-4CFD-8728-733678645228}" destId="{121A7363-D417-4114-9C56-5AF7AA93BE8A}" srcOrd="0" destOrd="2" presId="urn:microsoft.com/office/officeart/2005/8/layout/hList1"/>
    <dgm:cxn modelId="{281F5935-3A28-4789-ADF9-A455A36D60AE}" type="presOf" srcId="{57D11C0B-6036-45AC-B482-AD25DB70407F}" destId="{121A7363-D417-4114-9C56-5AF7AA93BE8A}" srcOrd="0" destOrd="1" presId="urn:microsoft.com/office/officeart/2005/8/layout/hList1"/>
    <dgm:cxn modelId="{074FA33A-7798-41A6-8497-5B3FB3B4270C}" type="presOf" srcId="{93FCE77F-0F96-40EC-98BB-F807B4878015}" destId="{E901DFF7-9714-459A-B137-B288E2C5532C}" srcOrd="0" destOrd="1" presId="urn:microsoft.com/office/officeart/2005/8/layout/hList1"/>
    <dgm:cxn modelId="{1579CC3C-3C0D-4218-8A64-248C17ADF69D}" srcId="{D35ABA40-0CE2-4C10-9EC1-70378AC94B89}" destId="{51BAB84A-2A47-4BB5-A22D-5D6532C74EAA}" srcOrd="0" destOrd="0" parTransId="{4C268376-AB24-454A-9608-3B303A6291A0}" sibTransId="{8BA85A17-C26A-4DDF-B408-5BF92D009DDE}"/>
    <dgm:cxn modelId="{A544383E-6A49-41EE-B66B-DAA8F6D19AE3}" type="presOf" srcId="{437152CB-E7ED-4E9E-95B2-681F7F3D12B3}" destId="{2998D50B-9C79-4A32-85F1-5A1C5D8597EF}" srcOrd="0" destOrd="6" presId="urn:microsoft.com/office/officeart/2005/8/layout/hList1"/>
    <dgm:cxn modelId="{D8C07E4C-5618-45C9-AB01-95B5B6D5B1F6}" type="presOf" srcId="{53910FDF-D905-4009-BDF5-FBC7391740AE}" destId="{2998D50B-9C79-4A32-85F1-5A1C5D8597EF}" srcOrd="0" destOrd="2" presId="urn:microsoft.com/office/officeart/2005/8/layout/hList1"/>
    <dgm:cxn modelId="{D9AFC352-D6C5-4771-96A9-2B65AD4AFE33}" type="presOf" srcId="{B5708B6E-8510-4D3F-9335-B2BB4506A0D2}" destId="{2998D50B-9C79-4A32-85F1-5A1C5D8597EF}" srcOrd="0" destOrd="5" presId="urn:microsoft.com/office/officeart/2005/8/layout/hList1"/>
    <dgm:cxn modelId="{9126BC56-DE5D-4EC4-B174-3D00B2E9397D}" srcId="{CEC74558-1872-4E54-BA1A-7521E8DACCA0}" destId="{819B979F-9EA1-4CFD-8728-733678645228}" srcOrd="2" destOrd="0" parTransId="{338764EC-5189-41D2-8972-1A9A71944721}" sibTransId="{A0421BEB-FC81-4BF4-9F41-52C4B1476EB3}"/>
    <dgm:cxn modelId="{44602358-BEBF-48AC-B214-DBBC80466519}" type="presOf" srcId="{5DDAE8BF-DEA6-4A05-B923-8C2A947BDF2F}" destId="{2998D50B-9C79-4A32-85F1-5A1C5D8597EF}" srcOrd="0" destOrd="1" presId="urn:microsoft.com/office/officeart/2005/8/layout/hList1"/>
    <dgm:cxn modelId="{C42DA359-6389-4699-BE74-D857831F1E48}" srcId="{D35ABA40-0CE2-4C10-9EC1-70378AC94B89}" destId="{86748CDB-996D-4FE2-8453-1CC89D7B5321}" srcOrd="4" destOrd="0" parTransId="{4F40D558-5824-4F39-A9DB-3B5EFEB5680F}" sibTransId="{B9A784D6-BCD2-4D0D-A16D-E596378CBBFD}"/>
    <dgm:cxn modelId="{1624295E-E89B-4D4F-A489-CF94D7184E6D}" srcId="{D35ABA40-0CE2-4C10-9EC1-70378AC94B89}" destId="{5DDAE8BF-DEA6-4A05-B923-8C2A947BDF2F}" srcOrd="1" destOrd="0" parTransId="{A45BBC33-823D-404A-A1BB-715FCCA14501}" sibTransId="{6206F49E-CCF3-4EDC-9C90-BB65A79D6F88}"/>
    <dgm:cxn modelId="{70B6186D-FC1B-4BD4-AC76-480A26B98686}" srcId="{CEC74558-1872-4E54-BA1A-7521E8DACCA0}" destId="{5E04388A-0292-4482-8F48-DE073FFDEECD}" srcOrd="3" destOrd="0" parTransId="{5B01CAD6-A0CB-42A5-BC09-4DC78CB72712}" sibTransId="{77FFDF6D-FA44-400B-A52B-6D9B06E511AB}"/>
    <dgm:cxn modelId="{BFC0B171-026B-4F6B-BC26-618B0B49181B}" srcId="{CEC74558-1872-4E54-BA1A-7521E8DACCA0}" destId="{57D11C0B-6036-45AC-B482-AD25DB70407F}" srcOrd="1" destOrd="0" parTransId="{E81A24FD-B586-48EA-BFA4-349950A2D67B}" sibTransId="{93876F11-9FB6-442B-8004-C821426A4BAA}"/>
    <dgm:cxn modelId="{084B2775-1761-488E-94E4-06B979629B61}" srcId="{D35ABA40-0CE2-4C10-9EC1-70378AC94B89}" destId="{A282E9FD-1090-4E22-9698-EAF2DD2376A6}" srcOrd="3" destOrd="0" parTransId="{EAAFF667-71D3-4792-82E6-4E05CF92B05C}" sibTransId="{5B3AD1BF-5E56-4646-83A3-DBFB2C6E3FDD}"/>
    <dgm:cxn modelId="{99964D79-5106-4F91-9740-DDF7C87F0F0F}" type="presOf" srcId="{BF950458-EC9F-4902-97EC-4E3425C806F8}" destId="{82C24DA4-E334-40CC-8720-877309A2D02C}" srcOrd="0" destOrd="0" presId="urn:microsoft.com/office/officeart/2005/8/layout/hList1"/>
    <dgm:cxn modelId="{DCBEDB7A-4E39-4F2A-B57B-22BBB4A9B3F5}" type="presOf" srcId="{A282E9FD-1090-4E22-9698-EAF2DD2376A6}" destId="{2998D50B-9C79-4A32-85F1-5A1C5D8597EF}" srcOrd="0" destOrd="3" presId="urn:microsoft.com/office/officeart/2005/8/layout/hList1"/>
    <dgm:cxn modelId="{9C83EA85-5A64-492C-B26D-2FCCFEA61C63}" srcId="{A65A7DCC-3060-49AC-9FB9-CBB851856C2E}" destId="{CEC74558-1872-4E54-BA1A-7521E8DACCA0}" srcOrd="0" destOrd="0" parTransId="{3112B2A7-4764-4ADA-8315-CB7ED8FDE426}" sibTransId="{F899220D-6466-4D73-9D88-5F61AAEBED06}"/>
    <dgm:cxn modelId="{F7E88E8F-B09A-475E-A3F1-2A16FF3F4BA9}" srcId="{D35ABA40-0CE2-4C10-9EC1-70378AC94B89}" destId="{CD50E3EA-CD97-4497-AA2B-7D6852105D25}" srcOrd="7" destOrd="0" parTransId="{29A3D891-1DA1-4681-811D-1BC67CBC5990}" sibTransId="{BE7D0603-39E8-48CD-A667-CC6127800893}"/>
    <dgm:cxn modelId="{13FBCA90-B28C-4E4C-BFD3-B4870EA2F896}" srcId="{BF950458-EC9F-4902-97EC-4E3425C806F8}" destId="{766BC901-DDAB-4036-873E-B246C3B8067C}" srcOrd="0" destOrd="0" parTransId="{C48E77A1-4B3D-48D9-B9C2-A0FF6350791B}" sibTransId="{2E6ADFAA-EC61-4256-B5BD-E6B084CA60C3}"/>
    <dgm:cxn modelId="{2D001B92-9CC2-4A39-AB29-F3CFE99329BB}" srcId="{D35ABA40-0CE2-4C10-9EC1-70378AC94B89}" destId="{B5708B6E-8510-4D3F-9335-B2BB4506A0D2}" srcOrd="5" destOrd="0" parTransId="{0FE50DF3-1630-4F4D-8C1E-9C60A8A760C3}" sibTransId="{B097D166-C34E-444C-8FCD-06165D97E1F9}"/>
    <dgm:cxn modelId="{4C7DA597-0101-4860-89EA-678994AE6F08}" type="presOf" srcId="{5E04388A-0292-4482-8F48-DE073FFDEECD}" destId="{121A7363-D417-4114-9C56-5AF7AA93BE8A}" srcOrd="0" destOrd="3" presId="urn:microsoft.com/office/officeart/2005/8/layout/hList1"/>
    <dgm:cxn modelId="{3D3B6699-1F26-4EFA-BAF6-CCD4B0319D7F}" srcId="{A65A7DCC-3060-49AC-9FB9-CBB851856C2E}" destId="{BF950458-EC9F-4902-97EC-4E3425C806F8}" srcOrd="2" destOrd="0" parTransId="{FADAB006-E2F8-4DED-97B8-4E062305B7FA}" sibTransId="{69A87683-8F66-46E3-8C9E-47D578DA804F}"/>
    <dgm:cxn modelId="{91A1E0A0-CE39-458C-A2EC-73F0159A3439}" type="presOf" srcId="{79A59C54-FDEF-4816-A255-1EFAF47154F9}" destId="{E901DFF7-9714-459A-B137-B288E2C5532C}" srcOrd="0" destOrd="2" presId="urn:microsoft.com/office/officeart/2005/8/layout/hList1"/>
    <dgm:cxn modelId="{C504F0A5-4876-4F9D-B366-5B8FA0CBB23B}" type="presOf" srcId="{86748CDB-996D-4FE2-8453-1CC89D7B5321}" destId="{2998D50B-9C79-4A32-85F1-5A1C5D8597EF}" srcOrd="0" destOrd="4" presId="urn:microsoft.com/office/officeart/2005/8/layout/hList1"/>
    <dgm:cxn modelId="{859897A8-5495-43C0-A452-637B47B8FA90}" type="presOf" srcId="{D35ABA40-0CE2-4C10-9EC1-70378AC94B89}" destId="{9157AA95-8155-4454-B0BF-9CC6F40366D1}" srcOrd="0" destOrd="0" presId="urn:microsoft.com/office/officeart/2005/8/layout/hList1"/>
    <dgm:cxn modelId="{C02DFAB0-90BA-47EB-B7C5-0D14925E8F25}" srcId="{CEC74558-1872-4E54-BA1A-7521E8DACCA0}" destId="{A42F2AFC-C647-418D-955D-1DADE3D8559C}" srcOrd="0" destOrd="0" parTransId="{7D68DC25-1918-434D-B545-5A485FAA8CCD}" sibTransId="{211D0D50-826A-4A3E-B394-366B462F6C9B}"/>
    <dgm:cxn modelId="{E9DAABBA-D439-42BE-A8D4-F2664F7B441E}" srcId="{BF950458-EC9F-4902-97EC-4E3425C806F8}" destId="{79A59C54-FDEF-4816-A255-1EFAF47154F9}" srcOrd="2" destOrd="0" parTransId="{367CDA40-378D-48E8-995B-3EA6EF97BCEB}" sibTransId="{84145B9B-A543-4F0B-B910-86A9B28E000A}"/>
    <dgm:cxn modelId="{8B6817D7-65D7-4DDC-B382-1A4C1C4E960B}" srcId="{D35ABA40-0CE2-4C10-9EC1-70378AC94B89}" destId="{53910FDF-D905-4009-BDF5-FBC7391740AE}" srcOrd="2" destOrd="0" parTransId="{C882333B-1F60-4B5B-A04D-4EE44DB87322}" sibTransId="{2581BD8C-1A89-4347-AF92-4490970C9F07}"/>
    <dgm:cxn modelId="{4C9533E4-1D60-4050-9CDF-D71E77324E76}" type="presOf" srcId="{CEC74558-1872-4E54-BA1A-7521E8DACCA0}" destId="{02969C1F-8185-4507-84A4-8F0350B2D765}" srcOrd="0" destOrd="0" presId="urn:microsoft.com/office/officeart/2005/8/layout/hList1"/>
    <dgm:cxn modelId="{98DA2DF8-DAFE-4EEB-A56F-0F5A1AD62870}" srcId="{BF950458-EC9F-4902-97EC-4E3425C806F8}" destId="{93FCE77F-0F96-40EC-98BB-F807B4878015}" srcOrd="1" destOrd="0" parTransId="{99E98910-D9F8-4DB4-BBDD-FAF461FF71D5}" sibTransId="{05F51A82-EECF-4561-A369-8872A44C0643}"/>
    <dgm:cxn modelId="{E48DFAFF-253C-4807-9490-BD7C75BADC44}" srcId="{D35ABA40-0CE2-4C10-9EC1-70378AC94B89}" destId="{437152CB-E7ED-4E9E-95B2-681F7F3D12B3}" srcOrd="6" destOrd="0" parTransId="{8A7E48C4-5CFC-4CA0-A49C-DA0970B05D05}" sibTransId="{1A8C2AE6-7CA5-46DA-9138-3BD0D836751D}"/>
    <dgm:cxn modelId="{A33E1361-2052-4171-8B12-906936025EEE}" type="presParOf" srcId="{04BB3BF1-3DD2-4512-A975-CD7540910CA6}" destId="{C6367D85-C4EA-4E3E-9B40-CAA8C86783F8}" srcOrd="0" destOrd="0" presId="urn:microsoft.com/office/officeart/2005/8/layout/hList1"/>
    <dgm:cxn modelId="{E1BD7A54-D04B-45D7-A37A-19339FC0E882}" type="presParOf" srcId="{C6367D85-C4EA-4E3E-9B40-CAA8C86783F8}" destId="{02969C1F-8185-4507-84A4-8F0350B2D765}" srcOrd="0" destOrd="0" presId="urn:microsoft.com/office/officeart/2005/8/layout/hList1"/>
    <dgm:cxn modelId="{59C426DF-C356-402D-831A-9D37D9595130}" type="presParOf" srcId="{C6367D85-C4EA-4E3E-9B40-CAA8C86783F8}" destId="{121A7363-D417-4114-9C56-5AF7AA93BE8A}" srcOrd="1" destOrd="0" presId="urn:microsoft.com/office/officeart/2005/8/layout/hList1"/>
    <dgm:cxn modelId="{60CBAEE9-DC8A-4FAF-85D5-AE2E504402CD}" type="presParOf" srcId="{04BB3BF1-3DD2-4512-A975-CD7540910CA6}" destId="{793DE72E-E100-46A3-B667-AB95D729C8F4}" srcOrd="1" destOrd="0" presId="urn:microsoft.com/office/officeart/2005/8/layout/hList1"/>
    <dgm:cxn modelId="{E889AE5A-2EC5-418F-9180-49E0C8BBDCDB}" type="presParOf" srcId="{04BB3BF1-3DD2-4512-A975-CD7540910CA6}" destId="{CBC14524-4848-401E-A778-2EBC36896B2F}" srcOrd="2" destOrd="0" presId="urn:microsoft.com/office/officeart/2005/8/layout/hList1"/>
    <dgm:cxn modelId="{373317FF-1E2C-4A54-BDD4-63B91FE9429A}" type="presParOf" srcId="{CBC14524-4848-401E-A778-2EBC36896B2F}" destId="{9157AA95-8155-4454-B0BF-9CC6F40366D1}" srcOrd="0" destOrd="0" presId="urn:microsoft.com/office/officeart/2005/8/layout/hList1"/>
    <dgm:cxn modelId="{197B9BBC-9427-4EED-B209-47F651A0E9CD}" type="presParOf" srcId="{CBC14524-4848-401E-A778-2EBC36896B2F}" destId="{2998D50B-9C79-4A32-85F1-5A1C5D8597EF}" srcOrd="1" destOrd="0" presId="urn:microsoft.com/office/officeart/2005/8/layout/hList1"/>
    <dgm:cxn modelId="{0C354811-C386-4E6B-AB2F-FF18A7BC80A4}" type="presParOf" srcId="{04BB3BF1-3DD2-4512-A975-CD7540910CA6}" destId="{B615D5BB-35AD-4A35-923A-87EA5B90D102}" srcOrd="3" destOrd="0" presId="urn:microsoft.com/office/officeart/2005/8/layout/hList1"/>
    <dgm:cxn modelId="{FBCC6476-8CBD-475F-8A9D-E45C429BB3EC}" type="presParOf" srcId="{04BB3BF1-3DD2-4512-A975-CD7540910CA6}" destId="{CFA671C6-7BA9-4FD0-A88A-F88641E599DB}" srcOrd="4" destOrd="0" presId="urn:microsoft.com/office/officeart/2005/8/layout/hList1"/>
    <dgm:cxn modelId="{F625FFE6-0903-4B65-9CF3-2DFD841F0D82}" type="presParOf" srcId="{CFA671C6-7BA9-4FD0-A88A-F88641E599DB}" destId="{82C24DA4-E334-40CC-8720-877309A2D02C}" srcOrd="0" destOrd="0" presId="urn:microsoft.com/office/officeart/2005/8/layout/hList1"/>
    <dgm:cxn modelId="{D03E06A7-40C9-40E8-BAEE-74CB394EA47D}" type="presParOf" srcId="{CFA671C6-7BA9-4FD0-A88A-F88641E599DB}" destId="{E901DFF7-9714-459A-B137-B288E2C5532C}" srcOrd="1" destOrd="0" presId="urn:microsoft.com/office/officeart/2005/8/layout/h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84FDBED-9BFF-482A-909C-64B34E30B16B}" type="doc">
      <dgm:prSet loTypeId="urn:microsoft.com/office/officeart/2005/8/layout/process1" loCatId="process" qsTypeId="urn:microsoft.com/office/officeart/2005/8/quickstyle/simple3" qsCatId="simple" csTypeId="urn:microsoft.com/office/officeart/2005/8/colors/accent1_5" csCatId="accent1" phldr="1"/>
      <dgm:spPr/>
      <dgm:t>
        <a:bodyPr/>
        <a:lstStyle/>
        <a:p>
          <a:endParaRPr lang="es-ES"/>
        </a:p>
      </dgm:t>
    </dgm:pt>
    <dgm:pt modelId="{3117F5D3-AA90-4841-90AE-C1510CFD3DDC}">
      <dgm:prSet phldrT="[Texto]"/>
      <dgm:spPr/>
      <dgm:t>
        <a:bodyPr/>
        <a:lstStyle/>
        <a:p>
          <a:r>
            <a:rPr lang="es-ES" b="1" u="sng"/>
            <a:t>INTRODUCCIÓN</a:t>
          </a:r>
        </a:p>
      </dgm:t>
    </dgm:pt>
    <dgm:pt modelId="{9D1F4BBB-CC2D-4EFB-B982-F6AB86DF6361}" type="parTrans" cxnId="{A4EF1664-FCAE-4009-997B-0EA9B029623C}">
      <dgm:prSet/>
      <dgm:spPr/>
      <dgm:t>
        <a:bodyPr/>
        <a:lstStyle/>
        <a:p>
          <a:endParaRPr lang="es-ES">
            <a:solidFill>
              <a:sysClr val="windowText" lastClr="000000"/>
            </a:solidFill>
          </a:endParaRPr>
        </a:p>
      </dgm:t>
    </dgm:pt>
    <dgm:pt modelId="{F7F28CEB-5E22-4992-8315-44D2A160F421}" type="sibTrans" cxnId="{A4EF1664-FCAE-4009-997B-0EA9B029623C}">
      <dgm:prSet/>
      <dgm:spPr/>
      <dgm:t>
        <a:bodyPr/>
        <a:lstStyle/>
        <a:p>
          <a:endParaRPr lang="es-ES">
            <a:solidFill>
              <a:sysClr val="windowText" lastClr="000000"/>
            </a:solidFill>
          </a:endParaRPr>
        </a:p>
      </dgm:t>
    </dgm:pt>
    <dgm:pt modelId="{1BF488A1-70CB-4A6B-8C00-DE79BA32FF1B}">
      <dgm:prSet phldrT="[Texto]"/>
      <dgm:spPr/>
      <dgm:t>
        <a:bodyPr/>
        <a:lstStyle/>
        <a:p>
          <a:r>
            <a:rPr lang="es-ES"/>
            <a:t>¿Por qué estamos aquí?</a:t>
          </a:r>
        </a:p>
      </dgm:t>
    </dgm:pt>
    <dgm:pt modelId="{687E0DC4-C983-409D-A32F-47B290EBA038}" type="parTrans" cxnId="{EBF71702-237F-4B87-AAD2-E33773E1433C}">
      <dgm:prSet/>
      <dgm:spPr/>
      <dgm:t>
        <a:bodyPr/>
        <a:lstStyle/>
        <a:p>
          <a:endParaRPr lang="es-ES">
            <a:solidFill>
              <a:sysClr val="windowText" lastClr="000000"/>
            </a:solidFill>
          </a:endParaRPr>
        </a:p>
      </dgm:t>
    </dgm:pt>
    <dgm:pt modelId="{A37E40D9-6F0E-4E37-83B3-F9D8967E73B5}" type="sibTrans" cxnId="{EBF71702-237F-4B87-AAD2-E33773E1433C}">
      <dgm:prSet/>
      <dgm:spPr/>
      <dgm:t>
        <a:bodyPr/>
        <a:lstStyle/>
        <a:p>
          <a:endParaRPr lang="es-ES">
            <a:solidFill>
              <a:sysClr val="windowText" lastClr="000000"/>
            </a:solidFill>
          </a:endParaRPr>
        </a:p>
      </dgm:t>
    </dgm:pt>
    <dgm:pt modelId="{93400D2C-5FE1-4165-B904-B397EDA3B941}">
      <dgm:prSet phldrT="[Texto]"/>
      <dgm:spPr/>
      <dgm:t>
        <a:bodyPr/>
        <a:lstStyle/>
        <a:p>
          <a:r>
            <a:rPr lang="es-ES"/>
            <a:t>¿Cuál es el alcance de la jornada? (Qué es y qué no es)</a:t>
          </a:r>
        </a:p>
      </dgm:t>
    </dgm:pt>
    <dgm:pt modelId="{D0261FFC-5B0C-4471-825B-CB1C0E8B5177}" type="parTrans" cxnId="{EF642667-18A1-4120-A22E-C9F0C4431777}">
      <dgm:prSet/>
      <dgm:spPr/>
      <dgm:t>
        <a:bodyPr/>
        <a:lstStyle/>
        <a:p>
          <a:endParaRPr lang="es-ES">
            <a:solidFill>
              <a:sysClr val="windowText" lastClr="000000"/>
            </a:solidFill>
          </a:endParaRPr>
        </a:p>
      </dgm:t>
    </dgm:pt>
    <dgm:pt modelId="{2D09BE24-0A0E-43BF-9BC6-4FEABC4368C2}" type="sibTrans" cxnId="{EF642667-18A1-4120-A22E-C9F0C4431777}">
      <dgm:prSet/>
      <dgm:spPr/>
      <dgm:t>
        <a:bodyPr/>
        <a:lstStyle/>
        <a:p>
          <a:endParaRPr lang="es-ES">
            <a:solidFill>
              <a:sysClr val="windowText" lastClr="000000"/>
            </a:solidFill>
          </a:endParaRPr>
        </a:p>
      </dgm:t>
    </dgm:pt>
    <dgm:pt modelId="{996A2B82-FC69-4BA1-A079-3F599757A745}">
      <dgm:prSet phldrT="[Texto]"/>
      <dgm:spPr/>
      <dgm:t>
        <a:bodyPr/>
        <a:lstStyle/>
        <a:p>
          <a:r>
            <a:rPr lang="es-ES" b="1" u="sng"/>
            <a:t>ASPECTOS CONCEPTUALES</a:t>
          </a:r>
        </a:p>
      </dgm:t>
    </dgm:pt>
    <dgm:pt modelId="{07EB92CC-F8C4-4458-A567-5312B7B70833}" type="parTrans" cxnId="{7C7C04CC-ED0F-4CC9-A48B-2276E4035913}">
      <dgm:prSet/>
      <dgm:spPr/>
      <dgm:t>
        <a:bodyPr/>
        <a:lstStyle/>
        <a:p>
          <a:endParaRPr lang="es-ES">
            <a:solidFill>
              <a:sysClr val="windowText" lastClr="000000"/>
            </a:solidFill>
          </a:endParaRPr>
        </a:p>
      </dgm:t>
    </dgm:pt>
    <dgm:pt modelId="{C6CFF6D6-1C27-4C7B-9847-BD19C7624B0A}" type="sibTrans" cxnId="{7C7C04CC-ED0F-4CC9-A48B-2276E4035913}">
      <dgm:prSet/>
      <dgm:spPr>
        <a:solidFill>
          <a:schemeClr val="accent1">
            <a:lumMod val="40000"/>
            <a:lumOff val="60000"/>
          </a:schemeClr>
        </a:solidFill>
      </dgm:spPr>
      <dgm:t>
        <a:bodyPr/>
        <a:lstStyle/>
        <a:p>
          <a:endParaRPr lang="es-ES">
            <a:solidFill>
              <a:sysClr val="windowText" lastClr="000000"/>
            </a:solidFill>
          </a:endParaRPr>
        </a:p>
      </dgm:t>
    </dgm:pt>
    <dgm:pt modelId="{55B9F810-23A0-4DBE-B451-00F6ECA620C3}">
      <dgm:prSet phldrT="[Texto]"/>
      <dgm:spPr/>
      <dgm:t>
        <a:bodyPr/>
        <a:lstStyle/>
        <a:p>
          <a:r>
            <a:rPr lang="es-ES"/>
            <a:t>Hablemos todos el mismo lenguaje: ¿Qué es  manejo efectivo? ¿Por qué analizar la efectividad de manejo? ¿Cuáles son los principales elementos de la gestión de un área protegida? ¿Cuál es la importancia de la gobernanza en la gestión?</a:t>
          </a:r>
        </a:p>
      </dgm:t>
    </dgm:pt>
    <dgm:pt modelId="{0B313004-198F-47CB-8C3A-A4681BDCB113}" type="parTrans" cxnId="{27829956-09F7-4626-9FAA-F61BCAA11D83}">
      <dgm:prSet/>
      <dgm:spPr/>
      <dgm:t>
        <a:bodyPr/>
        <a:lstStyle/>
        <a:p>
          <a:endParaRPr lang="es-ES">
            <a:solidFill>
              <a:sysClr val="windowText" lastClr="000000"/>
            </a:solidFill>
          </a:endParaRPr>
        </a:p>
      </dgm:t>
    </dgm:pt>
    <dgm:pt modelId="{5F959DEF-A2A4-4E2D-A0CF-71C7605D202A}" type="sibTrans" cxnId="{27829956-09F7-4626-9FAA-F61BCAA11D83}">
      <dgm:prSet/>
      <dgm:spPr/>
      <dgm:t>
        <a:bodyPr/>
        <a:lstStyle/>
        <a:p>
          <a:endParaRPr lang="es-ES">
            <a:solidFill>
              <a:sysClr val="windowText" lastClr="000000"/>
            </a:solidFill>
          </a:endParaRPr>
        </a:p>
      </dgm:t>
    </dgm:pt>
    <dgm:pt modelId="{4DE7F90B-D3AC-42DA-AFC2-E0E019F5250B}">
      <dgm:prSet phldrT="[Texto]"/>
      <dgm:spPr/>
      <dgm:t>
        <a:bodyPr/>
        <a:lstStyle/>
        <a:p>
          <a:r>
            <a:rPr lang="es-ES" b="1" u="sng"/>
            <a:t>ANÁLISIS</a:t>
          </a:r>
        </a:p>
      </dgm:t>
    </dgm:pt>
    <dgm:pt modelId="{A4C7D6BF-92D8-4DBA-8AB2-AADF685A1136}" type="parTrans" cxnId="{4C179247-65B7-4F8E-A4E5-A9F129DFE639}">
      <dgm:prSet/>
      <dgm:spPr/>
      <dgm:t>
        <a:bodyPr/>
        <a:lstStyle/>
        <a:p>
          <a:endParaRPr lang="es-ES">
            <a:solidFill>
              <a:sysClr val="windowText" lastClr="000000"/>
            </a:solidFill>
          </a:endParaRPr>
        </a:p>
      </dgm:t>
    </dgm:pt>
    <dgm:pt modelId="{710BC674-5823-43E6-9D65-B1E1E0128FA0}" type="sibTrans" cxnId="{4C179247-65B7-4F8E-A4E5-A9F129DFE639}">
      <dgm:prSet/>
      <dgm:spPr/>
      <dgm:t>
        <a:bodyPr/>
        <a:lstStyle/>
        <a:p>
          <a:endParaRPr lang="es-ES">
            <a:solidFill>
              <a:sysClr val="windowText" lastClr="000000"/>
            </a:solidFill>
          </a:endParaRPr>
        </a:p>
      </dgm:t>
    </dgm:pt>
    <dgm:pt modelId="{53221ADE-3D20-4A56-977C-26D12D767CC1}">
      <dgm:prSet phldrT="[Texto]"/>
      <dgm:spPr/>
      <dgm:t>
        <a:bodyPr/>
        <a:lstStyle/>
        <a:p>
          <a:r>
            <a:rPr lang="es-ES"/>
            <a:t>¿Que sucede con cada uno de los elementos de análisis de los ejes temáticos (Hoja "Estructura"): contexto, planeación y seguimiento, recursos, gobernanza, sistemas productivos sostenibles, logros?</a:t>
          </a:r>
        </a:p>
      </dgm:t>
    </dgm:pt>
    <dgm:pt modelId="{5FD8E7E8-560C-4148-8049-C6D93D816D89}" type="parTrans" cxnId="{3F04D5E7-D4A0-4F2C-91B4-CE329EF8783A}">
      <dgm:prSet/>
      <dgm:spPr/>
      <dgm:t>
        <a:bodyPr/>
        <a:lstStyle/>
        <a:p>
          <a:endParaRPr lang="es-ES">
            <a:solidFill>
              <a:sysClr val="windowText" lastClr="000000"/>
            </a:solidFill>
          </a:endParaRPr>
        </a:p>
      </dgm:t>
    </dgm:pt>
    <dgm:pt modelId="{AE0EE556-D2E3-421A-A2C3-F80BDFD8126C}" type="sibTrans" cxnId="{3F04D5E7-D4A0-4F2C-91B4-CE329EF8783A}">
      <dgm:prSet/>
      <dgm:spPr/>
      <dgm:t>
        <a:bodyPr/>
        <a:lstStyle/>
        <a:p>
          <a:endParaRPr lang="es-ES">
            <a:solidFill>
              <a:sysClr val="windowText" lastClr="000000"/>
            </a:solidFill>
          </a:endParaRPr>
        </a:p>
      </dgm:t>
    </dgm:pt>
    <dgm:pt modelId="{3F37FA68-6AA4-4DE8-B106-B8B0DFE9B658}">
      <dgm:prSet phldrT="[Texto]"/>
      <dgm:spPr/>
      <dgm:t>
        <a:bodyPr/>
        <a:lstStyle/>
        <a:p>
          <a:r>
            <a:rPr lang="es-ES"/>
            <a:t>¿Cuáles son las medidas de manejo o acciones para mejorar la situación en los diferentes elementos de análisis?</a:t>
          </a:r>
        </a:p>
      </dgm:t>
    </dgm:pt>
    <dgm:pt modelId="{BF013EFA-81D0-415F-9A13-460AC96A5DD7}" type="parTrans" cxnId="{62627E1A-ACAB-4EFD-B452-7D4196CE0BC2}">
      <dgm:prSet/>
      <dgm:spPr/>
      <dgm:t>
        <a:bodyPr/>
        <a:lstStyle/>
        <a:p>
          <a:endParaRPr lang="es-ES">
            <a:solidFill>
              <a:sysClr val="windowText" lastClr="000000"/>
            </a:solidFill>
          </a:endParaRPr>
        </a:p>
      </dgm:t>
    </dgm:pt>
    <dgm:pt modelId="{47D4A483-0B8A-4C96-B632-F7D049063319}" type="sibTrans" cxnId="{62627E1A-ACAB-4EFD-B452-7D4196CE0BC2}">
      <dgm:prSet/>
      <dgm:spPr/>
      <dgm:t>
        <a:bodyPr/>
        <a:lstStyle/>
        <a:p>
          <a:endParaRPr lang="es-ES">
            <a:solidFill>
              <a:sysClr val="windowText" lastClr="000000"/>
            </a:solidFill>
          </a:endParaRPr>
        </a:p>
      </dgm:t>
    </dgm:pt>
    <dgm:pt modelId="{1487A562-50E5-4C11-BB8A-58C95D355E13}">
      <dgm:prSet phldrT="[Texto]"/>
      <dgm:spPr/>
      <dgm:t>
        <a:bodyPr/>
        <a:lstStyle/>
        <a:p>
          <a:r>
            <a:rPr lang="es-ES"/>
            <a:t>¿Quiénes participamos y cuál es nuestra relación con el área?</a:t>
          </a:r>
        </a:p>
      </dgm:t>
    </dgm:pt>
    <dgm:pt modelId="{325BF2A1-12BB-4C9B-9B36-C3576DC85F96}" type="parTrans" cxnId="{93923C61-37F7-4EC3-8AB3-DF8348D183A5}">
      <dgm:prSet/>
      <dgm:spPr/>
      <dgm:t>
        <a:bodyPr/>
        <a:lstStyle/>
        <a:p>
          <a:endParaRPr lang="es-ES">
            <a:solidFill>
              <a:sysClr val="windowText" lastClr="000000"/>
            </a:solidFill>
          </a:endParaRPr>
        </a:p>
      </dgm:t>
    </dgm:pt>
    <dgm:pt modelId="{7567220B-1539-4395-B5D2-4E32AF14AE2E}" type="sibTrans" cxnId="{93923C61-37F7-4EC3-8AB3-DF8348D183A5}">
      <dgm:prSet/>
      <dgm:spPr/>
      <dgm:t>
        <a:bodyPr/>
        <a:lstStyle/>
        <a:p>
          <a:endParaRPr lang="es-ES">
            <a:solidFill>
              <a:sysClr val="windowText" lastClr="000000"/>
            </a:solidFill>
          </a:endParaRPr>
        </a:p>
      </dgm:t>
    </dgm:pt>
    <dgm:pt modelId="{FBB37601-637F-452C-9C99-CA87687043D4}">
      <dgm:prSet phldrT="[Texto]"/>
      <dgm:spPr/>
      <dgm:t>
        <a:bodyPr/>
        <a:lstStyle/>
        <a:p>
          <a:r>
            <a:rPr lang="es-ES"/>
            <a:t>¿Cuál es la utilidad de analizar la efectividad de manejo del área protegida en un contexto territorial?</a:t>
          </a:r>
        </a:p>
      </dgm:t>
    </dgm:pt>
    <dgm:pt modelId="{A361A8F1-09B0-4C17-8DCB-EE3E8B1A73C6}" type="parTrans" cxnId="{AB65DAF7-40E3-482C-A949-0B37B9D9402D}">
      <dgm:prSet/>
      <dgm:spPr/>
      <dgm:t>
        <a:bodyPr/>
        <a:lstStyle/>
        <a:p>
          <a:endParaRPr lang="es-ES"/>
        </a:p>
      </dgm:t>
    </dgm:pt>
    <dgm:pt modelId="{AFE55737-CF43-462B-934C-6FFEFD999B6C}" type="sibTrans" cxnId="{AB65DAF7-40E3-482C-A949-0B37B9D9402D}">
      <dgm:prSet/>
      <dgm:spPr/>
      <dgm:t>
        <a:bodyPr/>
        <a:lstStyle/>
        <a:p>
          <a:endParaRPr lang="es-ES"/>
        </a:p>
      </dgm:t>
    </dgm:pt>
    <dgm:pt modelId="{3F05EC74-259F-45DA-9AFD-24FE6CE78F2D}" type="pres">
      <dgm:prSet presAssocID="{F84FDBED-9BFF-482A-909C-64B34E30B16B}" presName="Name0" presStyleCnt="0">
        <dgm:presLayoutVars>
          <dgm:dir/>
          <dgm:resizeHandles val="exact"/>
        </dgm:presLayoutVars>
      </dgm:prSet>
      <dgm:spPr/>
    </dgm:pt>
    <dgm:pt modelId="{FFE105B3-9C6B-4790-A2CD-A79C0B294541}" type="pres">
      <dgm:prSet presAssocID="{3117F5D3-AA90-4841-90AE-C1510CFD3DDC}" presName="node" presStyleLbl="node1" presStyleIdx="0" presStyleCnt="3">
        <dgm:presLayoutVars>
          <dgm:bulletEnabled val="1"/>
        </dgm:presLayoutVars>
      </dgm:prSet>
      <dgm:spPr/>
    </dgm:pt>
    <dgm:pt modelId="{5D0E4AE1-4A45-481E-B06C-1977C5C151F3}" type="pres">
      <dgm:prSet presAssocID="{F7F28CEB-5E22-4992-8315-44D2A160F421}" presName="sibTrans" presStyleLbl="sibTrans2D1" presStyleIdx="0" presStyleCnt="2"/>
      <dgm:spPr/>
    </dgm:pt>
    <dgm:pt modelId="{302FAB4C-1D0F-4B21-BFF6-1F6C226B93DC}" type="pres">
      <dgm:prSet presAssocID="{F7F28CEB-5E22-4992-8315-44D2A160F421}" presName="connectorText" presStyleLbl="sibTrans2D1" presStyleIdx="0" presStyleCnt="2"/>
      <dgm:spPr/>
    </dgm:pt>
    <dgm:pt modelId="{16D81F14-F86B-4973-83A9-B67B9E4B810B}" type="pres">
      <dgm:prSet presAssocID="{996A2B82-FC69-4BA1-A079-3F599757A745}" presName="node" presStyleLbl="node1" presStyleIdx="1" presStyleCnt="3">
        <dgm:presLayoutVars>
          <dgm:bulletEnabled val="1"/>
        </dgm:presLayoutVars>
      </dgm:prSet>
      <dgm:spPr/>
    </dgm:pt>
    <dgm:pt modelId="{31614D5D-D6C1-4913-BC06-0063DCB42C3E}" type="pres">
      <dgm:prSet presAssocID="{C6CFF6D6-1C27-4C7B-9847-BD19C7624B0A}" presName="sibTrans" presStyleLbl="sibTrans2D1" presStyleIdx="1" presStyleCnt="2"/>
      <dgm:spPr/>
    </dgm:pt>
    <dgm:pt modelId="{B66C584C-49A8-4A40-9051-9E5B8F43C12C}" type="pres">
      <dgm:prSet presAssocID="{C6CFF6D6-1C27-4C7B-9847-BD19C7624B0A}" presName="connectorText" presStyleLbl="sibTrans2D1" presStyleIdx="1" presStyleCnt="2"/>
      <dgm:spPr/>
    </dgm:pt>
    <dgm:pt modelId="{4815DE06-950C-4E92-8B71-DA89CF7B515E}" type="pres">
      <dgm:prSet presAssocID="{4DE7F90B-D3AC-42DA-AFC2-E0E019F5250B}" presName="node" presStyleLbl="node1" presStyleIdx="2" presStyleCnt="3">
        <dgm:presLayoutVars>
          <dgm:bulletEnabled val="1"/>
        </dgm:presLayoutVars>
      </dgm:prSet>
      <dgm:spPr/>
    </dgm:pt>
  </dgm:ptLst>
  <dgm:cxnLst>
    <dgm:cxn modelId="{EBF71702-237F-4B87-AAD2-E33773E1433C}" srcId="{3117F5D3-AA90-4841-90AE-C1510CFD3DDC}" destId="{1BF488A1-70CB-4A6B-8C00-DE79BA32FF1B}" srcOrd="1" destOrd="0" parTransId="{687E0DC4-C983-409D-A32F-47B290EBA038}" sibTransId="{A37E40D9-6F0E-4E37-83B3-F9D8967E73B5}"/>
    <dgm:cxn modelId="{99532D05-C292-4AE2-B206-7D57CDE80526}" type="presOf" srcId="{996A2B82-FC69-4BA1-A079-3F599757A745}" destId="{16D81F14-F86B-4973-83A9-B67B9E4B810B}" srcOrd="0" destOrd="0" presId="urn:microsoft.com/office/officeart/2005/8/layout/process1"/>
    <dgm:cxn modelId="{443D8810-8F2C-4302-B9FE-059D96675DF0}" type="presOf" srcId="{4DE7F90B-D3AC-42DA-AFC2-E0E019F5250B}" destId="{4815DE06-950C-4E92-8B71-DA89CF7B515E}" srcOrd="0" destOrd="0" presId="urn:microsoft.com/office/officeart/2005/8/layout/process1"/>
    <dgm:cxn modelId="{62627E1A-ACAB-4EFD-B452-7D4196CE0BC2}" srcId="{4DE7F90B-D3AC-42DA-AFC2-E0E019F5250B}" destId="{3F37FA68-6AA4-4DE8-B106-B8B0DFE9B658}" srcOrd="1" destOrd="0" parTransId="{BF013EFA-81D0-415F-9A13-460AC96A5DD7}" sibTransId="{47D4A483-0B8A-4C96-B632-F7D049063319}"/>
    <dgm:cxn modelId="{AABFC21A-85CD-43D4-ADCC-CB9FC65BD8EB}" type="presOf" srcId="{F7F28CEB-5E22-4992-8315-44D2A160F421}" destId="{302FAB4C-1D0F-4B21-BFF6-1F6C226B93DC}" srcOrd="1" destOrd="0" presId="urn:microsoft.com/office/officeart/2005/8/layout/process1"/>
    <dgm:cxn modelId="{F16E491B-3F6F-4D79-BA69-A7B5FA9C5349}" type="presOf" srcId="{3117F5D3-AA90-4841-90AE-C1510CFD3DDC}" destId="{FFE105B3-9C6B-4790-A2CD-A79C0B294541}" srcOrd="0" destOrd="0" presId="urn:microsoft.com/office/officeart/2005/8/layout/process1"/>
    <dgm:cxn modelId="{7BC26636-5CF2-46E4-A534-B5A4D6255E76}" type="presOf" srcId="{53221ADE-3D20-4A56-977C-26D12D767CC1}" destId="{4815DE06-950C-4E92-8B71-DA89CF7B515E}" srcOrd="0" destOrd="1" presId="urn:microsoft.com/office/officeart/2005/8/layout/process1"/>
    <dgm:cxn modelId="{9608C537-74CC-46E7-A325-DAA23453E4AD}" type="presOf" srcId="{F7F28CEB-5E22-4992-8315-44D2A160F421}" destId="{5D0E4AE1-4A45-481E-B06C-1977C5C151F3}" srcOrd="0" destOrd="0" presId="urn:microsoft.com/office/officeart/2005/8/layout/process1"/>
    <dgm:cxn modelId="{08DF7947-5364-4EF0-836B-B14AF8130D41}" type="presOf" srcId="{93400D2C-5FE1-4165-B904-B397EDA3B941}" destId="{FFE105B3-9C6B-4790-A2CD-A79C0B294541}" srcOrd="0" destOrd="3" presId="urn:microsoft.com/office/officeart/2005/8/layout/process1"/>
    <dgm:cxn modelId="{4C179247-65B7-4F8E-A4E5-A9F129DFE639}" srcId="{F84FDBED-9BFF-482A-909C-64B34E30B16B}" destId="{4DE7F90B-D3AC-42DA-AFC2-E0E019F5250B}" srcOrd="2" destOrd="0" parTransId="{A4C7D6BF-92D8-4DBA-8AB2-AADF685A1136}" sibTransId="{710BC674-5823-43E6-9D65-B1E1E0128FA0}"/>
    <dgm:cxn modelId="{27829956-09F7-4626-9FAA-F61BCAA11D83}" srcId="{996A2B82-FC69-4BA1-A079-3F599757A745}" destId="{55B9F810-23A0-4DBE-B451-00F6ECA620C3}" srcOrd="0" destOrd="0" parTransId="{0B313004-198F-47CB-8C3A-A4681BDCB113}" sibTransId="{5F959DEF-A2A4-4E2D-A0CF-71C7605D202A}"/>
    <dgm:cxn modelId="{93923C61-37F7-4EC3-8AB3-DF8348D183A5}" srcId="{3117F5D3-AA90-4841-90AE-C1510CFD3DDC}" destId="{1487A562-50E5-4C11-BB8A-58C95D355E13}" srcOrd="0" destOrd="0" parTransId="{325BF2A1-12BB-4C9B-9B36-C3576DC85F96}" sibTransId="{7567220B-1539-4395-B5D2-4E32AF14AE2E}"/>
    <dgm:cxn modelId="{A4EF1664-FCAE-4009-997B-0EA9B029623C}" srcId="{F84FDBED-9BFF-482A-909C-64B34E30B16B}" destId="{3117F5D3-AA90-4841-90AE-C1510CFD3DDC}" srcOrd="0" destOrd="0" parTransId="{9D1F4BBB-CC2D-4EFB-B982-F6AB86DF6361}" sibTransId="{F7F28CEB-5E22-4992-8315-44D2A160F421}"/>
    <dgm:cxn modelId="{EF642667-18A1-4120-A22E-C9F0C4431777}" srcId="{3117F5D3-AA90-4841-90AE-C1510CFD3DDC}" destId="{93400D2C-5FE1-4165-B904-B397EDA3B941}" srcOrd="2" destOrd="0" parTransId="{D0261FFC-5B0C-4471-825B-CB1C0E8B5177}" sibTransId="{2D09BE24-0A0E-43BF-9BC6-4FEABC4368C2}"/>
    <dgm:cxn modelId="{4754D589-9219-45ED-9E5A-F777D068A050}" type="presOf" srcId="{C6CFF6D6-1C27-4C7B-9847-BD19C7624B0A}" destId="{31614D5D-D6C1-4913-BC06-0063DCB42C3E}" srcOrd="0" destOrd="0" presId="urn:microsoft.com/office/officeart/2005/8/layout/process1"/>
    <dgm:cxn modelId="{526EB2AC-352B-4951-8F22-8B7992F55B3D}" type="presOf" srcId="{3F37FA68-6AA4-4DE8-B106-B8B0DFE9B658}" destId="{4815DE06-950C-4E92-8B71-DA89CF7B515E}" srcOrd="0" destOrd="2" presId="urn:microsoft.com/office/officeart/2005/8/layout/process1"/>
    <dgm:cxn modelId="{098B32B9-A57D-4731-AB91-3578690AB7AB}" type="presOf" srcId="{1487A562-50E5-4C11-BB8A-58C95D355E13}" destId="{FFE105B3-9C6B-4790-A2CD-A79C0B294541}" srcOrd="0" destOrd="1" presId="urn:microsoft.com/office/officeart/2005/8/layout/process1"/>
    <dgm:cxn modelId="{E984B9C7-F7DB-4415-8DC0-2C0AF4C03E50}" type="presOf" srcId="{55B9F810-23A0-4DBE-B451-00F6ECA620C3}" destId="{16D81F14-F86B-4973-83A9-B67B9E4B810B}" srcOrd="0" destOrd="1" presId="urn:microsoft.com/office/officeart/2005/8/layout/process1"/>
    <dgm:cxn modelId="{7C7C04CC-ED0F-4CC9-A48B-2276E4035913}" srcId="{F84FDBED-9BFF-482A-909C-64B34E30B16B}" destId="{996A2B82-FC69-4BA1-A079-3F599757A745}" srcOrd="1" destOrd="0" parTransId="{07EB92CC-F8C4-4458-A567-5312B7B70833}" sibTransId="{C6CFF6D6-1C27-4C7B-9847-BD19C7624B0A}"/>
    <dgm:cxn modelId="{75E507D5-3A85-4CF6-9481-08E7109B5204}" type="presOf" srcId="{1BF488A1-70CB-4A6B-8C00-DE79BA32FF1B}" destId="{FFE105B3-9C6B-4790-A2CD-A79C0B294541}" srcOrd="0" destOrd="2" presId="urn:microsoft.com/office/officeart/2005/8/layout/process1"/>
    <dgm:cxn modelId="{0AA68CE5-A72E-43D3-A8C9-06049ED154A0}" type="presOf" srcId="{FBB37601-637F-452C-9C99-CA87687043D4}" destId="{16D81F14-F86B-4973-83A9-B67B9E4B810B}" srcOrd="0" destOrd="2" presId="urn:microsoft.com/office/officeart/2005/8/layout/process1"/>
    <dgm:cxn modelId="{E82D7EE6-F151-4148-9A1A-8A41D123B64A}" type="presOf" srcId="{C6CFF6D6-1C27-4C7B-9847-BD19C7624B0A}" destId="{B66C584C-49A8-4A40-9051-9E5B8F43C12C}" srcOrd="1" destOrd="0" presId="urn:microsoft.com/office/officeart/2005/8/layout/process1"/>
    <dgm:cxn modelId="{3F04D5E7-D4A0-4F2C-91B4-CE329EF8783A}" srcId="{4DE7F90B-D3AC-42DA-AFC2-E0E019F5250B}" destId="{53221ADE-3D20-4A56-977C-26D12D767CC1}" srcOrd="0" destOrd="0" parTransId="{5FD8E7E8-560C-4148-8049-C6D93D816D89}" sibTransId="{AE0EE556-D2E3-421A-A2C3-F80BDFD8126C}"/>
    <dgm:cxn modelId="{AB65DAF7-40E3-482C-A949-0B37B9D9402D}" srcId="{996A2B82-FC69-4BA1-A079-3F599757A745}" destId="{FBB37601-637F-452C-9C99-CA87687043D4}" srcOrd="1" destOrd="0" parTransId="{A361A8F1-09B0-4C17-8DCB-EE3E8B1A73C6}" sibTransId="{AFE55737-CF43-462B-934C-6FFEFD999B6C}"/>
    <dgm:cxn modelId="{EBECDDFE-97DC-4C08-BA6D-A7E7936A872E}" type="presOf" srcId="{F84FDBED-9BFF-482A-909C-64B34E30B16B}" destId="{3F05EC74-259F-45DA-9AFD-24FE6CE78F2D}" srcOrd="0" destOrd="0" presId="urn:microsoft.com/office/officeart/2005/8/layout/process1"/>
    <dgm:cxn modelId="{3139ACEE-09DF-499F-B714-B02D502C3FAF}" type="presParOf" srcId="{3F05EC74-259F-45DA-9AFD-24FE6CE78F2D}" destId="{FFE105B3-9C6B-4790-A2CD-A79C0B294541}" srcOrd="0" destOrd="0" presId="urn:microsoft.com/office/officeart/2005/8/layout/process1"/>
    <dgm:cxn modelId="{E9BFCE22-F94E-49C7-9DD5-536B22D8DA07}" type="presParOf" srcId="{3F05EC74-259F-45DA-9AFD-24FE6CE78F2D}" destId="{5D0E4AE1-4A45-481E-B06C-1977C5C151F3}" srcOrd="1" destOrd="0" presId="urn:microsoft.com/office/officeart/2005/8/layout/process1"/>
    <dgm:cxn modelId="{4A9A1F68-D91F-4B81-B898-47D704936064}" type="presParOf" srcId="{5D0E4AE1-4A45-481E-B06C-1977C5C151F3}" destId="{302FAB4C-1D0F-4B21-BFF6-1F6C226B93DC}" srcOrd="0" destOrd="0" presId="urn:microsoft.com/office/officeart/2005/8/layout/process1"/>
    <dgm:cxn modelId="{1FD0FAF5-1308-4CAB-9AB6-B59BDF65A91D}" type="presParOf" srcId="{3F05EC74-259F-45DA-9AFD-24FE6CE78F2D}" destId="{16D81F14-F86B-4973-83A9-B67B9E4B810B}" srcOrd="2" destOrd="0" presId="urn:microsoft.com/office/officeart/2005/8/layout/process1"/>
    <dgm:cxn modelId="{3F2D65DA-C6AA-47E7-B0BF-777752F549A7}" type="presParOf" srcId="{3F05EC74-259F-45DA-9AFD-24FE6CE78F2D}" destId="{31614D5D-D6C1-4913-BC06-0063DCB42C3E}" srcOrd="3" destOrd="0" presId="urn:microsoft.com/office/officeart/2005/8/layout/process1"/>
    <dgm:cxn modelId="{AA8886C5-30D0-459C-A4CE-D6B82E29143D}" type="presParOf" srcId="{31614D5D-D6C1-4913-BC06-0063DCB42C3E}" destId="{B66C584C-49A8-4A40-9051-9E5B8F43C12C}" srcOrd="0" destOrd="0" presId="urn:microsoft.com/office/officeart/2005/8/layout/process1"/>
    <dgm:cxn modelId="{F25BFE8C-29AC-4D2A-940B-A112DD91B8E9}" type="presParOf" srcId="{3F05EC74-259F-45DA-9AFD-24FE6CE78F2D}" destId="{4815DE06-950C-4E92-8B71-DA89CF7B515E}" srcOrd="4" destOrd="0" presId="urn:microsoft.com/office/officeart/2005/8/layout/process1"/>
  </dgm:cxnLst>
  <dgm:bg/>
  <dgm:whole/>
  <dgm:extLst>
    <a:ext uri="http://schemas.microsoft.com/office/drawing/2008/diagram">
      <dsp:dataModelExt xmlns:dsp="http://schemas.microsoft.com/office/drawing/2008/diagram" relId="rId1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2969C1F-8185-4507-84A4-8F0350B2D765}">
      <dsp:nvSpPr>
        <dsp:cNvPr id="0" name=""/>
        <dsp:cNvSpPr/>
      </dsp:nvSpPr>
      <dsp:spPr>
        <a:xfrm>
          <a:off x="3616" y="13867"/>
          <a:ext cx="3526110" cy="358152"/>
        </a:xfrm>
        <a:prstGeom prst="rect">
          <a:avLst/>
        </a:prstGeom>
        <a:gradFill rotWithShape="0">
          <a:gsLst>
            <a:gs pos="0">
              <a:schemeClr val="accent2">
                <a:hueOff val="0"/>
                <a:satOff val="0"/>
                <a:lumOff val="0"/>
                <a:alphaOff val="0"/>
                <a:satMod val="103000"/>
                <a:lumMod val="102000"/>
                <a:tint val="94000"/>
              </a:schemeClr>
            </a:gs>
            <a:gs pos="50000">
              <a:schemeClr val="accent2">
                <a:hueOff val="0"/>
                <a:satOff val="0"/>
                <a:lumOff val="0"/>
                <a:alphaOff val="0"/>
                <a:satMod val="110000"/>
                <a:lumMod val="100000"/>
                <a:shade val="100000"/>
              </a:schemeClr>
            </a:gs>
            <a:gs pos="100000">
              <a:schemeClr val="accent2">
                <a:hueOff val="0"/>
                <a:satOff val="0"/>
                <a:lumOff val="0"/>
                <a:alphaOff val="0"/>
                <a:lumMod val="99000"/>
                <a:satMod val="120000"/>
                <a:shade val="78000"/>
              </a:schemeClr>
            </a:gs>
          </a:gsLst>
          <a:lin ang="5400000" scaled="0"/>
        </a:gradFill>
        <a:ln w="6350" cap="flat" cmpd="sng" algn="ctr">
          <a:solidFill>
            <a:schemeClr val="accent2">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3792" tIns="65024" rIns="113792" bIns="65024" numCol="1" spcCol="1270" anchor="ctr" anchorCtr="0">
          <a:noAutofit/>
        </a:bodyPr>
        <a:lstStyle/>
        <a:p>
          <a:pPr marL="0" lvl="0" indent="0" algn="ctr" defTabSz="711200">
            <a:lnSpc>
              <a:spcPct val="90000"/>
            </a:lnSpc>
            <a:spcBef>
              <a:spcPct val="0"/>
            </a:spcBef>
            <a:spcAft>
              <a:spcPct val="35000"/>
            </a:spcAft>
            <a:buNone/>
          </a:pPr>
          <a:r>
            <a:rPr lang="es-ES" sz="1600" b="1" kern="1200">
              <a:latin typeface="Trebuchet MS" panose="020B0603020202020204" pitchFamily="34" charset="0"/>
            </a:rPr>
            <a:t>PREPARACIÓN</a:t>
          </a:r>
        </a:p>
      </dsp:txBody>
      <dsp:txXfrm>
        <a:off x="3616" y="13867"/>
        <a:ext cx="3526110" cy="358152"/>
      </dsp:txXfrm>
    </dsp:sp>
    <dsp:sp modelId="{121A7363-D417-4114-9C56-5AF7AA93BE8A}">
      <dsp:nvSpPr>
        <dsp:cNvPr id="0" name=""/>
        <dsp:cNvSpPr/>
      </dsp:nvSpPr>
      <dsp:spPr>
        <a:xfrm>
          <a:off x="3616" y="372019"/>
          <a:ext cx="3526110" cy="5174324"/>
        </a:xfrm>
        <a:prstGeom prst="rect">
          <a:avLst/>
        </a:prstGeom>
        <a:solidFill>
          <a:schemeClr val="accent2">
            <a:tint val="40000"/>
            <a:alpha val="90000"/>
            <a:hueOff val="0"/>
            <a:satOff val="0"/>
            <a:lumOff val="0"/>
            <a:alphaOff val="0"/>
          </a:schemeClr>
        </a:solidFill>
        <a:ln w="6350" cap="flat" cmpd="sng" algn="ctr">
          <a:solidFill>
            <a:schemeClr val="accent2">
              <a:tint val="40000"/>
              <a:alpha val="90000"/>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53340" tIns="53340" rIns="71120" bIns="80010" numCol="1" spcCol="1270" anchor="t" anchorCtr="0">
          <a:noAutofit/>
        </a:bodyPr>
        <a:lstStyle/>
        <a:p>
          <a:pPr marL="57150" lvl="1" indent="-57150" algn="just" defTabSz="444500">
            <a:lnSpc>
              <a:spcPct val="100000"/>
            </a:lnSpc>
            <a:spcBef>
              <a:spcPct val="0"/>
            </a:spcBef>
            <a:spcAft>
              <a:spcPts val="600"/>
            </a:spcAft>
            <a:buChar char="•"/>
          </a:pPr>
          <a:r>
            <a:rPr lang="es-ES" sz="1000" u="sng" kern="1200">
              <a:solidFill>
                <a:sysClr val="windowText" lastClr="000000"/>
              </a:solidFill>
            </a:rPr>
            <a:t>La autoridad ambiental asigna a un líder, quién asumirá las tres fases: preparación, aplicación y complemento</a:t>
          </a:r>
        </a:p>
        <a:p>
          <a:pPr marL="57150" lvl="1" indent="-57150" algn="just" defTabSz="444500">
            <a:lnSpc>
              <a:spcPct val="100000"/>
            </a:lnSpc>
            <a:spcBef>
              <a:spcPct val="0"/>
            </a:spcBef>
            <a:spcAft>
              <a:spcPts val="600"/>
            </a:spcAft>
            <a:buChar char="•"/>
          </a:pPr>
          <a:r>
            <a:rPr lang="es-ES" sz="1000" kern="1200">
              <a:solidFill>
                <a:sysClr val="windowText" lastClr="000000"/>
              </a:solidFill>
            </a:rPr>
            <a:t>El líder revisa previamente el aplicativo en Excel para familiarizarse con la estructura de la herramienta y diligenciará la hoja "Información General", así como las fichas de cada elemento de análisis de la hoja "Aplicativo" con base en la información disponible, de manera que la misma pueda complementarse y validarse al momento de la aplicación.</a:t>
          </a:r>
        </a:p>
        <a:p>
          <a:pPr marL="57150" lvl="1" indent="-57150" algn="just" defTabSz="444500">
            <a:lnSpc>
              <a:spcPct val="100000"/>
            </a:lnSpc>
            <a:spcBef>
              <a:spcPct val="0"/>
            </a:spcBef>
            <a:spcAft>
              <a:spcPts val="600"/>
            </a:spcAft>
            <a:buChar char="•"/>
          </a:pPr>
          <a:r>
            <a:rPr lang="es-ES" sz="1000" kern="1200">
              <a:solidFill>
                <a:sysClr val="windowText" lastClr="000000"/>
              </a:solidFill>
            </a:rPr>
            <a:t>Se prepara la información e insumos requeridos para la fase de aplicación: plan de manejo, cartografía de la zonificación y otra información que se considere relevante al momento de realizar el análisis</a:t>
          </a:r>
        </a:p>
        <a:p>
          <a:pPr marL="57150" lvl="1" indent="-57150" algn="just" defTabSz="444500">
            <a:lnSpc>
              <a:spcPct val="100000"/>
            </a:lnSpc>
            <a:spcBef>
              <a:spcPct val="0"/>
            </a:spcBef>
            <a:spcAft>
              <a:spcPts val="600"/>
            </a:spcAft>
            <a:buChar char="•"/>
          </a:pPr>
          <a:r>
            <a:rPr lang="es-ES" sz="1000" kern="1200">
              <a:solidFill>
                <a:sysClr val="windowText" lastClr="000000"/>
              </a:solidFill>
            </a:rPr>
            <a:t>Se determina la logística para la aplicación: actores invitados, fecha y lugar, este último cuando se pueda realizar de forma presencial. Cuando sea de forma virtual el link de la plataforma se distribuirá oportunamente a los invitad@s.</a:t>
          </a:r>
        </a:p>
      </dsp:txBody>
      <dsp:txXfrm>
        <a:off x="3616" y="372019"/>
        <a:ext cx="3526110" cy="5174324"/>
      </dsp:txXfrm>
    </dsp:sp>
    <dsp:sp modelId="{9157AA95-8155-4454-B0BF-9CC6F40366D1}">
      <dsp:nvSpPr>
        <dsp:cNvPr id="0" name=""/>
        <dsp:cNvSpPr/>
      </dsp:nvSpPr>
      <dsp:spPr>
        <a:xfrm>
          <a:off x="4023382" y="13867"/>
          <a:ext cx="3526110" cy="358152"/>
        </a:xfrm>
        <a:prstGeom prst="rect">
          <a:avLst/>
        </a:prstGeom>
        <a:gradFill rotWithShape="0">
          <a:gsLst>
            <a:gs pos="0">
              <a:schemeClr val="accent2">
                <a:hueOff val="-727682"/>
                <a:satOff val="-41964"/>
                <a:lumOff val="4314"/>
                <a:alphaOff val="0"/>
                <a:satMod val="103000"/>
                <a:lumMod val="102000"/>
                <a:tint val="94000"/>
              </a:schemeClr>
            </a:gs>
            <a:gs pos="50000">
              <a:schemeClr val="accent2">
                <a:hueOff val="-727682"/>
                <a:satOff val="-41964"/>
                <a:lumOff val="4314"/>
                <a:alphaOff val="0"/>
                <a:satMod val="110000"/>
                <a:lumMod val="100000"/>
                <a:shade val="100000"/>
              </a:schemeClr>
            </a:gs>
            <a:gs pos="100000">
              <a:schemeClr val="accent2">
                <a:hueOff val="-727682"/>
                <a:satOff val="-41964"/>
                <a:lumOff val="4314"/>
                <a:alphaOff val="0"/>
                <a:lumMod val="99000"/>
                <a:satMod val="120000"/>
                <a:shade val="78000"/>
              </a:schemeClr>
            </a:gs>
          </a:gsLst>
          <a:lin ang="5400000" scaled="0"/>
        </a:gradFill>
        <a:ln w="6350" cap="flat" cmpd="sng" algn="ctr">
          <a:solidFill>
            <a:schemeClr val="accent2">
              <a:hueOff val="-727682"/>
              <a:satOff val="-41964"/>
              <a:lumOff val="4314"/>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3792" tIns="65024" rIns="113792" bIns="65024" numCol="1" spcCol="1270" anchor="ctr" anchorCtr="0">
          <a:noAutofit/>
        </a:bodyPr>
        <a:lstStyle/>
        <a:p>
          <a:pPr marL="0" lvl="0" indent="0" algn="ctr" defTabSz="711200">
            <a:lnSpc>
              <a:spcPct val="90000"/>
            </a:lnSpc>
            <a:spcBef>
              <a:spcPct val="0"/>
            </a:spcBef>
            <a:spcAft>
              <a:spcPct val="35000"/>
            </a:spcAft>
            <a:buNone/>
          </a:pPr>
          <a:r>
            <a:rPr lang="es-ES" sz="1600" b="1" kern="1200">
              <a:latin typeface="Trebuchet MS" panose="020B0603020202020204" pitchFamily="34" charset="0"/>
            </a:rPr>
            <a:t>APLICACIÓN</a:t>
          </a:r>
        </a:p>
      </dsp:txBody>
      <dsp:txXfrm>
        <a:off x="4023382" y="13867"/>
        <a:ext cx="3526110" cy="358152"/>
      </dsp:txXfrm>
    </dsp:sp>
    <dsp:sp modelId="{2998D50B-9C79-4A32-85F1-5A1C5D8597EF}">
      <dsp:nvSpPr>
        <dsp:cNvPr id="0" name=""/>
        <dsp:cNvSpPr/>
      </dsp:nvSpPr>
      <dsp:spPr>
        <a:xfrm>
          <a:off x="4023382" y="372019"/>
          <a:ext cx="3526110" cy="5174324"/>
        </a:xfrm>
        <a:prstGeom prst="rect">
          <a:avLst/>
        </a:prstGeom>
        <a:solidFill>
          <a:schemeClr val="accent2">
            <a:tint val="40000"/>
            <a:alpha val="90000"/>
            <a:hueOff val="-424613"/>
            <a:satOff val="-37673"/>
            <a:lumOff val="-385"/>
            <a:alphaOff val="0"/>
          </a:schemeClr>
        </a:solidFill>
        <a:ln w="6350" cap="flat" cmpd="sng" algn="ctr">
          <a:solidFill>
            <a:schemeClr val="accent2">
              <a:tint val="40000"/>
              <a:alpha val="90000"/>
              <a:hueOff val="-424613"/>
              <a:satOff val="-37673"/>
              <a:lumOff val="-385"/>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53340" tIns="53340" rIns="71120" bIns="80010" numCol="1" spcCol="1270" anchor="t" anchorCtr="0">
          <a:noAutofit/>
        </a:bodyPr>
        <a:lstStyle/>
        <a:p>
          <a:pPr marL="57150" lvl="1" indent="-57150" algn="just" defTabSz="444500">
            <a:lnSpc>
              <a:spcPct val="100000"/>
            </a:lnSpc>
            <a:spcBef>
              <a:spcPct val="0"/>
            </a:spcBef>
            <a:spcAft>
              <a:spcPts val="600"/>
            </a:spcAft>
            <a:buChar char="•"/>
          </a:pPr>
          <a:r>
            <a:rPr lang="es-ES" sz="1000" b="0" kern="1200">
              <a:solidFill>
                <a:sysClr val="windowText" lastClr="000000"/>
              </a:solidFill>
            </a:rPr>
            <a:t>Se presentan dos tipos de aplicación: 1) Con actores sociales y/o institucionales; 2) Interna con personal de la autoridad ambiental.  Se sugiere la primera opción, debido a que la diversidad de actores, conjuntamente con la autoridad ambiental, genera una riqueza de diálogos que alimentan el análisis de efectividad de manejo del área protegida de manera integral, buscando conjuntamente encontrar acciones de manejo conducentes a fortalecer la gestión del área. </a:t>
          </a:r>
        </a:p>
        <a:p>
          <a:pPr marL="57150" lvl="1" indent="-57150" algn="just" defTabSz="444500">
            <a:lnSpc>
              <a:spcPct val="100000"/>
            </a:lnSpc>
            <a:spcBef>
              <a:spcPct val="0"/>
            </a:spcBef>
            <a:spcAft>
              <a:spcPts val="600"/>
            </a:spcAft>
            <a:buChar char="•"/>
          </a:pPr>
          <a:r>
            <a:rPr lang="es-ES" sz="1000" b="0" kern="1200">
              <a:solidFill>
                <a:sysClr val="windowText" lastClr="000000"/>
              </a:solidFill>
            </a:rPr>
            <a:t> La aplicación puede realizarse tanto de manera presencial como virtual. Se recomienda el primer caso cuando no exista una situación de orden público así como de sanidad que ponga en riesgo la integridad de los participantes.</a:t>
          </a:r>
        </a:p>
        <a:p>
          <a:pPr marL="57150" lvl="1" indent="-57150" algn="just" defTabSz="444500">
            <a:lnSpc>
              <a:spcPct val="100000"/>
            </a:lnSpc>
            <a:spcBef>
              <a:spcPct val="0"/>
            </a:spcBef>
            <a:spcAft>
              <a:spcPts val="600"/>
            </a:spcAft>
            <a:buChar char="•"/>
          </a:pPr>
          <a:r>
            <a:rPr lang="es-ES" sz="1000" b="0" kern="1200">
              <a:solidFill>
                <a:sysClr val="windowText" lastClr="000000"/>
              </a:solidFill>
            </a:rPr>
            <a:t>La aplicación presencial puede realizarse durante un día, lo cual permite un diálogo más profundo respecto a cada elemento de análisis así como un nivel de participación más amplio, mientras que la aplicación virtual se desarrollará en tres horas  con el fin de no agotar la atención de los participantes.</a:t>
          </a:r>
        </a:p>
        <a:p>
          <a:pPr marL="57150" lvl="1" indent="-57150" algn="just" defTabSz="444500">
            <a:lnSpc>
              <a:spcPct val="100000"/>
            </a:lnSpc>
            <a:spcBef>
              <a:spcPct val="0"/>
            </a:spcBef>
            <a:spcAft>
              <a:spcPts val="600"/>
            </a:spcAft>
            <a:buChar char="•"/>
          </a:pPr>
          <a:r>
            <a:rPr lang="es-ES" sz="1000" b="0" kern="1200">
              <a:solidFill>
                <a:sysClr val="windowText" lastClr="000000"/>
              </a:solidFill>
            </a:rPr>
            <a:t>Tanto en la aplicación presencial como en la virtual se requiere de una persona que facilite y modere el desarrollo del ejercicio y otra que sistematice los resultados. </a:t>
          </a:r>
        </a:p>
        <a:p>
          <a:pPr marL="57150" lvl="1" indent="-57150" algn="just" defTabSz="444500">
            <a:lnSpc>
              <a:spcPct val="100000"/>
            </a:lnSpc>
            <a:spcBef>
              <a:spcPct val="0"/>
            </a:spcBef>
            <a:spcAft>
              <a:spcPts val="600"/>
            </a:spcAft>
            <a:buChar char="•"/>
          </a:pPr>
          <a:r>
            <a:rPr lang="es-ES" sz="1000" b="0" kern="1200">
              <a:solidFill>
                <a:sysClr val="windowText" lastClr="000000"/>
              </a:solidFill>
            </a:rPr>
            <a:t>En la gráfica inferior se presentan los principales momentos de la aplicación.</a:t>
          </a:r>
        </a:p>
        <a:p>
          <a:pPr marL="57150" lvl="1" indent="-57150" algn="just" defTabSz="444500">
            <a:lnSpc>
              <a:spcPct val="100000"/>
            </a:lnSpc>
            <a:spcBef>
              <a:spcPct val="0"/>
            </a:spcBef>
            <a:spcAft>
              <a:spcPts val="600"/>
            </a:spcAft>
            <a:buChar char="•"/>
          </a:pPr>
          <a:r>
            <a:rPr lang="es-ES" sz="1000" b="0" kern="1200">
              <a:solidFill>
                <a:sysClr val="windowText" lastClr="000000"/>
              </a:solidFill>
            </a:rPr>
            <a:t>El líder deberá facilitar el diálogo y canalizar los aportes para resolver los elementos de análisis (Hoja "Estructura")</a:t>
          </a:r>
        </a:p>
        <a:p>
          <a:pPr marL="57150" lvl="1" indent="-57150" algn="just" defTabSz="444500">
            <a:lnSpc>
              <a:spcPct val="100000"/>
            </a:lnSpc>
            <a:spcBef>
              <a:spcPct val="0"/>
            </a:spcBef>
            <a:spcAft>
              <a:spcPts val="600"/>
            </a:spcAft>
            <a:buChar char="•"/>
          </a:pPr>
          <a:r>
            <a:rPr lang="es-ES" sz="1000" b="0" kern="1200">
              <a:solidFill>
                <a:sysClr val="windowText" lastClr="000000"/>
              </a:solidFill>
            </a:rPr>
            <a:t>Se deberá sistematizar en análisis de la situación, así como las medidas de manejo a tomar respectos a cada aspecto en la hoja "Aplicativo"</a:t>
          </a:r>
        </a:p>
        <a:p>
          <a:pPr marL="57150" lvl="1" indent="-57150" algn="just" defTabSz="444500">
            <a:lnSpc>
              <a:spcPct val="100000"/>
            </a:lnSpc>
            <a:spcBef>
              <a:spcPct val="0"/>
            </a:spcBef>
            <a:spcAft>
              <a:spcPts val="600"/>
            </a:spcAft>
            <a:buChar char="•"/>
          </a:pPr>
          <a:r>
            <a:rPr lang="es-ES" sz="1000" b="0" u="sng" kern="1200">
              <a:solidFill>
                <a:sysClr val="windowText" lastClr="000000"/>
              </a:solidFill>
            </a:rPr>
            <a:t>La aplicación debe ser periódica, al menos cada dos años, con el fin de contar con un análisis multi-temporal de la gestión</a:t>
          </a:r>
        </a:p>
      </dsp:txBody>
      <dsp:txXfrm>
        <a:off x="4023382" y="372019"/>
        <a:ext cx="3526110" cy="5174324"/>
      </dsp:txXfrm>
    </dsp:sp>
    <dsp:sp modelId="{82C24DA4-E334-40CC-8720-877309A2D02C}">
      <dsp:nvSpPr>
        <dsp:cNvPr id="0" name=""/>
        <dsp:cNvSpPr/>
      </dsp:nvSpPr>
      <dsp:spPr>
        <a:xfrm>
          <a:off x="8043148" y="13867"/>
          <a:ext cx="3526110" cy="358152"/>
        </a:xfrm>
        <a:prstGeom prst="rect">
          <a:avLst/>
        </a:prstGeom>
        <a:gradFill rotWithShape="0">
          <a:gsLst>
            <a:gs pos="0">
              <a:schemeClr val="accent2">
                <a:hueOff val="-1455363"/>
                <a:satOff val="-83928"/>
                <a:lumOff val="8628"/>
                <a:alphaOff val="0"/>
                <a:satMod val="103000"/>
                <a:lumMod val="102000"/>
                <a:tint val="94000"/>
              </a:schemeClr>
            </a:gs>
            <a:gs pos="50000">
              <a:schemeClr val="accent2">
                <a:hueOff val="-1455363"/>
                <a:satOff val="-83928"/>
                <a:lumOff val="8628"/>
                <a:alphaOff val="0"/>
                <a:satMod val="110000"/>
                <a:lumMod val="100000"/>
                <a:shade val="100000"/>
              </a:schemeClr>
            </a:gs>
            <a:gs pos="100000">
              <a:schemeClr val="accent2">
                <a:hueOff val="-1455363"/>
                <a:satOff val="-83928"/>
                <a:lumOff val="8628"/>
                <a:alphaOff val="0"/>
                <a:lumMod val="99000"/>
                <a:satMod val="120000"/>
                <a:shade val="78000"/>
              </a:schemeClr>
            </a:gs>
          </a:gsLst>
          <a:lin ang="5400000" scaled="0"/>
        </a:gradFill>
        <a:ln w="6350" cap="flat" cmpd="sng" algn="ctr">
          <a:solidFill>
            <a:schemeClr val="accent2">
              <a:hueOff val="-1455363"/>
              <a:satOff val="-83928"/>
              <a:lumOff val="8628"/>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3792" tIns="65024" rIns="113792" bIns="65024" numCol="1" spcCol="1270" anchor="ctr" anchorCtr="0">
          <a:noAutofit/>
        </a:bodyPr>
        <a:lstStyle/>
        <a:p>
          <a:pPr marL="0" lvl="0" indent="0" algn="ctr" defTabSz="711200">
            <a:lnSpc>
              <a:spcPct val="90000"/>
            </a:lnSpc>
            <a:spcBef>
              <a:spcPct val="0"/>
            </a:spcBef>
            <a:spcAft>
              <a:spcPct val="35000"/>
            </a:spcAft>
            <a:buNone/>
          </a:pPr>
          <a:r>
            <a:rPr lang="es-ES" sz="1600" b="1" kern="1200">
              <a:latin typeface="Trebuchet MS" panose="020B0603020202020204" pitchFamily="34" charset="0"/>
            </a:rPr>
            <a:t>RESULTADOS</a:t>
          </a:r>
        </a:p>
      </dsp:txBody>
      <dsp:txXfrm>
        <a:off x="8043148" y="13867"/>
        <a:ext cx="3526110" cy="358152"/>
      </dsp:txXfrm>
    </dsp:sp>
    <dsp:sp modelId="{E901DFF7-9714-459A-B137-B288E2C5532C}">
      <dsp:nvSpPr>
        <dsp:cNvPr id="0" name=""/>
        <dsp:cNvSpPr/>
      </dsp:nvSpPr>
      <dsp:spPr>
        <a:xfrm>
          <a:off x="8043148" y="372019"/>
          <a:ext cx="3526110" cy="5174324"/>
        </a:xfrm>
        <a:prstGeom prst="rect">
          <a:avLst/>
        </a:prstGeom>
        <a:solidFill>
          <a:schemeClr val="accent2">
            <a:tint val="40000"/>
            <a:alpha val="90000"/>
            <a:hueOff val="-849226"/>
            <a:satOff val="-75346"/>
            <a:lumOff val="-769"/>
            <a:alphaOff val="0"/>
          </a:schemeClr>
        </a:solidFill>
        <a:ln w="6350" cap="flat" cmpd="sng" algn="ctr">
          <a:solidFill>
            <a:schemeClr val="accent2">
              <a:tint val="40000"/>
              <a:alpha val="90000"/>
              <a:hueOff val="-849226"/>
              <a:satOff val="-75346"/>
              <a:lumOff val="-769"/>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53340" tIns="53340" rIns="71120" bIns="80010" numCol="1" spcCol="1270" anchor="t" anchorCtr="0">
          <a:noAutofit/>
        </a:bodyPr>
        <a:lstStyle/>
        <a:p>
          <a:pPr marL="57150" lvl="1" indent="-57150" algn="just" defTabSz="444500">
            <a:lnSpc>
              <a:spcPct val="100000"/>
            </a:lnSpc>
            <a:spcBef>
              <a:spcPct val="0"/>
            </a:spcBef>
            <a:spcAft>
              <a:spcPts val="600"/>
            </a:spcAft>
            <a:buChar char="•"/>
          </a:pPr>
          <a:r>
            <a:rPr lang="es-ES" sz="1000" kern="1200"/>
            <a:t>El líder deberá complementar la hoja "Aplicativo" con información que sea necesaria para argumentar los elementos de análisis</a:t>
          </a:r>
        </a:p>
        <a:p>
          <a:pPr marL="57150" lvl="1" indent="-57150" algn="just" defTabSz="444500">
            <a:lnSpc>
              <a:spcPct val="100000"/>
            </a:lnSpc>
            <a:spcBef>
              <a:spcPct val="0"/>
            </a:spcBef>
            <a:spcAft>
              <a:spcPts val="600"/>
            </a:spcAft>
            <a:buChar char="•"/>
          </a:pPr>
          <a:r>
            <a:rPr lang="es-ES" sz="1000" kern="1200"/>
            <a:t>Los resultados deberán incorporarse en el instrumento de planeación. </a:t>
          </a:r>
          <a:r>
            <a:rPr lang="es-ES" sz="1000" u="sng" kern="1200"/>
            <a:t>El análisis de efectividad únicamente será útil, en la medida que sus resultados alimenten la planeación del manejo y sirva como argumento en diferentes procesos.</a:t>
          </a:r>
        </a:p>
        <a:p>
          <a:pPr marL="57150" lvl="1" indent="-57150" algn="just" defTabSz="444500">
            <a:lnSpc>
              <a:spcPct val="100000"/>
            </a:lnSpc>
            <a:spcBef>
              <a:spcPct val="0"/>
            </a:spcBef>
            <a:spcAft>
              <a:spcPts val="600"/>
            </a:spcAft>
            <a:buChar char="•"/>
          </a:pPr>
          <a:r>
            <a:rPr lang="es-ES" sz="1000" kern="1200"/>
            <a:t>Se deberán socializar los resultados con diferentes actores, instancias y niveles, donde se definan responsables en las diferentes acciones de manejo propuestas (Casilla "Medidas de manejo requeridas"). Esta acción puede realizarse compartiendo el aplicativo con todos los actores que hacen parte de la gestión</a:t>
          </a:r>
        </a:p>
      </dsp:txBody>
      <dsp:txXfrm>
        <a:off x="8043148" y="372019"/>
        <a:ext cx="3526110" cy="5174324"/>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FE105B3-9C6B-4790-A2CD-A79C0B294541}">
      <dsp:nvSpPr>
        <dsp:cNvPr id="0" name=""/>
        <dsp:cNvSpPr/>
      </dsp:nvSpPr>
      <dsp:spPr>
        <a:xfrm>
          <a:off x="7346" y="0"/>
          <a:ext cx="2195657" cy="1571625"/>
        </a:xfrm>
        <a:prstGeom prst="roundRect">
          <a:avLst>
            <a:gd name="adj" fmla="val 10000"/>
          </a:avLst>
        </a:prstGeom>
        <a:gradFill rotWithShape="0">
          <a:gsLst>
            <a:gs pos="0">
              <a:schemeClr val="accent1">
                <a:alpha val="90000"/>
                <a:hueOff val="0"/>
                <a:satOff val="0"/>
                <a:lumOff val="0"/>
                <a:alphaOff val="0"/>
                <a:lumMod val="110000"/>
                <a:satMod val="105000"/>
                <a:tint val="67000"/>
              </a:schemeClr>
            </a:gs>
            <a:gs pos="50000">
              <a:schemeClr val="accent1">
                <a:alpha val="90000"/>
                <a:hueOff val="0"/>
                <a:satOff val="0"/>
                <a:lumOff val="0"/>
                <a:alphaOff val="0"/>
                <a:lumMod val="105000"/>
                <a:satMod val="103000"/>
                <a:tint val="73000"/>
              </a:schemeClr>
            </a:gs>
            <a:gs pos="100000">
              <a:schemeClr val="accent1">
                <a:alpha val="90000"/>
                <a:hueOff val="0"/>
                <a:satOff val="0"/>
                <a:lumOff val="0"/>
                <a:alphaOff val="0"/>
                <a:lumMod val="105000"/>
                <a:satMod val="109000"/>
                <a:tint val="81000"/>
              </a:schemeClr>
            </a:gs>
          </a:gsLst>
          <a:lin ang="5400000" scaled="0"/>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5720" tIns="45720" rIns="45720" bIns="45720" numCol="1" spcCol="1270" anchor="t" anchorCtr="0">
          <a:noAutofit/>
        </a:bodyPr>
        <a:lstStyle/>
        <a:p>
          <a:pPr marL="0" lvl="0" indent="0" algn="l" defTabSz="533400">
            <a:lnSpc>
              <a:spcPct val="90000"/>
            </a:lnSpc>
            <a:spcBef>
              <a:spcPct val="0"/>
            </a:spcBef>
            <a:spcAft>
              <a:spcPct val="35000"/>
            </a:spcAft>
            <a:buNone/>
          </a:pPr>
          <a:r>
            <a:rPr lang="es-ES" sz="1200" b="1" u="sng" kern="1200"/>
            <a:t>INTRODUCCIÓN</a:t>
          </a:r>
        </a:p>
        <a:p>
          <a:pPr marL="57150" lvl="1" indent="-57150" algn="l" defTabSz="400050">
            <a:lnSpc>
              <a:spcPct val="90000"/>
            </a:lnSpc>
            <a:spcBef>
              <a:spcPct val="0"/>
            </a:spcBef>
            <a:spcAft>
              <a:spcPct val="15000"/>
            </a:spcAft>
            <a:buChar char="•"/>
          </a:pPr>
          <a:r>
            <a:rPr lang="es-ES" sz="900" kern="1200"/>
            <a:t>¿Quiénes participamos y cuál es nuestra relación con el área?</a:t>
          </a:r>
        </a:p>
        <a:p>
          <a:pPr marL="57150" lvl="1" indent="-57150" algn="l" defTabSz="400050">
            <a:lnSpc>
              <a:spcPct val="90000"/>
            </a:lnSpc>
            <a:spcBef>
              <a:spcPct val="0"/>
            </a:spcBef>
            <a:spcAft>
              <a:spcPct val="15000"/>
            </a:spcAft>
            <a:buChar char="•"/>
          </a:pPr>
          <a:r>
            <a:rPr lang="es-ES" sz="900" kern="1200"/>
            <a:t>¿Por qué estamos aquí?</a:t>
          </a:r>
        </a:p>
        <a:p>
          <a:pPr marL="57150" lvl="1" indent="-57150" algn="l" defTabSz="400050">
            <a:lnSpc>
              <a:spcPct val="90000"/>
            </a:lnSpc>
            <a:spcBef>
              <a:spcPct val="0"/>
            </a:spcBef>
            <a:spcAft>
              <a:spcPct val="15000"/>
            </a:spcAft>
            <a:buChar char="•"/>
          </a:pPr>
          <a:r>
            <a:rPr lang="es-ES" sz="900" kern="1200"/>
            <a:t>¿Cuál es el alcance de la jornada? (Qué es y qué no es)</a:t>
          </a:r>
        </a:p>
      </dsp:txBody>
      <dsp:txXfrm>
        <a:off x="53377" y="46031"/>
        <a:ext cx="2103595" cy="1479563"/>
      </dsp:txXfrm>
    </dsp:sp>
    <dsp:sp modelId="{5D0E4AE1-4A45-481E-B06C-1977C5C151F3}">
      <dsp:nvSpPr>
        <dsp:cNvPr id="0" name=""/>
        <dsp:cNvSpPr/>
      </dsp:nvSpPr>
      <dsp:spPr>
        <a:xfrm>
          <a:off x="2422568" y="513551"/>
          <a:ext cx="465479" cy="544522"/>
        </a:xfrm>
        <a:prstGeom prst="rightArrow">
          <a:avLst>
            <a:gd name="adj1" fmla="val 60000"/>
            <a:gd name="adj2" fmla="val 50000"/>
          </a:avLst>
        </a:prstGeom>
        <a:gradFill rotWithShape="0">
          <a:gsLst>
            <a:gs pos="0">
              <a:schemeClr val="accent1">
                <a:shade val="90000"/>
                <a:hueOff val="0"/>
                <a:satOff val="0"/>
                <a:lumOff val="0"/>
                <a:alphaOff val="0"/>
                <a:lumMod val="110000"/>
                <a:satMod val="105000"/>
                <a:tint val="67000"/>
              </a:schemeClr>
            </a:gs>
            <a:gs pos="50000">
              <a:schemeClr val="accent1">
                <a:shade val="90000"/>
                <a:hueOff val="0"/>
                <a:satOff val="0"/>
                <a:lumOff val="0"/>
                <a:alphaOff val="0"/>
                <a:lumMod val="105000"/>
                <a:satMod val="103000"/>
                <a:tint val="73000"/>
              </a:schemeClr>
            </a:gs>
            <a:gs pos="100000">
              <a:schemeClr val="accent1">
                <a:shade val="90000"/>
                <a:hueOff val="0"/>
                <a:satOff val="0"/>
                <a:lumOff val="0"/>
                <a:alphaOff val="0"/>
                <a:lumMod val="105000"/>
                <a:satMod val="109000"/>
                <a:tint val="81000"/>
              </a:schemeClr>
            </a:gs>
          </a:gsLst>
          <a:lin ang="5400000" scaled="0"/>
        </a:gradFill>
        <a:ln>
          <a:noFill/>
        </a:ln>
        <a:effectLst/>
      </dsp:spPr>
      <dsp:style>
        <a:lnRef idx="0">
          <a:scrgbClr r="0" g="0" b="0"/>
        </a:lnRef>
        <a:fillRef idx="2">
          <a:scrgbClr r="0" g="0" b="0"/>
        </a:fillRef>
        <a:effectRef idx="1">
          <a:scrgbClr r="0" g="0" b="0"/>
        </a:effectRef>
        <a:fontRef idx="minor">
          <a:schemeClr val="dk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ES" sz="1000" kern="1200">
            <a:solidFill>
              <a:sysClr val="windowText" lastClr="000000"/>
            </a:solidFill>
          </a:endParaRPr>
        </a:p>
      </dsp:txBody>
      <dsp:txXfrm>
        <a:off x="2422568" y="622455"/>
        <a:ext cx="325835" cy="326714"/>
      </dsp:txXfrm>
    </dsp:sp>
    <dsp:sp modelId="{16D81F14-F86B-4973-83A9-B67B9E4B810B}">
      <dsp:nvSpPr>
        <dsp:cNvPr id="0" name=""/>
        <dsp:cNvSpPr/>
      </dsp:nvSpPr>
      <dsp:spPr>
        <a:xfrm>
          <a:off x="3081265" y="0"/>
          <a:ext cx="2195657" cy="1571625"/>
        </a:xfrm>
        <a:prstGeom prst="roundRect">
          <a:avLst>
            <a:gd name="adj" fmla="val 10000"/>
          </a:avLst>
        </a:prstGeom>
        <a:gradFill rotWithShape="0">
          <a:gsLst>
            <a:gs pos="0">
              <a:schemeClr val="accent1">
                <a:alpha val="90000"/>
                <a:hueOff val="0"/>
                <a:satOff val="0"/>
                <a:lumOff val="0"/>
                <a:alphaOff val="-20000"/>
                <a:lumMod val="110000"/>
                <a:satMod val="105000"/>
                <a:tint val="67000"/>
              </a:schemeClr>
            </a:gs>
            <a:gs pos="50000">
              <a:schemeClr val="accent1">
                <a:alpha val="90000"/>
                <a:hueOff val="0"/>
                <a:satOff val="0"/>
                <a:lumOff val="0"/>
                <a:alphaOff val="-20000"/>
                <a:lumMod val="105000"/>
                <a:satMod val="103000"/>
                <a:tint val="73000"/>
              </a:schemeClr>
            </a:gs>
            <a:gs pos="100000">
              <a:schemeClr val="accent1">
                <a:alpha val="90000"/>
                <a:hueOff val="0"/>
                <a:satOff val="0"/>
                <a:lumOff val="0"/>
                <a:alphaOff val="-20000"/>
                <a:lumMod val="105000"/>
                <a:satMod val="109000"/>
                <a:tint val="81000"/>
              </a:schemeClr>
            </a:gs>
          </a:gsLst>
          <a:lin ang="5400000" scaled="0"/>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5720" tIns="45720" rIns="45720" bIns="45720" numCol="1" spcCol="1270" anchor="t" anchorCtr="0">
          <a:noAutofit/>
        </a:bodyPr>
        <a:lstStyle/>
        <a:p>
          <a:pPr marL="0" lvl="0" indent="0" algn="l" defTabSz="533400">
            <a:lnSpc>
              <a:spcPct val="90000"/>
            </a:lnSpc>
            <a:spcBef>
              <a:spcPct val="0"/>
            </a:spcBef>
            <a:spcAft>
              <a:spcPct val="35000"/>
            </a:spcAft>
            <a:buNone/>
          </a:pPr>
          <a:r>
            <a:rPr lang="es-ES" sz="1200" b="1" u="sng" kern="1200"/>
            <a:t>ASPECTOS CONCEPTUALES</a:t>
          </a:r>
        </a:p>
        <a:p>
          <a:pPr marL="57150" lvl="1" indent="-57150" algn="l" defTabSz="400050">
            <a:lnSpc>
              <a:spcPct val="90000"/>
            </a:lnSpc>
            <a:spcBef>
              <a:spcPct val="0"/>
            </a:spcBef>
            <a:spcAft>
              <a:spcPct val="15000"/>
            </a:spcAft>
            <a:buChar char="•"/>
          </a:pPr>
          <a:r>
            <a:rPr lang="es-ES" sz="900" kern="1200"/>
            <a:t>Hablemos todos el mismo lenguaje: ¿Qué es  manejo efectivo? ¿Por qué analizar la efectividad de manejo? ¿Cuáles son los principales elementos de la gestión de un área protegida? ¿Cuál es la importancia de la gobernanza en la gestión?</a:t>
          </a:r>
        </a:p>
        <a:p>
          <a:pPr marL="57150" lvl="1" indent="-57150" algn="l" defTabSz="400050">
            <a:lnSpc>
              <a:spcPct val="90000"/>
            </a:lnSpc>
            <a:spcBef>
              <a:spcPct val="0"/>
            </a:spcBef>
            <a:spcAft>
              <a:spcPct val="15000"/>
            </a:spcAft>
            <a:buChar char="•"/>
          </a:pPr>
          <a:r>
            <a:rPr lang="es-ES" sz="900" kern="1200"/>
            <a:t>¿Cuál es la utilidad de analizar la efectividad de manejo del área protegida en un contexto territorial?</a:t>
          </a:r>
        </a:p>
      </dsp:txBody>
      <dsp:txXfrm>
        <a:off x="3127296" y="46031"/>
        <a:ext cx="2103595" cy="1479563"/>
      </dsp:txXfrm>
    </dsp:sp>
    <dsp:sp modelId="{31614D5D-D6C1-4913-BC06-0063DCB42C3E}">
      <dsp:nvSpPr>
        <dsp:cNvPr id="0" name=""/>
        <dsp:cNvSpPr/>
      </dsp:nvSpPr>
      <dsp:spPr>
        <a:xfrm>
          <a:off x="5496488" y="513551"/>
          <a:ext cx="465479" cy="544522"/>
        </a:xfrm>
        <a:prstGeom prst="rightArrow">
          <a:avLst>
            <a:gd name="adj1" fmla="val 60000"/>
            <a:gd name="adj2" fmla="val 50000"/>
          </a:avLst>
        </a:prstGeom>
        <a:solidFill>
          <a:schemeClr val="accent1">
            <a:lumMod val="40000"/>
            <a:lumOff val="60000"/>
          </a:schemeClr>
        </a:solidFill>
        <a:ln>
          <a:noFill/>
        </a:ln>
        <a:effectLst/>
      </dsp:spPr>
      <dsp:style>
        <a:lnRef idx="0">
          <a:scrgbClr r="0" g="0" b="0"/>
        </a:lnRef>
        <a:fillRef idx="2">
          <a:scrgbClr r="0" g="0" b="0"/>
        </a:fillRef>
        <a:effectRef idx="1">
          <a:scrgbClr r="0" g="0" b="0"/>
        </a:effectRef>
        <a:fontRef idx="minor">
          <a:schemeClr val="dk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ES" sz="1000" kern="1200">
            <a:solidFill>
              <a:sysClr val="windowText" lastClr="000000"/>
            </a:solidFill>
          </a:endParaRPr>
        </a:p>
      </dsp:txBody>
      <dsp:txXfrm>
        <a:off x="5496488" y="622455"/>
        <a:ext cx="325835" cy="326714"/>
      </dsp:txXfrm>
    </dsp:sp>
    <dsp:sp modelId="{4815DE06-950C-4E92-8B71-DA89CF7B515E}">
      <dsp:nvSpPr>
        <dsp:cNvPr id="0" name=""/>
        <dsp:cNvSpPr/>
      </dsp:nvSpPr>
      <dsp:spPr>
        <a:xfrm>
          <a:off x="6155185" y="0"/>
          <a:ext cx="2195657" cy="1571625"/>
        </a:xfrm>
        <a:prstGeom prst="roundRect">
          <a:avLst>
            <a:gd name="adj" fmla="val 10000"/>
          </a:avLst>
        </a:prstGeom>
        <a:gradFill rotWithShape="0">
          <a:gsLst>
            <a:gs pos="0">
              <a:schemeClr val="accent1">
                <a:alpha val="90000"/>
                <a:hueOff val="0"/>
                <a:satOff val="0"/>
                <a:lumOff val="0"/>
                <a:alphaOff val="-40000"/>
                <a:lumMod val="110000"/>
                <a:satMod val="105000"/>
                <a:tint val="67000"/>
              </a:schemeClr>
            </a:gs>
            <a:gs pos="50000">
              <a:schemeClr val="accent1">
                <a:alpha val="90000"/>
                <a:hueOff val="0"/>
                <a:satOff val="0"/>
                <a:lumOff val="0"/>
                <a:alphaOff val="-40000"/>
                <a:lumMod val="105000"/>
                <a:satMod val="103000"/>
                <a:tint val="73000"/>
              </a:schemeClr>
            </a:gs>
            <a:gs pos="100000">
              <a:schemeClr val="accent1">
                <a:alpha val="90000"/>
                <a:hueOff val="0"/>
                <a:satOff val="0"/>
                <a:lumOff val="0"/>
                <a:alphaOff val="-40000"/>
                <a:lumMod val="105000"/>
                <a:satMod val="109000"/>
                <a:tint val="81000"/>
              </a:schemeClr>
            </a:gs>
          </a:gsLst>
          <a:lin ang="5400000" scaled="0"/>
        </a:gradFill>
        <a:ln>
          <a:noFill/>
        </a:ln>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5720" tIns="45720" rIns="45720" bIns="45720" numCol="1" spcCol="1270" anchor="t" anchorCtr="0">
          <a:noAutofit/>
        </a:bodyPr>
        <a:lstStyle/>
        <a:p>
          <a:pPr marL="0" lvl="0" indent="0" algn="l" defTabSz="533400">
            <a:lnSpc>
              <a:spcPct val="90000"/>
            </a:lnSpc>
            <a:spcBef>
              <a:spcPct val="0"/>
            </a:spcBef>
            <a:spcAft>
              <a:spcPct val="35000"/>
            </a:spcAft>
            <a:buNone/>
          </a:pPr>
          <a:r>
            <a:rPr lang="es-ES" sz="1200" b="1" u="sng" kern="1200"/>
            <a:t>ANÁLISIS</a:t>
          </a:r>
        </a:p>
        <a:p>
          <a:pPr marL="57150" lvl="1" indent="-57150" algn="l" defTabSz="400050">
            <a:lnSpc>
              <a:spcPct val="90000"/>
            </a:lnSpc>
            <a:spcBef>
              <a:spcPct val="0"/>
            </a:spcBef>
            <a:spcAft>
              <a:spcPct val="15000"/>
            </a:spcAft>
            <a:buChar char="•"/>
          </a:pPr>
          <a:r>
            <a:rPr lang="es-ES" sz="900" kern="1200"/>
            <a:t>¿Que sucede con cada uno de los elementos de análisis de los ejes temáticos (Hoja "Estructura"): contexto, planeación y seguimiento, recursos, gobernanza, sistemas productivos sostenibles, logros?</a:t>
          </a:r>
        </a:p>
        <a:p>
          <a:pPr marL="57150" lvl="1" indent="-57150" algn="l" defTabSz="400050">
            <a:lnSpc>
              <a:spcPct val="90000"/>
            </a:lnSpc>
            <a:spcBef>
              <a:spcPct val="0"/>
            </a:spcBef>
            <a:spcAft>
              <a:spcPct val="15000"/>
            </a:spcAft>
            <a:buChar char="•"/>
          </a:pPr>
          <a:r>
            <a:rPr lang="es-ES" sz="900" kern="1200"/>
            <a:t>¿Cuáles son las medidas de manejo o acciones para mejorar la situación en los diferentes elementos de análisis?</a:t>
          </a:r>
        </a:p>
      </dsp:txBody>
      <dsp:txXfrm>
        <a:off x="6201216" y="46031"/>
        <a:ext cx="2103595" cy="1479563"/>
      </dsp:txXfrm>
    </dsp:sp>
  </dsp:spTree>
</dsp:drawing>
</file>

<file path=xl/diagrams/layout1.xml><?xml version="1.0" encoding="utf-8"?>
<dgm:layoutDef xmlns:dgm="http://schemas.openxmlformats.org/drawingml/2006/diagram" xmlns:a="http://schemas.openxmlformats.org/drawingml/2006/main" uniqueId="urn:microsoft.com/office/officeart/2005/8/layout/hList1">
  <dgm:title val=""/>
  <dgm:desc val=""/>
  <dgm:catLst>
    <dgm:cat type="list" pri="5000"/>
    <dgm:cat type="convert" pri="5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0.8"/>
      <dgm:constr type="h" for="des" forName="desTx" refType="primFontSz" refFor="des" refForName="parTx" fact="1.22"/>
      <dgm:constr type="w" for="ch" forName="space" refType="w" refFor="ch" refForName="composite" op="equ" fact="0.14"/>
    </dgm:constrLst>
    <dgm:ruleLst>
      <dgm:rule type="w" for="ch" forName="composite" val="0" fact="NaN" max="NaN"/>
      <dgm:rule type="primFontSz" for="des" forName="parTx" val="5" fact="NaN" max="NaN"/>
    </dgm:ruleLst>
    <dgm:forEach name="Name4" axis="ch" ptType="node">
      <dgm:layoutNode name="composite">
        <dgm:alg type="composite"/>
        <dgm:shape xmlns:r="http://schemas.openxmlformats.org/officeDocument/2006/relationships" r:blip="">
          <dgm:adjLst/>
        </dgm:shape>
        <dgm:presOf/>
        <dgm:constrLst>
          <dgm:constr type="l" for="ch" forName="parTx"/>
          <dgm:constr type="w" for="ch" forName="parTx" refType="w"/>
          <dgm:constr type="t" for="ch" forName="parTx"/>
          <dgm:constr type="l" for="ch" forName="desTx"/>
          <dgm:constr type="w" for="ch" forName="desTx" refType="w" refFor="ch" refForName="parTx"/>
          <dgm:constr type="t" for="ch" forName="desTx" refType="h" refFor="ch" refForName="parTx"/>
        </dgm:constrLst>
        <dgm:ruleLst>
          <dgm:rule type="h" val="INF" fact="NaN" max="NaN"/>
        </dgm:ruleLst>
        <dgm:layoutNode name="parTx" styleLbl="alignNode1">
          <dgm:varLst>
            <dgm:chMax val="0"/>
            <dgm:chPref val="0"/>
            <dgm:bulletEnabled val="1"/>
          </dgm:varLst>
          <dgm:alg type="tx"/>
          <dgm:shape xmlns:r="http://schemas.openxmlformats.org/officeDocument/2006/relationships" type="rect" r:blip="">
            <dgm:adjLst/>
          </dgm:shape>
          <dgm:presOf axis="self" ptType="node"/>
          <dgm:constrLst>
            <dgm:constr type="h" refType="w" op="lte" fact="0.4"/>
            <dgm:constr type="h"/>
            <dgm:constr type="tMarg" refType="primFontSz" fact="0.32"/>
            <dgm:constr type="bMarg" refType="primFontSz" fact="0.32"/>
          </dgm:constrLst>
          <dgm:ruleLst>
            <dgm:rule type="h" val="INF" fact="NaN" max="NaN"/>
          </dgm:ruleLst>
        </dgm:layoutNode>
        <dgm:layoutNode name="desTx" styleLbl="alignAccFollowNode1">
          <dgm:varLst>
            <dgm:bulletEnabled val="1"/>
          </dgm:varLst>
          <dgm:alg type="tx">
            <dgm:param type="stBulletLvl" val="1"/>
          </dgm:alg>
          <dgm:shape xmlns:r="http://schemas.openxmlformats.org/officeDocument/2006/relationships" type="rect" r:blip="">
            <dgm:adjLst/>
          </dgm:shape>
          <dgm:presOf axis="des" ptType="node"/>
          <dgm:constrLst>
            <dgm:constr type="secFontSz" val="65"/>
            <dgm:constr type="primFontSz" refType="secFontSz"/>
            <dgm:constr type="h"/>
            <dgm:constr type="lMarg" refType="primFontSz" fact="0.42"/>
            <dgm:constr type="tMarg" refType="primFontSz" fact="0.42"/>
            <dgm:constr type="bMarg" refType="primFontSz" fact="0.63"/>
          </dgm:constrLst>
          <dgm:ruleLst>
            <dgm:rule type="h" val="INF" fact="NaN" max="NaN"/>
          </dgm:ruleLst>
        </dgm:layoutNode>
      </dgm:layoutNode>
      <dgm:forEach name="Name5" axis="followSib" ptType="sibTrans" cnt="1">
        <dgm:layoutNode name="space">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g"/></Relationships>
</file>

<file path=xl/drawings/_rels/drawing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diagramColors" Target="../diagrams/colors2.xml"/><Relationship Id="rId3" Type="http://schemas.openxmlformats.org/officeDocument/2006/relationships/diagramLayout" Target="../diagrams/layout1.xml"/><Relationship Id="rId7" Type="http://schemas.openxmlformats.org/officeDocument/2006/relationships/image" Target="../media/image13.png"/><Relationship Id="rId12" Type="http://schemas.openxmlformats.org/officeDocument/2006/relationships/diagramQuickStyle" Target="../diagrams/quickStyle2.xml"/><Relationship Id="rId2" Type="http://schemas.openxmlformats.org/officeDocument/2006/relationships/diagramData" Target="../diagrams/data1.xml"/><Relationship Id="rId16" Type="http://schemas.openxmlformats.org/officeDocument/2006/relationships/image" Target="../media/image17.jpg"/><Relationship Id="rId1" Type="http://schemas.openxmlformats.org/officeDocument/2006/relationships/image" Target="../media/image12.png"/><Relationship Id="rId6" Type="http://schemas.microsoft.com/office/2007/relationships/diagramDrawing" Target="../diagrams/drawing1.xml"/><Relationship Id="rId11" Type="http://schemas.openxmlformats.org/officeDocument/2006/relationships/diagramLayout" Target="../diagrams/layout2.xml"/><Relationship Id="rId5" Type="http://schemas.openxmlformats.org/officeDocument/2006/relationships/diagramColors" Target="../diagrams/colors1.xml"/><Relationship Id="rId15" Type="http://schemas.openxmlformats.org/officeDocument/2006/relationships/image" Target="../media/image16.jpg"/><Relationship Id="rId10" Type="http://schemas.openxmlformats.org/officeDocument/2006/relationships/diagramData" Target="../diagrams/data2.xml"/><Relationship Id="rId4" Type="http://schemas.openxmlformats.org/officeDocument/2006/relationships/diagramQuickStyle" Target="../diagrams/quickStyle1.xml"/><Relationship Id="rId9" Type="http://schemas.openxmlformats.org/officeDocument/2006/relationships/image" Target="../media/image15.jpg"/><Relationship Id="rId14" Type="http://schemas.microsoft.com/office/2007/relationships/diagramDrawing" Target="../diagrams/drawing2.xml"/></Relationships>
</file>

<file path=xl/drawings/_rels/drawing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jpg"/></Relationships>
</file>

<file path=xl/drawings/drawing1.xml><?xml version="1.0" encoding="utf-8"?>
<xdr:wsDr xmlns:xdr="http://schemas.openxmlformats.org/drawingml/2006/spreadsheetDrawing" xmlns:a="http://schemas.openxmlformats.org/drawingml/2006/main">
  <xdr:twoCellAnchor editAs="oneCell">
    <xdr:from>
      <xdr:col>0</xdr:col>
      <xdr:colOff>138878</xdr:colOff>
      <xdr:row>0</xdr:row>
      <xdr:rowOff>1457</xdr:rowOff>
    </xdr:from>
    <xdr:to>
      <xdr:col>11</xdr:col>
      <xdr:colOff>1033875</xdr:colOff>
      <xdr:row>32</xdr:row>
      <xdr:rowOff>3187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878" y="1457"/>
          <a:ext cx="9328107" cy="5949047"/>
        </a:xfrm>
        <a:prstGeom prst="rect">
          <a:avLst/>
        </a:prstGeom>
      </xdr:spPr>
    </xdr:pic>
    <xdr:clientData/>
  </xdr:twoCellAnchor>
  <xdr:twoCellAnchor>
    <xdr:from>
      <xdr:col>12</xdr:col>
      <xdr:colOff>569175</xdr:colOff>
      <xdr:row>4</xdr:row>
      <xdr:rowOff>72543</xdr:rowOff>
    </xdr:from>
    <xdr:to>
      <xdr:col>16</xdr:col>
      <xdr:colOff>534328</xdr:colOff>
      <xdr:row>15</xdr:row>
      <xdr:rowOff>82798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0053354" y="834543"/>
          <a:ext cx="2672974" cy="2105755"/>
          <a:chOff x="9885090" y="874037"/>
          <a:chExt cx="2683263" cy="2054645"/>
        </a:xfrm>
      </xdr:grpSpPr>
      <xdr:grpSp>
        <xdr:nvGrpSpPr>
          <xdr:cNvPr id="4" name="Group 3">
            <a:extLst>
              <a:ext uri="{FF2B5EF4-FFF2-40B4-BE49-F238E27FC236}">
                <a16:creationId xmlns:a16="http://schemas.microsoft.com/office/drawing/2014/main" id="{00000000-0008-0000-0000-000004000000}"/>
              </a:ext>
            </a:extLst>
          </xdr:cNvPr>
          <xdr:cNvGrpSpPr/>
        </xdr:nvGrpSpPr>
        <xdr:grpSpPr>
          <a:xfrm>
            <a:off x="9885090" y="874037"/>
            <a:ext cx="2683263" cy="2054645"/>
            <a:chOff x="9885090" y="874037"/>
            <a:chExt cx="2683263" cy="2054645"/>
          </a:xfrm>
        </xdr:grpSpPr>
        <xdr:grpSp>
          <xdr:nvGrpSpPr>
            <xdr:cNvPr id="6" name="Group 5">
              <a:extLst>
                <a:ext uri="{FF2B5EF4-FFF2-40B4-BE49-F238E27FC236}">
                  <a16:creationId xmlns:a16="http://schemas.microsoft.com/office/drawing/2014/main" id="{00000000-0008-0000-0000-000006000000}"/>
                </a:ext>
              </a:extLst>
            </xdr:cNvPr>
            <xdr:cNvGrpSpPr/>
          </xdr:nvGrpSpPr>
          <xdr:grpSpPr>
            <a:xfrm>
              <a:off x="9885090" y="874037"/>
              <a:ext cx="2683263" cy="2054645"/>
              <a:chOff x="9703594" y="892966"/>
              <a:chExt cx="2729134" cy="2119311"/>
            </a:xfrm>
          </xdr:grpSpPr>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9703594" y="892966"/>
                <a:ext cx="2729134" cy="553461"/>
              </a:xfrm>
              <a:prstGeom prst="rect">
                <a:avLst/>
              </a:prstGeom>
            </xdr:spPr>
          </xdr:pic>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0425491" y="1615618"/>
                <a:ext cx="1368954"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0">
                    <a:solidFill>
                      <a:schemeClr val="accent1">
                        <a:lumMod val="50000"/>
                      </a:schemeClr>
                    </a:solidFill>
                    <a:latin typeface="Trebuchet MS" pitchFamily="34" charset="0"/>
                  </a:rPr>
                  <a:t>Con</a:t>
                </a:r>
                <a:r>
                  <a:rPr lang="es-CO" sz="1100" b="1" i="0" baseline="0">
                    <a:solidFill>
                      <a:schemeClr val="accent1">
                        <a:lumMod val="50000"/>
                      </a:schemeClr>
                    </a:solidFill>
                    <a:latin typeface="Trebuchet MS" pitchFamily="34" charset="0"/>
                  </a:rPr>
                  <a:t> el apoyo de</a:t>
                </a:r>
                <a:endParaRPr lang="es-CO" sz="1100" b="1" i="0">
                  <a:solidFill>
                    <a:schemeClr val="accent1">
                      <a:lumMod val="50000"/>
                    </a:schemeClr>
                  </a:solidFill>
                  <a:latin typeface="Trebuchet MS" pitchFamily="34" charset="0"/>
                </a:endParaRPr>
              </a:p>
            </xdr:txBody>
          </xdr:sp>
          <xdr:sp macro="" textlink="">
            <xdr:nvSpPr>
              <xdr:cNvPr id="18" name="Rectángulo 17">
                <a:extLst>
                  <a:ext uri="{FF2B5EF4-FFF2-40B4-BE49-F238E27FC236}">
                    <a16:creationId xmlns:a16="http://schemas.microsoft.com/office/drawing/2014/main" id="{00000000-0008-0000-0000-000012000000}"/>
                  </a:ext>
                </a:extLst>
              </xdr:cNvPr>
              <xdr:cNvSpPr/>
            </xdr:nvSpPr>
            <xdr:spPr>
              <a:xfrm>
                <a:off x="10163960" y="2425831"/>
                <a:ext cx="1808407" cy="5864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3" name="CuadroTexto 20">
              <a:extLst>
                <a:ext uri="{FF2B5EF4-FFF2-40B4-BE49-F238E27FC236}">
                  <a16:creationId xmlns:a16="http://schemas.microsoft.com/office/drawing/2014/main" id="{00000000-0008-0000-0000-00000D000000}"/>
                </a:ext>
              </a:extLst>
            </xdr:cNvPr>
            <xdr:cNvSpPr txBox="1"/>
          </xdr:nvSpPr>
          <xdr:spPr>
            <a:xfrm>
              <a:off x="10396187" y="1814921"/>
              <a:ext cx="1591374" cy="357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b="1" i="0">
                  <a:solidFill>
                    <a:srgbClr val="C2C224"/>
                  </a:solidFill>
                  <a:latin typeface="Trebuchet MS" pitchFamily="34" charset="0"/>
                </a:rPr>
                <a:t>GEF / Sinap</a:t>
              </a:r>
            </a:p>
          </xdr:txBody>
        </xdr:sp>
      </xdr:grpSp>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0024481" y="2267939"/>
            <a:ext cx="2400000" cy="609524"/>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26988</xdr:colOff>
      <xdr:row>18</xdr:row>
      <xdr:rowOff>186533</xdr:rowOff>
    </xdr:from>
    <xdr:to>
      <xdr:col>4</xdr:col>
      <xdr:colOff>174625</xdr:colOff>
      <xdr:row>24</xdr:row>
      <xdr:rowOff>47625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26</xdr:row>
      <xdr:rowOff>181769</xdr:rowOff>
    </xdr:from>
    <xdr:to>
      <xdr:col>4</xdr:col>
      <xdr:colOff>193673</xdr:colOff>
      <xdr:row>32</xdr:row>
      <xdr:rowOff>31750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135734</xdr:colOff>
      <xdr:row>39</xdr:row>
      <xdr:rowOff>15084</xdr:rowOff>
    </xdr:from>
    <xdr:to>
      <xdr:col>4</xdr:col>
      <xdr:colOff>321470</xdr:colOff>
      <xdr:row>43</xdr:row>
      <xdr:rowOff>1012033</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138112</xdr:colOff>
      <xdr:row>53</xdr:row>
      <xdr:rowOff>9523</xdr:rowOff>
    </xdr:from>
    <xdr:to>
      <xdr:col>4</xdr:col>
      <xdr:colOff>166685</xdr:colOff>
      <xdr:row>57</xdr:row>
      <xdr:rowOff>126999</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140493</xdr:colOff>
      <xdr:row>62</xdr:row>
      <xdr:rowOff>145258</xdr:rowOff>
    </xdr:from>
    <xdr:to>
      <xdr:col>4</xdr:col>
      <xdr:colOff>166685</xdr:colOff>
      <xdr:row>67</xdr:row>
      <xdr:rowOff>460375</xdr:rowOff>
    </xdr:to>
    <xdr:graphicFrame macro="">
      <xdr:nvGraphicFramePr>
        <xdr:cNvPr id="11" name="Gráfico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381000</xdr:colOff>
      <xdr:row>2</xdr:row>
      <xdr:rowOff>170657</xdr:rowOff>
    </xdr:from>
    <xdr:to>
      <xdr:col>8</xdr:col>
      <xdr:colOff>31749</xdr:colOff>
      <xdr:row>15</xdr:row>
      <xdr:rowOff>269875</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142874</xdr:colOff>
      <xdr:row>71</xdr:row>
      <xdr:rowOff>178593</xdr:rowOff>
    </xdr:from>
    <xdr:to>
      <xdr:col>4</xdr:col>
      <xdr:colOff>169066</xdr:colOff>
      <xdr:row>77</xdr:row>
      <xdr:rowOff>79376</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127000</xdr:colOff>
      <xdr:row>2</xdr:row>
      <xdr:rowOff>168276</xdr:rowOff>
    </xdr:from>
    <xdr:to>
      <xdr:col>4</xdr:col>
      <xdr:colOff>126999</xdr:colOff>
      <xdr:row>15</xdr:row>
      <xdr:rowOff>238125</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77105</xdr:colOff>
      <xdr:row>0</xdr:row>
      <xdr:rowOff>34987</xdr:rowOff>
    </xdr:from>
    <xdr:to>
      <xdr:col>7</xdr:col>
      <xdr:colOff>3481710</xdr:colOff>
      <xdr:row>0</xdr:row>
      <xdr:rowOff>1219137</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5855" y="34987"/>
          <a:ext cx="18327105" cy="1184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45371</xdr:colOff>
      <xdr:row>0</xdr:row>
      <xdr:rowOff>29479</xdr:rowOff>
    </xdr:from>
    <xdr:to>
      <xdr:col>12</xdr:col>
      <xdr:colOff>1142983</xdr:colOff>
      <xdr:row>0</xdr:row>
      <xdr:rowOff>1101788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0800" y="29479"/>
          <a:ext cx="16596147" cy="1072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2</xdr:row>
      <xdr:rowOff>8061</xdr:rowOff>
    </xdr:from>
    <xdr:to>
      <xdr:col>0</xdr:col>
      <xdr:colOff>2132106</xdr:colOff>
      <xdr:row>35</xdr:row>
      <xdr:rowOff>1345406</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06" y="1151061"/>
          <a:ext cx="2120900" cy="8326314"/>
        </a:xfrm>
        <a:prstGeom prst="rect">
          <a:avLst/>
        </a:prstGeom>
      </xdr:spPr>
    </xdr:pic>
    <xdr:clientData/>
  </xdr:twoCellAnchor>
  <xdr:twoCellAnchor editAs="oneCell">
    <xdr:from>
      <xdr:col>0</xdr:col>
      <xdr:colOff>437263</xdr:colOff>
      <xdr:row>0</xdr:row>
      <xdr:rowOff>2908</xdr:rowOff>
    </xdr:from>
    <xdr:to>
      <xdr:col>4</xdr:col>
      <xdr:colOff>3115027</xdr:colOff>
      <xdr:row>1</xdr:row>
      <xdr:rowOff>8997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7263" y="2908"/>
          <a:ext cx="10964514" cy="9824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1000125</xdr:colOff>
      <xdr:row>29</xdr:row>
      <xdr:rowOff>71390</xdr:rowOff>
    </xdr:from>
    <xdr:to>
      <xdr:col>14</xdr:col>
      <xdr:colOff>1250157</xdr:colOff>
      <xdr:row>31</xdr:row>
      <xdr:rowOff>6481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86063" y="19454765"/>
          <a:ext cx="9798844" cy="2875935"/>
        </a:xfrm>
        <a:prstGeom prst="rect">
          <a:avLst/>
        </a:prstGeom>
      </xdr:spPr>
    </xdr:pic>
    <xdr:clientData/>
  </xdr:twoCellAnchor>
  <xdr:twoCellAnchor editAs="oneCell">
    <xdr:from>
      <xdr:col>4</xdr:col>
      <xdr:colOff>654836</xdr:colOff>
      <xdr:row>14</xdr:row>
      <xdr:rowOff>88930</xdr:rowOff>
    </xdr:from>
    <xdr:to>
      <xdr:col>14</xdr:col>
      <xdr:colOff>833430</xdr:colOff>
      <xdr:row>14</xdr:row>
      <xdr:rowOff>1989062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26774" y="9923493"/>
          <a:ext cx="7441406" cy="1900132"/>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343247</xdr:colOff>
      <xdr:row>0</xdr:row>
      <xdr:rowOff>3020</xdr:rowOff>
    </xdr:from>
    <xdr:to>
      <xdr:col>14</xdr:col>
      <xdr:colOff>200205</xdr:colOff>
      <xdr:row>1</xdr:row>
      <xdr:rowOff>17731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216" y="3020"/>
          <a:ext cx="11060739" cy="991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302085</xdr:colOff>
      <xdr:row>0</xdr:row>
      <xdr:rowOff>8538</xdr:rowOff>
    </xdr:from>
    <xdr:to>
      <xdr:col>15</xdr:col>
      <xdr:colOff>535586</xdr:colOff>
      <xdr:row>1</xdr:row>
      <xdr:rowOff>3368</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0679" y="8538"/>
          <a:ext cx="10901501" cy="971143"/>
        </a:xfrm>
        <a:prstGeom prst="rect">
          <a:avLst/>
        </a:prstGeom>
      </xdr:spPr>
    </xdr:pic>
    <xdr:clientData/>
  </xdr:twoCellAnchor>
  <xdr:twoCellAnchor editAs="oneCell">
    <xdr:from>
      <xdr:col>1</xdr:col>
      <xdr:colOff>280609</xdr:colOff>
      <xdr:row>1</xdr:row>
      <xdr:rowOff>22716</xdr:rowOff>
    </xdr:from>
    <xdr:to>
      <xdr:col>15</xdr:col>
      <xdr:colOff>571500</xdr:colOff>
      <xdr:row>25</xdr:row>
      <xdr:rowOff>1047749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9203" y="999029"/>
          <a:ext cx="10958891" cy="5966126"/>
        </a:xfrm>
        <a:prstGeom prst="rect">
          <a:avLst/>
        </a:prstGeom>
      </xdr:spPr>
    </xdr:pic>
    <xdr:clientData/>
  </xdr:twoCellAnchor>
  <xdr:twoCellAnchor>
    <xdr:from>
      <xdr:col>1</xdr:col>
      <xdr:colOff>314738</xdr:colOff>
      <xdr:row>27</xdr:row>
      <xdr:rowOff>124833</xdr:rowOff>
    </xdr:from>
    <xdr:to>
      <xdr:col>15</xdr:col>
      <xdr:colOff>717499</xdr:colOff>
      <xdr:row>57</xdr:row>
      <xdr:rowOff>35717</xdr:rowOff>
    </xdr:to>
    <xdr:grpSp>
      <xdr:nvGrpSpPr>
        <xdr:cNvPr id="5" name="Grupo 4">
          <a:extLst>
            <a:ext uri="{FF2B5EF4-FFF2-40B4-BE49-F238E27FC236}">
              <a16:creationId xmlns:a16="http://schemas.microsoft.com/office/drawing/2014/main" id="{00000000-0008-0000-0300-000005000000}"/>
            </a:ext>
          </a:extLst>
        </xdr:cNvPr>
        <xdr:cNvGrpSpPr/>
      </xdr:nvGrpSpPr>
      <xdr:grpSpPr>
        <a:xfrm>
          <a:off x="493332" y="7447177"/>
          <a:ext cx="11070761" cy="5625884"/>
          <a:chOff x="493332" y="7804364"/>
          <a:chExt cx="11070761" cy="5625884"/>
        </a:xfrm>
      </xdr:grpSpPr>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3332" y="7804364"/>
            <a:ext cx="11070761" cy="5625884"/>
          </a:xfrm>
          <a:prstGeom prst="rect">
            <a:avLst/>
          </a:prstGeom>
        </xdr:spPr>
      </xdr:pic>
      <xdr:sp macro="" textlink="">
        <xdr:nvSpPr>
          <xdr:cNvPr id="4" name="Rectángulo 3">
            <a:extLst>
              <a:ext uri="{FF2B5EF4-FFF2-40B4-BE49-F238E27FC236}">
                <a16:creationId xmlns:a16="http://schemas.microsoft.com/office/drawing/2014/main" id="{00000000-0008-0000-0300-000004000000}"/>
              </a:ext>
            </a:extLst>
          </xdr:cNvPr>
          <xdr:cNvSpPr/>
        </xdr:nvSpPr>
        <xdr:spPr>
          <a:xfrm>
            <a:off x="4702969" y="8334375"/>
            <a:ext cx="142875" cy="1666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161925</xdr:colOff>
      <xdr:row>5</xdr:row>
      <xdr:rowOff>133349</xdr:rowOff>
    </xdr:from>
    <xdr:to>
      <xdr:col>10</xdr:col>
      <xdr:colOff>675140</xdr:colOff>
      <xdr:row>25</xdr:row>
      <xdr:rowOff>142224</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447925" y="2419349"/>
          <a:ext cx="5847215" cy="3818875"/>
        </a:xfrm>
        <a:prstGeom prst="rect">
          <a:avLst/>
        </a:prstGeom>
      </xdr:spPr>
    </xdr:pic>
    <xdr:clientData/>
  </xdr:twoCellAnchor>
  <xdr:twoCellAnchor>
    <xdr:from>
      <xdr:col>11</xdr:col>
      <xdr:colOff>457199</xdr:colOff>
      <xdr:row>6</xdr:row>
      <xdr:rowOff>28575</xdr:rowOff>
    </xdr:from>
    <xdr:to>
      <xdr:col>15</xdr:col>
      <xdr:colOff>381000</xdr:colOff>
      <xdr:row>9</xdr:row>
      <xdr:rowOff>0</xdr:rowOff>
    </xdr:to>
    <xdr:sp macro="" textlink="">
      <xdr:nvSpPr>
        <xdr:cNvPr id="4" name="Llamada rectangular redondeada 3">
          <a:extLst>
            <a:ext uri="{FF2B5EF4-FFF2-40B4-BE49-F238E27FC236}">
              <a16:creationId xmlns:a16="http://schemas.microsoft.com/office/drawing/2014/main" id="{00000000-0008-0000-0400-000004000000}"/>
            </a:ext>
          </a:extLst>
        </xdr:cNvPr>
        <xdr:cNvSpPr/>
      </xdr:nvSpPr>
      <xdr:spPr>
        <a:xfrm>
          <a:off x="8839199" y="2171700"/>
          <a:ext cx="2971801" cy="542925"/>
        </a:xfrm>
        <a:prstGeom prst="wedgeRoundRectCallout">
          <a:avLst>
            <a:gd name="adj1" fmla="val -82285"/>
            <a:gd name="adj2" fmla="val 21822"/>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000">
              <a:latin typeface="Trebuchet MS" pitchFamily="34" charset="0"/>
            </a:rPr>
            <a:t>Describe el alcance del</a:t>
          </a:r>
          <a:r>
            <a:rPr lang="es-CO" sz="1000" baseline="0">
              <a:latin typeface="Trebuchet MS" pitchFamily="34" charset="0"/>
            </a:rPr>
            <a:t> elemento de análisis para facilitar su interpretación y análisis</a:t>
          </a:r>
          <a:endParaRPr lang="es-CO" sz="1000">
            <a:latin typeface="Trebuchet MS" pitchFamily="34" charset="0"/>
          </a:endParaRPr>
        </a:p>
      </xdr:txBody>
    </xdr:sp>
    <xdr:clientData/>
  </xdr:twoCellAnchor>
  <xdr:twoCellAnchor>
    <xdr:from>
      <xdr:col>0</xdr:col>
      <xdr:colOff>114300</xdr:colOff>
      <xdr:row>8</xdr:row>
      <xdr:rowOff>95250</xdr:rowOff>
    </xdr:from>
    <xdr:to>
      <xdr:col>3</xdr:col>
      <xdr:colOff>0</xdr:colOff>
      <xdr:row>13</xdr:row>
      <xdr:rowOff>9525</xdr:rowOff>
    </xdr:to>
    <xdr:sp macro="" textlink="">
      <xdr:nvSpPr>
        <xdr:cNvPr id="5" name="Llamada rectangular redondeada 4">
          <a:extLst>
            <a:ext uri="{FF2B5EF4-FFF2-40B4-BE49-F238E27FC236}">
              <a16:creationId xmlns:a16="http://schemas.microsoft.com/office/drawing/2014/main" id="{00000000-0008-0000-0400-000005000000}"/>
            </a:ext>
          </a:extLst>
        </xdr:cNvPr>
        <xdr:cNvSpPr/>
      </xdr:nvSpPr>
      <xdr:spPr>
        <a:xfrm>
          <a:off x="114300" y="2476500"/>
          <a:ext cx="2171700" cy="866775"/>
        </a:xfrm>
        <a:prstGeom prst="wedgeRoundRectCallout">
          <a:avLst>
            <a:gd name="adj1" fmla="val 63963"/>
            <a:gd name="adj2" fmla="val -4049"/>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100"/>
            <a:t>Debe</a:t>
          </a:r>
          <a:r>
            <a:rPr lang="es-CO" sz="1100" baseline="0"/>
            <a:t> sistematizarse la mayor y mejor información posible de la situación del elemento de análisis</a:t>
          </a:r>
          <a:endParaRPr lang="es-CO" sz="1100"/>
        </a:p>
      </xdr:txBody>
    </xdr:sp>
    <xdr:clientData/>
  </xdr:twoCellAnchor>
  <xdr:twoCellAnchor>
    <xdr:from>
      <xdr:col>11</xdr:col>
      <xdr:colOff>469105</xdr:colOff>
      <xdr:row>9</xdr:row>
      <xdr:rowOff>88107</xdr:rowOff>
    </xdr:from>
    <xdr:to>
      <xdr:col>15</xdr:col>
      <xdr:colOff>381000</xdr:colOff>
      <xdr:row>13</xdr:row>
      <xdr:rowOff>142875</xdr:rowOff>
    </xdr:to>
    <xdr:sp macro="" textlink="">
      <xdr:nvSpPr>
        <xdr:cNvPr id="6" name="Llamada rectangular redondeada 5">
          <a:extLst>
            <a:ext uri="{FF2B5EF4-FFF2-40B4-BE49-F238E27FC236}">
              <a16:creationId xmlns:a16="http://schemas.microsoft.com/office/drawing/2014/main" id="{00000000-0008-0000-0400-000006000000}"/>
            </a:ext>
          </a:extLst>
        </xdr:cNvPr>
        <xdr:cNvSpPr/>
      </xdr:nvSpPr>
      <xdr:spPr>
        <a:xfrm>
          <a:off x="8851105" y="2802732"/>
          <a:ext cx="2959895" cy="816768"/>
        </a:xfrm>
        <a:prstGeom prst="wedgeRoundRectCallout">
          <a:avLst>
            <a:gd name="adj1" fmla="val -88439"/>
            <a:gd name="adj2" fmla="val 16924"/>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000" baseline="0">
              <a:solidFill>
                <a:schemeClr val="dk1"/>
              </a:solidFill>
              <a:latin typeface="Trebuchet MS" pitchFamily="34" charset="0"/>
              <a:ea typeface="+mn-ea"/>
              <a:cs typeface="+mn-cs"/>
            </a:rPr>
            <a:t>Deben listarse los medios y soportes que argumentan el análisis de la situación (p.e. memorias, fotos, estudios, mapas, acuerdos, etc.)</a:t>
          </a:r>
        </a:p>
      </xdr:txBody>
    </xdr:sp>
    <xdr:clientData/>
  </xdr:twoCellAnchor>
  <xdr:twoCellAnchor>
    <xdr:from>
      <xdr:col>11</xdr:col>
      <xdr:colOff>438150</xdr:colOff>
      <xdr:row>3</xdr:row>
      <xdr:rowOff>0</xdr:rowOff>
    </xdr:from>
    <xdr:to>
      <xdr:col>15</xdr:col>
      <xdr:colOff>381000</xdr:colOff>
      <xdr:row>5</xdr:row>
      <xdr:rowOff>104775</xdr:rowOff>
    </xdr:to>
    <xdr:sp macro="" textlink="">
      <xdr:nvSpPr>
        <xdr:cNvPr id="7" name="Llamada rectangular redondeada 6">
          <a:extLst>
            <a:ext uri="{FF2B5EF4-FFF2-40B4-BE49-F238E27FC236}">
              <a16:creationId xmlns:a16="http://schemas.microsoft.com/office/drawing/2014/main" id="{00000000-0008-0000-0400-000007000000}"/>
            </a:ext>
          </a:extLst>
        </xdr:cNvPr>
        <xdr:cNvSpPr/>
      </xdr:nvSpPr>
      <xdr:spPr>
        <a:xfrm>
          <a:off x="8820150" y="1535906"/>
          <a:ext cx="2990850" cy="521494"/>
        </a:xfrm>
        <a:prstGeom prst="wedgeRoundRectCallout">
          <a:avLst>
            <a:gd name="adj1" fmla="val -145344"/>
            <a:gd name="adj2" fmla="val 89718"/>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000">
              <a:latin typeface="Trebuchet MS" pitchFamily="34" charset="0"/>
            </a:rPr>
            <a:t>Es el título del</a:t>
          </a:r>
          <a:r>
            <a:rPr lang="es-CO" sz="1000" baseline="0">
              <a:latin typeface="Trebuchet MS" pitchFamily="34" charset="0"/>
            </a:rPr>
            <a:t> elemento  de análisis que se abordará en la ficha técnica</a:t>
          </a:r>
          <a:endParaRPr lang="es-CO" sz="1000">
            <a:latin typeface="Trebuchet MS" pitchFamily="34" charset="0"/>
          </a:endParaRPr>
        </a:p>
      </xdr:txBody>
    </xdr:sp>
    <xdr:clientData/>
  </xdr:twoCellAnchor>
  <xdr:twoCellAnchor>
    <xdr:from>
      <xdr:col>0</xdr:col>
      <xdr:colOff>95250</xdr:colOff>
      <xdr:row>14</xdr:row>
      <xdr:rowOff>152401</xdr:rowOff>
    </xdr:from>
    <xdr:to>
      <xdr:col>2</xdr:col>
      <xdr:colOff>742950</xdr:colOff>
      <xdr:row>21</xdr:row>
      <xdr:rowOff>66675</xdr:rowOff>
    </xdr:to>
    <xdr:sp macro="" textlink="">
      <xdr:nvSpPr>
        <xdr:cNvPr id="8" name="Llamada rectangular redondeada 7">
          <a:extLst>
            <a:ext uri="{FF2B5EF4-FFF2-40B4-BE49-F238E27FC236}">
              <a16:creationId xmlns:a16="http://schemas.microsoft.com/office/drawing/2014/main" id="{00000000-0008-0000-0400-000008000000}"/>
            </a:ext>
          </a:extLst>
        </xdr:cNvPr>
        <xdr:cNvSpPr/>
      </xdr:nvSpPr>
      <xdr:spPr>
        <a:xfrm>
          <a:off x="95250" y="2990851"/>
          <a:ext cx="2171700" cy="1247774"/>
        </a:xfrm>
        <a:prstGeom prst="wedgeRoundRectCallout">
          <a:avLst>
            <a:gd name="adj1" fmla="val 74051"/>
            <a:gd name="adj2" fmla="val 11730"/>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CO" sz="1100" u="none"/>
            <a:t>Se</a:t>
          </a:r>
          <a:r>
            <a:rPr lang="es-CO" sz="1100" u="none" baseline="0"/>
            <a:t> presenta una descripción genérica de los niveles situacionales. Por ello, es fundamental contextualizar la respuesta en la casilla "Análisis de la situación"</a:t>
          </a:r>
          <a:endParaRPr lang="es-CO" sz="1100" u="none"/>
        </a:p>
      </xdr:txBody>
    </xdr:sp>
    <xdr:clientData/>
  </xdr:twoCellAnchor>
  <xdr:twoCellAnchor>
    <xdr:from>
      <xdr:col>11</xdr:col>
      <xdr:colOff>481012</xdr:colOff>
      <xdr:row>14</xdr:row>
      <xdr:rowOff>109537</xdr:rowOff>
    </xdr:from>
    <xdr:to>
      <xdr:col>15</xdr:col>
      <xdr:colOff>369094</xdr:colOff>
      <xdr:row>21</xdr:row>
      <xdr:rowOff>52387</xdr:rowOff>
    </xdr:to>
    <xdr:sp macro="" textlink="">
      <xdr:nvSpPr>
        <xdr:cNvPr id="9" name="Llamada rectangular redondeada 8">
          <a:extLst>
            <a:ext uri="{FF2B5EF4-FFF2-40B4-BE49-F238E27FC236}">
              <a16:creationId xmlns:a16="http://schemas.microsoft.com/office/drawing/2014/main" id="{00000000-0008-0000-0400-000009000000}"/>
            </a:ext>
          </a:extLst>
        </xdr:cNvPr>
        <xdr:cNvSpPr/>
      </xdr:nvSpPr>
      <xdr:spPr>
        <a:xfrm>
          <a:off x="8863012" y="3633787"/>
          <a:ext cx="2936082" cy="1276350"/>
        </a:xfrm>
        <a:prstGeom prst="wedgeRoundRectCallout">
          <a:avLst>
            <a:gd name="adj1" fmla="val -88823"/>
            <a:gd name="adj2" fmla="val 60789"/>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CO" sz="1100" baseline="0">
              <a:solidFill>
                <a:schemeClr val="dk1"/>
              </a:solidFill>
              <a:effectLst/>
              <a:latin typeface="+mn-lt"/>
              <a:ea typeface="+mn-ea"/>
              <a:cs typeface="+mn-cs"/>
            </a:rPr>
            <a:t>Debe asignarse un puntaje de acuerdo al nivel situacional que más se aproxime a la realidad del área protegida. Cuando no exista consenso, se asignará el nivel situacional más bajo y se dejará la explicación en la casilla "Análisis de la situación".</a:t>
          </a:r>
          <a:endParaRPr lang="es-CO" sz="1100"/>
        </a:p>
      </xdr:txBody>
    </xdr:sp>
    <xdr:clientData/>
  </xdr:twoCellAnchor>
  <xdr:twoCellAnchor>
    <xdr:from>
      <xdr:col>11</xdr:col>
      <xdr:colOff>452437</xdr:colOff>
      <xdr:row>21</xdr:row>
      <xdr:rowOff>138111</xdr:rowOff>
    </xdr:from>
    <xdr:to>
      <xdr:col>15</xdr:col>
      <xdr:colOff>347662</xdr:colOff>
      <xdr:row>26</xdr:row>
      <xdr:rowOff>476249</xdr:rowOff>
    </xdr:to>
    <xdr:sp macro="" textlink="">
      <xdr:nvSpPr>
        <xdr:cNvPr id="11" name="Llamada rectangular redondeada 10">
          <a:extLst>
            <a:ext uri="{FF2B5EF4-FFF2-40B4-BE49-F238E27FC236}">
              <a16:creationId xmlns:a16="http://schemas.microsoft.com/office/drawing/2014/main" id="{00000000-0008-0000-0400-00000B000000}"/>
            </a:ext>
          </a:extLst>
        </xdr:cNvPr>
        <xdr:cNvSpPr/>
      </xdr:nvSpPr>
      <xdr:spPr>
        <a:xfrm>
          <a:off x="8834437" y="4995861"/>
          <a:ext cx="2943225" cy="1290638"/>
        </a:xfrm>
        <a:prstGeom prst="wedgeRoundRectCallout">
          <a:avLst>
            <a:gd name="adj1" fmla="val -98096"/>
            <a:gd name="adj2" fmla="val -9353"/>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CO" sz="1100" baseline="0">
              <a:solidFill>
                <a:schemeClr val="dk1"/>
              </a:solidFill>
              <a:effectLst/>
              <a:latin typeface="+mn-lt"/>
              <a:ea typeface="+mn-ea"/>
              <a:cs typeface="+mn-cs"/>
            </a:rPr>
            <a:t>De acuerdo al análisis realizado y al nivel situacional escogido, debe plantearse medidas o acciones de manejo conducentes a mejorar el nivel situacional o a mantenerlo cuando está en un nivel alto. Se deberá establecer responsables para su logro</a:t>
          </a:r>
          <a:endParaRPr lang="es-CO" sz="1100"/>
        </a:p>
      </xdr:txBody>
    </xdr:sp>
    <xdr:clientData/>
  </xdr:twoCellAnchor>
  <xdr:twoCellAnchor>
    <xdr:from>
      <xdr:col>0</xdr:col>
      <xdr:colOff>119063</xdr:colOff>
      <xdr:row>29</xdr:row>
      <xdr:rowOff>23819</xdr:rowOff>
    </xdr:from>
    <xdr:to>
      <xdr:col>15</xdr:col>
      <xdr:colOff>261938</xdr:colOff>
      <xdr:row>58</xdr:row>
      <xdr:rowOff>59531</xdr:rowOff>
    </xdr:to>
    <xdr:graphicFrame macro="">
      <xdr:nvGraphicFramePr>
        <xdr:cNvPr id="2" name="Diagrama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4</xdr:col>
      <xdr:colOff>702469</xdr:colOff>
      <xdr:row>30</xdr:row>
      <xdr:rowOff>166685</xdr:rowOff>
    </xdr:from>
    <xdr:to>
      <xdr:col>5</xdr:col>
      <xdr:colOff>285750</xdr:colOff>
      <xdr:row>32</xdr:row>
      <xdr:rowOff>154779</xdr:rowOff>
    </xdr:to>
    <xdr:sp macro="" textlink="">
      <xdr:nvSpPr>
        <xdr:cNvPr id="15" name="Flecha derecha 14">
          <a:extLst>
            <a:ext uri="{FF2B5EF4-FFF2-40B4-BE49-F238E27FC236}">
              <a16:creationId xmlns:a16="http://schemas.microsoft.com/office/drawing/2014/main" id="{00000000-0008-0000-0400-00000F000000}"/>
            </a:ext>
          </a:extLst>
        </xdr:cNvPr>
        <xdr:cNvSpPr/>
      </xdr:nvSpPr>
      <xdr:spPr>
        <a:xfrm>
          <a:off x="3750469" y="7465216"/>
          <a:ext cx="345281" cy="369094"/>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140494</xdr:colOff>
      <xdr:row>30</xdr:row>
      <xdr:rowOff>152398</xdr:rowOff>
    </xdr:from>
    <xdr:to>
      <xdr:col>10</xdr:col>
      <xdr:colOff>485775</xdr:colOff>
      <xdr:row>32</xdr:row>
      <xdr:rowOff>140492</xdr:rowOff>
    </xdr:to>
    <xdr:sp macro="" textlink="">
      <xdr:nvSpPr>
        <xdr:cNvPr id="16" name="Flecha derecha 15">
          <a:extLst>
            <a:ext uri="{FF2B5EF4-FFF2-40B4-BE49-F238E27FC236}">
              <a16:creationId xmlns:a16="http://schemas.microsoft.com/office/drawing/2014/main" id="{00000000-0008-0000-0400-000010000000}"/>
            </a:ext>
          </a:extLst>
        </xdr:cNvPr>
        <xdr:cNvSpPr/>
      </xdr:nvSpPr>
      <xdr:spPr>
        <a:xfrm>
          <a:off x="7760494" y="7450929"/>
          <a:ext cx="345281" cy="369094"/>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690562</xdr:colOff>
      <xdr:row>84</xdr:row>
      <xdr:rowOff>35715</xdr:rowOff>
    </xdr:from>
    <xdr:to>
      <xdr:col>13</xdr:col>
      <xdr:colOff>452437</xdr:colOff>
      <xdr:row>91</xdr:row>
      <xdr:rowOff>154778</xdr:rowOff>
    </xdr:to>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2214562" y="17621246"/>
          <a:ext cx="8143875" cy="145256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600"/>
            </a:spcAft>
          </a:pPr>
          <a:r>
            <a:rPr lang="es-CO" sz="1100"/>
            <a:t>Cuando la </a:t>
          </a:r>
          <a:r>
            <a:rPr lang="es-CO" sz="1100" b="1" u="sng"/>
            <a:t>aplicación</a:t>
          </a:r>
          <a:r>
            <a:rPr lang="es-CO" sz="1100" b="1" u="sng" baseline="0"/>
            <a:t> la realiza solamente la autoridad ambiental</a:t>
          </a:r>
          <a:r>
            <a:rPr lang="es-CO" sz="1100" baseline="0"/>
            <a:t>, se sugiere proyectar en video beam la hoja "Aplicativo" e ir resolviendo conjuntamente los elementos de análisis. </a:t>
          </a:r>
        </a:p>
        <a:p>
          <a:pPr algn="just">
            <a:spcAft>
              <a:spcPts val="600"/>
            </a:spcAft>
          </a:pPr>
          <a:r>
            <a:rPr lang="es-CO" sz="1100"/>
            <a:t>Cuando la </a:t>
          </a:r>
          <a:r>
            <a:rPr lang="es-CO" sz="1100" b="1" u="sng"/>
            <a:t>aplicación es con actores</a:t>
          </a:r>
          <a:r>
            <a:rPr lang="es-CO" sz="1100"/>
            <a:t>, se sugiere utilizar el conversatorio como</a:t>
          </a:r>
          <a:r>
            <a:rPr lang="es-CO" sz="1100" baseline="0"/>
            <a:t> metodología</a:t>
          </a:r>
          <a:r>
            <a:rPr lang="es-CO" sz="1100"/>
            <a:t>,</a:t>
          </a:r>
          <a:r>
            <a:rPr lang="es-CO" sz="1100" baseline="0"/>
            <a:t> donde el facilitador (líder) ya conoce la estructura de la herramienta y va conduciendo, a través de preguntas orientadoras, el diálogo y aportes para resolver los elementos de análisis. Esto permitirá una conversación más fluída y no tan líneal, además de generar mayor cercanía con los actores, lo que no ocurre cuando se proyecta con video beam. También se sugiere tener impreso en papelote los elementos de análisis que están en la gráfica de la hoja "Estructura", ya que sirve de "ruta de navegación" y ubica a los actores en qué momento del diálogo se encuentran.</a:t>
          </a:r>
          <a:endParaRPr lang="es-CO" sz="1100"/>
        </a:p>
      </xdr:txBody>
    </xdr:sp>
    <xdr:clientData/>
  </xdr:twoCellAnchor>
  <xdr:twoCellAnchor editAs="oneCell">
    <xdr:from>
      <xdr:col>1</xdr:col>
      <xdr:colOff>635903</xdr:colOff>
      <xdr:row>81</xdr:row>
      <xdr:rowOff>187401</xdr:rowOff>
    </xdr:from>
    <xdr:to>
      <xdr:col>2</xdr:col>
      <xdr:colOff>476951</xdr:colOff>
      <xdr:row>85</xdr:row>
      <xdr:rowOff>35715</xdr:rowOff>
    </xdr:to>
    <xdr:pic>
      <xdr:nvPicPr>
        <xdr:cNvPr id="20" name="Imagen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97903" y="17201432"/>
          <a:ext cx="603048" cy="610314"/>
        </a:xfrm>
        <a:prstGeom prst="rect">
          <a:avLst/>
        </a:prstGeom>
      </xdr:spPr>
    </xdr:pic>
    <xdr:clientData/>
  </xdr:twoCellAnchor>
  <xdr:twoCellAnchor>
    <xdr:from>
      <xdr:col>6</xdr:col>
      <xdr:colOff>190501</xdr:colOff>
      <xdr:row>58</xdr:row>
      <xdr:rowOff>161937</xdr:rowOff>
    </xdr:from>
    <xdr:to>
      <xdr:col>9</xdr:col>
      <xdr:colOff>138115</xdr:colOff>
      <xdr:row>60</xdr:row>
      <xdr:rowOff>47630</xdr:rowOff>
    </xdr:to>
    <xdr:sp macro="" textlink="">
      <xdr:nvSpPr>
        <xdr:cNvPr id="17" name="Flecha derecha 16">
          <a:extLst>
            <a:ext uri="{FF2B5EF4-FFF2-40B4-BE49-F238E27FC236}">
              <a16:creationId xmlns:a16="http://schemas.microsoft.com/office/drawing/2014/main" id="{00000000-0008-0000-0400-000011000000}"/>
            </a:ext>
          </a:extLst>
        </xdr:cNvPr>
        <xdr:cNvSpPr/>
      </xdr:nvSpPr>
      <xdr:spPr>
        <a:xfrm rot="5400000">
          <a:off x="5745961" y="11811008"/>
          <a:ext cx="266693" cy="2233614"/>
        </a:xfrm>
        <a:prstGeom prst="rightArrow">
          <a:avLst/>
        </a:prstGeom>
        <a:solidFill>
          <a:srgbClr val="EDD9D7"/>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461093</xdr:colOff>
      <xdr:row>0</xdr:row>
      <xdr:rowOff>2908</xdr:rowOff>
    </xdr:from>
    <xdr:to>
      <xdr:col>14</xdr:col>
      <xdr:colOff>757607</xdr:colOff>
      <xdr:row>1</xdr:row>
      <xdr:rowOff>8997</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1093" y="2908"/>
          <a:ext cx="10964514" cy="982402"/>
        </a:xfrm>
        <a:prstGeom prst="rect">
          <a:avLst/>
        </a:prstGeom>
      </xdr:spPr>
    </xdr:pic>
    <xdr:clientData/>
  </xdr:twoCellAnchor>
  <xdr:twoCellAnchor>
    <xdr:from>
      <xdr:col>3</xdr:col>
      <xdr:colOff>321469</xdr:colOff>
      <xdr:row>60</xdr:row>
      <xdr:rowOff>154785</xdr:rowOff>
    </xdr:from>
    <xdr:to>
      <xdr:col>11</xdr:col>
      <xdr:colOff>690562</xdr:colOff>
      <xdr:row>62</xdr:row>
      <xdr:rowOff>107157</xdr:rowOff>
    </xdr:to>
    <xdr:grpSp>
      <xdr:nvGrpSpPr>
        <xdr:cNvPr id="24" name="Grupo 23">
          <a:extLst>
            <a:ext uri="{FF2B5EF4-FFF2-40B4-BE49-F238E27FC236}">
              <a16:creationId xmlns:a16="http://schemas.microsoft.com/office/drawing/2014/main" id="{00000000-0008-0000-0400-000018000000}"/>
            </a:ext>
          </a:extLst>
        </xdr:cNvPr>
        <xdr:cNvGrpSpPr/>
      </xdr:nvGrpSpPr>
      <xdr:grpSpPr>
        <a:xfrm>
          <a:off x="2607469" y="13025441"/>
          <a:ext cx="6465093" cy="333372"/>
          <a:chOff x="4023382" y="158487"/>
          <a:chExt cx="3526110" cy="419329"/>
        </a:xfrm>
      </xdr:grpSpPr>
      <xdr:sp macro="" textlink="">
        <xdr:nvSpPr>
          <xdr:cNvPr id="25" name="Rectángulo 24">
            <a:extLst>
              <a:ext uri="{FF2B5EF4-FFF2-40B4-BE49-F238E27FC236}">
                <a16:creationId xmlns:a16="http://schemas.microsoft.com/office/drawing/2014/main" id="{00000000-0008-0000-0400-000019000000}"/>
              </a:ext>
            </a:extLst>
          </xdr:cNvPr>
          <xdr:cNvSpPr/>
        </xdr:nvSpPr>
        <xdr:spPr>
          <a:xfrm>
            <a:off x="4023382" y="158487"/>
            <a:ext cx="3526110" cy="419329"/>
          </a:xfrm>
          <a:prstGeom prst="rect">
            <a:avLst/>
          </a:prstGeom>
        </xdr:spPr>
        <xdr:style>
          <a:lnRef idx="1">
            <a:schemeClr val="accent2">
              <a:hueOff val="-727682"/>
              <a:satOff val="-41964"/>
              <a:lumOff val="4314"/>
              <a:alphaOff val="0"/>
            </a:schemeClr>
          </a:lnRef>
          <a:fillRef idx="3">
            <a:schemeClr val="accent2">
              <a:hueOff val="-727682"/>
              <a:satOff val="-41964"/>
              <a:lumOff val="4314"/>
              <a:alphaOff val="0"/>
            </a:schemeClr>
          </a:fillRef>
          <a:effectRef idx="3">
            <a:schemeClr val="accent2">
              <a:hueOff val="-727682"/>
              <a:satOff val="-41964"/>
              <a:lumOff val="4314"/>
              <a:alphaOff val="0"/>
            </a:schemeClr>
          </a:effectRef>
          <a:fontRef idx="minor">
            <a:schemeClr val="lt1"/>
          </a:fontRef>
        </xdr:style>
      </xdr:sp>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4023382" y="158487"/>
            <a:ext cx="3526110" cy="419329"/>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13792" tIns="65024" rIns="113792" bIns="65024" numCol="1" spcCol="1270" anchor="ctr" anchorCtr="0">
            <a:noAutofit/>
          </a:bodyPr>
          <a:lstStyle/>
          <a:p>
            <a:pPr lvl="0" algn="ctr" defTabSz="711200">
              <a:lnSpc>
                <a:spcPct val="90000"/>
              </a:lnSpc>
              <a:spcBef>
                <a:spcPct val="0"/>
              </a:spcBef>
              <a:spcAft>
                <a:spcPct val="35000"/>
              </a:spcAft>
            </a:pPr>
            <a:r>
              <a:rPr lang="es-ES" sz="1600" b="1" kern="1200">
                <a:latin typeface="Trebuchet MS" panose="020B0603020202020204" pitchFamily="34" charset="0"/>
              </a:rPr>
              <a:t>MOMENTOS DE LA APLICACIÓN</a:t>
            </a:r>
          </a:p>
        </xdr:txBody>
      </xdr:sp>
    </xdr:grpSp>
    <xdr:clientData/>
  </xdr:twoCellAnchor>
  <xdr:twoCellAnchor>
    <xdr:from>
      <xdr:col>2</xdr:col>
      <xdr:colOff>523873</xdr:colOff>
      <xdr:row>63</xdr:row>
      <xdr:rowOff>182815</xdr:rowOff>
    </xdr:from>
    <xdr:to>
      <xdr:col>13</xdr:col>
      <xdr:colOff>500062</xdr:colOff>
      <xdr:row>80</xdr:row>
      <xdr:rowOff>130961</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047873" y="13624971"/>
          <a:ext cx="8358189" cy="3186646"/>
          <a:chOff x="2047873" y="13446384"/>
          <a:chExt cx="8358189" cy="3186646"/>
        </a:xfrm>
      </xdr:grpSpPr>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54231" y="13549313"/>
            <a:ext cx="1870087" cy="1524000"/>
          </a:xfrm>
          <a:prstGeom prst="rect">
            <a:avLst/>
          </a:prstGeom>
        </xdr:spPr>
      </xdr:pic>
      <xdr:graphicFrame macro="">
        <xdr:nvGraphicFramePr>
          <xdr:cNvPr id="18" name="Diagrama 17">
            <a:extLst>
              <a:ext uri="{FF2B5EF4-FFF2-40B4-BE49-F238E27FC236}">
                <a16:creationId xmlns:a16="http://schemas.microsoft.com/office/drawing/2014/main" id="{00000000-0008-0000-0400-000012000000}"/>
              </a:ext>
            </a:extLst>
          </xdr:cNvPr>
          <xdr:cNvGraphicFramePr/>
        </xdr:nvGraphicFramePr>
        <xdr:xfrm>
          <a:off x="2047873" y="15061405"/>
          <a:ext cx="8358189" cy="1571625"/>
        </xdr:xfrm>
        <a:graphic>
          <a:graphicData uri="http://schemas.openxmlformats.org/drawingml/2006/diagram">
            <dgm:relIds xmlns:dgm="http://schemas.openxmlformats.org/drawingml/2006/diagram" xmlns:r="http://schemas.openxmlformats.org/officeDocument/2006/relationships" r:dm="rId10" r:lo="rId11" r:qs="rId12" r:cs="rId13"/>
          </a:graphicData>
        </a:graphic>
      </xdr:graphicFrame>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576094" y="13446384"/>
            <a:ext cx="1498600" cy="1510783"/>
          </a:xfrm>
          <a:prstGeom prst="rect">
            <a:avLst/>
          </a:prstGeom>
        </xdr:spPr>
      </xdr:pic>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597206" y="13451682"/>
            <a:ext cx="1493641" cy="15240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470131</xdr:colOff>
      <xdr:row>0</xdr:row>
      <xdr:rowOff>12762</xdr:rowOff>
    </xdr:from>
    <xdr:to>
      <xdr:col>7</xdr:col>
      <xdr:colOff>2379022</xdr:colOff>
      <xdr:row>1</xdr:row>
      <xdr:rowOff>17540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0131" y="12762"/>
          <a:ext cx="15184360" cy="981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1081749</xdr:colOff>
      <xdr:row>557</xdr:row>
      <xdr:rowOff>116417</xdr:rowOff>
    </xdr:from>
    <xdr:to>
      <xdr:col>2</xdr:col>
      <xdr:colOff>1471441</xdr:colOff>
      <xdr:row>557</xdr:row>
      <xdr:rowOff>510805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8468" y="335860761"/>
          <a:ext cx="389692" cy="394388"/>
        </a:xfrm>
        <a:prstGeom prst="rect">
          <a:avLst/>
        </a:prstGeom>
      </xdr:spPr>
    </xdr:pic>
    <xdr:clientData/>
  </xdr:twoCellAnchor>
  <xdr:twoCellAnchor editAs="oneCell">
    <xdr:from>
      <xdr:col>2</xdr:col>
      <xdr:colOff>1053983</xdr:colOff>
      <xdr:row>251</xdr:row>
      <xdr:rowOff>10583</xdr:rowOff>
    </xdr:from>
    <xdr:to>
      <xdr:col>2</xdr:col>
      <xdr:colOff>1443674</xdr:colOff>
      <xdr:row>251</xdr:row>
      <xdr:rowOff>404970</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6733" y="150008166"/>
          <a:ext cx="389691" cy="394387"/>
        </a:xfrm>
        <a:prstGeom prst="rect">
          <a:avLst/>
        </a:prstGeom>
      </xdr:spPr>
    </xdr:pic>
    <xdr:clientData/>
  </xdr:twoCellAnchor>
  <xdr:oneCellAnchor>
    <xdr:from>
      <xdr:col>2</xdr:col>
      <xdr:colOff>431684</xdr:colOff>
      <xdr:row>397</xdr:row>
      <xdr:rowOff>19050</xdr:rowOff>
    </xdr:from>
    <xdr:ext cx="389691" cy="394387"/>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434" y="241043883"/>
          <a:ext cx="389691" cy="394387"/>
        </a:xfrm>
        <a:prstGeom prst="rect">
          <a:avLst/>
        </a:prstGeom>
      </xdr:spPr>
    </xdr:pic>
    <xdr:clientData/>
  </xdr:oneCellAnchor>
  <xdr:twoCellAnchor editAs="oneCell">
    <xdr:from>
      <xdr:col>1</xdr:col>
      <xdr:colOff>151442</xdr:colOff>
      <xdr:row>0</xdr:row>
      <xdr:rowOff>2963</xdr:rowOff>
    </xdr:from>
    <xdr:to>
      <xdr:col>9</xdr:col>
      <xdr:colOff>5088</xdr:colOff>
      <xdr:row>0</xdr:row>
      <xdr:rowOff>975555</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5755" y="2963"/>
          <a:ext cx="10855021" cy="972592"/>
        </a:xfrm>
        <a:prstGeom prst="rect">
          <a:avLst/>
        </a:prstGeom>
      </xdr:spPr>
    </xdr:pic>
    <xdr:clientData/>
  </xdr:twoCellAnchor>
  <xdr:twoCellAnchor editAs="oneCell">
    <xdr:from>
      <xdr:col>2</xdr:col>
      <xdr:colOff>851577</xdr:colOff>
      <xdr:row>44</xdr:row>
      <xdr:rowOff>34395</xdr:rowOff>
    </xdr:from>
    <xdr:to>
      <xdr:col>2</xdr:col>
      <xdr:colOff>1154906</xdr:colOff>
      <xdr:row>44</xdr:row>
      <xdr:rowOff>369093</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8296" y="26537708"/>
          <a:ext cx="303329" cy="3346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176462</xdr:colOff>
      <xdr:row>0</xdr:row>
      <xdr:rowOff>9259</xdr:rowOff>
    </xdr:from>
    <xdr:to>
      <xdr:col>10</xdr:col>
      <xdr:colOff>715452</xdr:colOff>
      <xdr:row>0</xdr:row>
      <xdr:rowOff>981217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3962" y="9259"/>
          <a:ext cx="10910657" cy="971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288704</xdr:colOff>
      <xdr:row>0</xdr:row>
      <xdr:rowOff>2500</xdr:rowOff>
    </xdr:from>
    <xdr:to>
      <xdr:col>5</xdr:col>
      <xdr:colOff>5116718</xdr:colOff>
      <xdr:row>0</xdr:row>
      <xdr:rowOff>916798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392" y="2500"/>
          <a:ext cx="14150607" cy="9142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mchamorro/Downloads/11.12.18%20Tracking%20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 1 Section I"/>
      <sheetName val="Obj. 1 Section II"/>
      <sheetName val="Obj. 1. Section III"/>
      <sheetName val="Do not delete"/>
    </sheetNames>
    <sheetDataSet>
      <sheetData sheetId="0"/>
      <sheetData sheetId="1"/>
      <sheetData sheetId="2"/>
      <sheetData sheetId="3">
        <row r="3">
          <cell r="A3" t="str">
            <v>Biosphere Reserve</v>
          </cell>
        </row>
        <row r="4">
          <cell r="A4" t="str">
            <v>World Heritage Site</v>
          </cell>
        </row>
        <row r="5">
          <cell r="A5" t="str">
            <v>Ramsar</v>
          </cell>
        </row>
        <row r="6">
          <cell r="A6" t="str">
            <v xml:space="preserve">Biosphere Reserve and World Heritage Site </v>
          </cell>
        </row>
        <row r="7">
          <cell r="A7" t="str">
            <v>Biosphere Reserve and Ramsar Site</v>
          </cell>
        </row>
        <row r="8">
          <cell r="A8" t="str">
            <v>Biosphere Reserve, Ramsar Site, World Heritage Site</v>
          </cell>
        </row>
        <row r="9">
          <cell r="A9" t="str">
            <v>World Heritage Site and Ramsar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4" tint="-0.499984740745262"/>
  </sheetPr>
  <dimension ref="A1:W32"/>
  <sheetViews>
    <sheetView zoomScale="70" zoomScaleNormal="70" workbookViewId="0">
      <selection activeCell="T15" sqref="T15"/>
    </sheetView>
  </sheetViews>
  <sheetFormatPr baseColWidth="10" defaultColWidth="11.5" defaultRowHeight="15"/>
  <cols>
    <col min="1" max="11" width="11.5" style="11"/>
    <col min="12" max="12" width="16.5" style="11" customWidth="1"/>
    <col min="13" max="13" width="9.5" style="11" customWidth="1"/>
    <col min="14" max="14" width="1.83203125" style="11" customWidth="1"/>
    <col min="15" max="15" width="17.6640625" style="11" customWidth="1"/>
    <col min="16" max="16" width="11.5" style="11"/>
    <col min="17" max="17" width="10.83203125" style="11" customWidth="1"/>
    <col min="18" max="16384" width="11.5" style="11"/>
  </cols>
  <sheetData>
    <row r="1" spans="1:23">
      <c r="A1" s="3"/>
      <c r="B1" s="3"/>
      <c r="C1" s="3"/>
      <c r="D1" s="3"/>
      <c r="E1" s="3"/>
      <c r="F1" s="3"/>
      <c r="G1" s="3"/>
      <c r="H1" s="3"/>
      <c r="I1" s="3"/>
      <c r="J1" s="3"/>
      <c r="K1" s="3"/>
      <c r="L1" s="3"/>
      <c r="M1" s="3"/>
      <c r="N1" s="3"/>
      <c r="O1" s="3"/>
      <c r="P1" s="3"/>
      <c r="Q1" s="3"/>
      <c r="R1" s="3"/>
      <c r="S1" s="3"/>
      <c r="T1" s="3"/>
      <c r="U1" s="3"/>
      <c r="V1" s="3"/>
      <c r="W1" s="3"/>
    </row>
    <row r="2" spans="1:23">
      <c r="A2" s="3"/>
      <c r="B2" s="3"/>
      <c r="C2" s="3"/>
      <c r="D2" s="3"/>
      <c r="E2" s="3"/>
      <c r="F2" s="3"/>
      <c r="G2" s="3"/>
      <c r="H2" s="3"/>
      <c r="I2" s="3"/>
      <c r="J2" s="3"/>
      <c r="K2" s="3"/>
      <c r="L2" s="3"/>
      <c r="M2" s="3"/>
      <c r="N2" s="414"/>
      <c r="O2" s="414"/>
      <c r="P2" s="415"/>
      <c r="Q2" s="415"/>
      <c r="R2" s="3"/>
      <c r="S2" s="3"/>
      <c r="T2" s="3"/>
      <c r="U2" s="3"/>
      <c r="V2" s="3"/>
      <c r="W2" s="3"/>
    </row>
    <row r="3" spans="1:23">
      <c r="A3" s="3"/>
      <c r="B3" s="3"/>
      <c r="C3" s="3"/>
      <c r="D3" s="3"/>
      <c r="E3" s="3"/>
      <c r="F3" s="3"/>
      <c r="G3" s="3"/>
      <c r="H3" s="3"/>
      <c r="I3" s="3"/>
      <c r="J3" s="3"/>
      <c r="K3" s="3"/>
      <c r="L3" s="3"/>
      <c r="M3" s="3"/>
      <c r="N3" s="414"/>
      <c r="O3" s="414"/>
      <c r="P3" s="415"/>
      <c r="Q3" s="415"/>
      <c r="R3" s="3"/>
      <c r="S3" s="3"/>
      <c r="T3" s="3"/>
      <c r="U3" s="3"/>
      <c r="V3" s="3"/>
      <c r="W3" s="3"/>
    </row>
    <row r="4" spans="1:23">
      <c r="A4" s="3"/>
      <c r="B4" s="3"/>
      <c r="C4" s="3"/>
      <c r="D4" s="3"/>
      <c r="E4" s="3"/>
      <c r="F4" s="3"/>
      <c r="G4" s="3"/>
      <c r="H4" s="3"/>
      <c r="I4" s="3"/>
      <c r="J4" s="3"/>
      <c r="K4" s="3"/>
      <c r="L4" s="3"/>
      <c r="M4" s="3"/>
      <c r="N4" s="3"/>
      <c r="O4" s="3"/>
      <c r="P4" s="3"/>
      <c r="Q4" s="3"/>
      <c r="R4" s="3"/>
      <c r="S4" s="3"/>
      <c r="T4" s="3"/>
      <c r="U4" s="3"/>
      <c r="V4" s="3"/>
      <c r="W4" s="3"/>
    </row>
    <row r="5" spans="1:23">
      <c r="A5" s="3"/>
      <c r="B5" s="3"/>
      <c r="C5" s="3"/>
      <c r="D5" s="3"/>
      <c r="E5" s="3"/>
      <c r="F5" s="3"/>
      <c r="G5" s="3"/>
      <c r="H5" s="3"/>
      <c r="I5" s="3"/>
      <c r="J5" s="3"/>
      <c r="K5" s="3"/>
      <c r="L5" s="3"/>
      <c r="M5" s="3"/>
      <c r="N5" s="414"/>
      <c r="O5" s="414"/>
      <c r="P5" s="415"/>
      <c r="Q5" s="415"/>
      <c r="R5" s="3"/>
      <c r="S5" s="3"/>
      <c r="T5" s="3"/>
      <c r="U5" s="3"/>
      <c r="V5" s="3"/>
      <c r="W5" s="3"/>
    </row>
    <row r="6" spans="1:23">
      <c r="A6" s="3"/>
      <c r="B6" s="3"/>
      <c r="C6" s="3"/>
      <c r="D6" s="3"/>
      <c r="E6" s="3"/>
      <c r="F6" s="3"/>
      <c r="G6" s="3"/>
      <c r="H6" s="3"/>
      <c r="I6" s="3"/>
      <c r="J6" s="3"/>
      <c r="K6" s="3"/>
      <c r="L6" s="3"/>
      <c r="M6" s="3"/>
      <c r="N6" s="414"/>
      <c r="O6" s="414"/>
      <c r="P6" s="415"/>
      <c r="Q6" s="415"/>
      <c r="R6" s="3"/>
      <c r="S6" s="3"/>
      <c r="T6" s="3"/>
      <c r="U6" s="3"/>
      <c r="V6" s="3"/>
      <c r="W6" s="3"/>
    </row>
    <row r="7" spans="1:23">
      <c r="A7" s="3"/>
      <c r="B7" s="3"/>
      <c r="C7" s="3"/>
      <c r="D7" s="3"/>
      <c r="E7" s="3"/>
      <c r="F7" s="3"/>
      <c r="G7" s="3"/>
      <c r="H7" s="3"/>
      <c r="I7" s="3"/>
      <c r="J7" s="3"/>
      <c r="K7" s="3"/>
      <c r="L7" s="3"/>
      <c r="M7" s="3"/>
      <c r="N7" s="3"/>
      <c r="O7" s="3"/>
      <c r="P7" s="3"/>
      <c r="Q7" s="3"/>
      <c r="R7" s="3"/>
      <c r="S7" s="3"/>
      <c r="T7" s="3"/>
      <c r="U7" s="3"/>
      <c r="V7" s="3"/>
      <c r="W7" s="3"/>
    </row>
    <row r="8" spans="1:23">
      <c r="A8" s="3"/>
      <c r="B8" s="3"/>
      <c r="C8" s="3"/>
      <c r="D8" s="3"/>
      <c r="E8" s="3"/>
      <c r="F8" s="3"/>
      <c r="G8" s="3"/>
      <c r="H8" s="3"/>
      <c r="I8" s="3"/>
      <c r="J8" s="3"/>
      <c r="K8" s="3"/>
      <c r="L8" s="3"/>
      <c r="M8" s="3"/>
      <c r="N8" s="3"/>
      <c r="O8" s="3"/>
      <c r="P8" s="3"/>
      <c r="Q8" s="3"/>
      <c r="R8" s="3"/>
      <c r="S8" s="3"/>
      <c r="T8" s="3"/>
      <c r="U8" s="3"/>
      <c r="V8" s="3"/>
      <c r="W8" s="3"/>
    </row>
    <row r="9" spans="1:23">
      <c r="A9" s="3"/>
      <c r="B9" s="3"/>
      <c r="C9" s="3"/>
      <c r="D9" s="3"/>
      <c r="E9" s="3"/>
      <c r="F9" s="3"/>
      <c r="G9" s="3"/>
      <c r="H9" s="3"/>
      <c r="I9" s="3"/>
      <c r="J9" s="3"/>
      <c r="K9" s="3"/>
      <c r="L9" s="3"/>
      <c r="M9" s="3"/>
      <c r="N9" s="3"/>
      <c r="O9" s="3"/>
      <c r="P9" s="3"/>
      <c r="Q9" s="3"/>
      <c r="R9" s="3"/>
      <c r="S9" s="3"/>
      <c r="T9" s="3"/>
      <c r="U9" s="3"/>
      <c r="V9" s="3"/>
      <c r="W9" s="3"/>
    </row>
    <row r="10" spans="1:23">
      <c r="A10" s="3"/>
      <c r="B10" s="3"/>
      <c r="C10" s="3"/>
      <c r="D10" s="3"/>
      <c r="E10" s="3"/>
      <c r="F10" s="3"/>
      <c r="G10" s="3"/>
      <c r="H10" s="3"/>
      <c r="I10" s="3"/>
      <c r="J10" s="3"/>
      <c r="K10" s="3"/>
      <c r="L10" s="3"/>
      <c r="M10" s="3"/>
      <c r="N10" s="3"/>
      <c r="O10" s="3"/>
      <c r="P10" s="3"/>
      <c r="Q10" s="3"/>
      <c r="R10" s="3"/>
      <c r="S10" s="3"/>
      <c r="T10" s="3"/>
      <c r="U10" s="3"/>
      <c r="V10" s="3"/>
      <c r="W10" s="3"/>
    </row>
    <row r="11" spans="1:23">
      <c r="A11" s="3"/>
      <c r="B11" s="3"/>
      <c r="C11" s="3"/>
      <c r="D11" s="3"/>
      <c r="E11" s="3"/>
      <c r="F11" s="3"/>
      <c r="G11" s="3"/>
      <c r="H11" s="3"/>
      <c r="I11" s="3"/>
      <c r="J11" s="3"/>
      <c r="K11" s="3"/>
      <c r="L11" s="3"/>
      <c r="M11" s="3"/>
      <c r="N11" s="3"/>
      <c r="O11" s="3"/>
      <c r="P11" s="3"/>
      <c r="Q11" s="3"/>
      <c r="R11" s="3"/>
      <c r="S11" s="3"/>
      <c r="T11" s="3"/>
      <c r="U11" s="3"/>
      <c r="V11" s="3"/>
      <c r="W11" s="3"/>
    </row>
    <row r="12" spans="1:23">
      <c r="A12" s="3"/>
      <c r="B12" s="3"/>
      <c r="C12" s="3"/>
      <c r="D12" s="3"/>
      <c r="E12" s="3"/>
      <c r="F12" s="3"/>
      <c r="G12" s="3"/>
      <c r="H12" s="3"/>
      <c r="I12" s="3"/>
      <c r="J12" s="3"/>
      <c r="K12" s="3"/>
      <c r="L12" s="3"/>
      <c r="M12" s="3"/>
      <c r="N12" s="3"/>
      <c r="O12" s="3"/>
      <c r="P12" s="3"/>
      <c r="Q12" s="3"/>
      <c r="R12" s="3"/>
      <c r="S12" s="3"/>
      <c r="T12" s="3"/>
      <c r="U12" s="3"/>
      <c r="V12" s="3"/>
      <c r="W12" s="3"/>
    </row>
    <row r="13" spans="1:23">
      <c r="A13" s="3"/>
      <c r="B13" s="3"/>
      <c r="C13" s="3"/>
      <c r="D13" s="3"/>
      <c r="E13" s="3"/>
      <c r="F13" s="3"/>
      <c r="G13" s="3"/>
      <c r="H13" s="3"/>
      <c r="I13" s="3"/>
      <c r="J13" s="3"/>
      <c r="K13" s="3"/>
      <c r="L13" s="3"/>
      <c r="M13" s="3"/>
      <c r="N13" s="3"/>
      <c r="O13" s="3"/>
      <c r="P13" s="3"/>
      <c r="Q13" s="3"/>
      <c r="R13" s="3"/>
      <c r="S13" s="3"/>
      <c r="T13" s="3"/>
      <c r="U13" s="3"/>
      <c r="V13" s="3"/>
      <c r="W13" s="3"/>
    </row>
    <row r="14" spans="1:23">
      <c r="A14" s="3"/>
      <c r="B14" s="3"/>
      <c r="C14" s="3"/>
      <c r="D14" s="3"/>
      <c r="E14" s="3"/>
      <c r="F14" s="3"/>
      <c r="G14" s="3"/>
      <c r="H14" s="3"/>
      <c r="I14" s="3"/>
      <c r="J14" s="3"/>
      <c r="K14" s="3"/>
      <c r="L14" s="3"/>
      <c r="M14" s="3"/>
      <c r="N14" s="3"/>
      <c r="O14" s="3"/>
      <c r="P14" s="3"/>
      <c r="Q14" s="3"/>
      <c r="R14" s="3"/>
      <c r="S14" s="3"/>
      <c r="T14" s="3"/>
      <c r="U14" s="3"/>
      <c r="V14" s="3"/>
      <c r="W14" s="3"/>
    </row>
    <row r="15" spans="1:23">
      <c r="A15" s="3"/>
      <c r="B15" s="3"/>
      <c r="C15" s="3"/>
      <c r="D15" s="3"/>
      <c r="E15" s="3"/>
      <c r="F15" s="3"/>
      <c r="G15" s="3"/>
      <c r="H15" s="3"/>
      <c r="I15" s="3"/>
      <c r="J15" s="3"/>
      <c r="K15" s="3"/>
      <c r="L15" s="3"/>
      <c r="M15" s="3"/>
      <c r="N15" s="3"/>
      <c r="O15" s="3"/>
      <c r="P15" s="3"/>
      <c r="Q15" s="3"/>
      <c r="R15" s="3"/>
      <c r="S15" s="3"/>
      <c r="T15" s="3"/>
      <c r="U15" s="3"/>
      <c r="V15" s="3"/>
      <c r="W15" s="3"/>
    </row>
    <row r="16" spans="1:23">
      <c r="A16" s="3"/>
      <c r="B16" s="3"/>
      <c r="C16" s="3"/>
      <c r="D16" s="3"/>
      <c r="E16" s="3"/>
      <c r="F16" s="3"/>
      <c r="G16" s="3"/>
      <c r="H16" s="3"/>
      <c r="I16" s="3"/>
      <c r="J16" s="3"/>
      <c r="K16" s="3"/>
      <c r="L16" s="3"/>
      <c r="M16" s="3"/>
      <c r="N16" s="3"/>
      <c r="O16" s="3"/>
      <c r="P16" s="3"/>
      <c r="Q16" s="3"/>
      <c r="R16" s="3"/>
      <c r="S16" s="3"/>
      <c r="T16" s="3"/>
      <c r="U16" s="3"/>
      <c r="V16" s="3"/>
      <c r="W16" s="3"/>
    </row>
    <row r="17" spans="1:23">
      <c r="A17" s="3"/>
      <c r="B17" s="3"/>
      <c r="C17" s="3"/>
      <c r="D17" s="3"/>
      <c r="E17" s="3"/>
      <c r="F17" s="3"/>
      <c r="G17" s="3"/>
      <c r="H17" s="3"/>
      <c r="I17" s="3"/>
      <c r="J17" s="3"/>
      <c r="K17" s="3"/>
      <c r="L17" s="3"/>
      <c r="M17" s="3"/>
      <c r="N17" s="3"/>
      <c r="O17" s="3"/>
      <c r="P17" s="3"/>
      <c r="Q17" s="3"/>
      <c r="R17" s="3"/>
      <c r="S17" s="3"/>
      <c r="T17" s="3"/>
      <c r="U17" s="3"/>
      <c r="V17" s="3"/>
      <c r="W17" s="3"/>
    </row>
    <row r="18" spans="1:23">
      <c r="A18" s="3"/>
      <c r="B18" s="3"/>
      <c r="C18" s="3"/>
      <c r="D18" s="3"/>
      <c r="E18" s="3"/>
      <c r="F18" s="3"/>
      <c r="G18" s="3"/>
      <c r="H18" s="3"/>
      <c r="I18" s="3"/>
      <c r="J18" s="3"/>
      <c r="K18" s="3"/>
      <c r="L18" s="3"/>
      <c r="M18" s="3"/>
      <c r="N18" s="3"/>
      <c r="O18" s="3"/>
      <c r="P18" s="3"/>
      <c r="Q18" s="3"/>
      <c r="R18" s="3"/>
      <c r="S18" s="3"/>
      <c r="T18" s="3"/>
      <c r="U18" s="3"/>
      <c r="V18" s="3"/>
      <c r="W18" s="3"/>
    </row>
    <row r="19" spans="1:23">
      <c r="A19" s="3"/>
      <c r="B19" s="3"/>
      <c r="C19" s="3"/>
      <c r="D19" s="3"/>
      <c r="E19" s="3"/>
      <c r="F19" s="3"/>
      <c r="G19" s="3"/>
      <c r="H19" s="3"/>
      <c r="I19" s="3"/>
      <c r="J19" s="3"/>
      <c r="K19" s="3"/>
      <c r="L19" s="3"/>
      <c r="M19" s="3"/>
      <c r="N19" s="3"/>
      <c r="O19" s="3"/>
      <c r="P19" s="3"/>
      <c r="Q19" s="3"/>
      <c r="R19" s="3"/>
      <c r="S19" s="3"/>
      <c r="T19" s="3"/>
      <c r="U19" s="3"/>
      <c r="V19" s="3"/>
      <c r="W19" s="3"/>
    </row>
    <row r="20" spans="1:23">
      <c r="A20" s="3"/>
      <c r="B20" s="3"/>
      <c r="C20" s="3"/>
      <c r="D20" s="3"/>
      <c r="E20" s="3"/>
      <c r="F20" s="3"/>
      <c r="G20" s="3"/>
      <c r="H20" s="3"/>
      <c r="I20" s="3"/>
      <c r="J20" s="3"/>
      <c r="K20" s="3"/>
      <c r="L20" s="3"/>
      <c r="M20" s="3"/>
      <c r="N20" s="3"/>
      <c r="O20" s="3"/>
      <c r="P20" s="3"/>
      <c r="Q20" s="3"/>
      <c r="R20" s="3"/>
      <c r="S20" s="3"/>
      <c r="T20" s="3"/>
      <c r="U20" s="3"/>
      <c r="V20" s="3"/>
      <c r="W20" s="3"/>
    </row>
    <row r="21" spans="1:23">
      <c r="A21" s="3"/>
      <c r="B21" s="3"/>
      <c r="C21" s="3"/>
      <c r="D21" s="3"/>
      <c r="E21" s="3"/>
      <c r="F21" s="3"/>
      <c r="G21" s="3"/>
      <c r="H21" s="3"/>
      <c r="I21" s="3"/>
      <c r="J21" s="3"/>
      <c r="K21" s="3"/>
      <c r="L21" s="3"/>
      <c r="M21" s="3"/>
      <c r="N21" s="413" t="s">
        <v>51</v>
      </c>
      <c r="O21" s="413"/>
      <c r="P21" s="416"/>
      <c r="Q21" s="416"/>
      <c r="R21" s="3"/>
      <c r="S21" s="3"/>
      <c r="T21" s="3"/>
      <c r="U21" s="3"/>
      <c r="V21" s="3"/>
      <c r="W21" s="3"/>
    </row>
    <row r="22" spans="1:23">
      <c r="A22" s="3"/>
      <c r="B22" s="3"/>
      <c r="C22" s="3"/>
      <c r="D22" s="3"/>
      <c r="E22" s="3"/>
      <c r="F22" s="3"/>
      <c r="G22" s="3"/>
      <c r="H22" s="3"/>
      <c r="I22" s="3"/>
      <c r="J22" s="3"/>
      <c r="K22" s="3"/>
      <c r="L22" s="3"/>
      <c r="M22" s="3"/>
      <c r="N22" s="413"/>
      <c r="O22" s="413"/>
      <c r="P22" s="416"/>
      <c r="Q22" s="416"/>
      <c r="R22" s="3"/>
      <c r="S22" s="3"/>
      <c r="T22" s="3"/>
      <c r="U22" s="3"/>
      <c r="V22" s="3"/>
      <c r="W22" s="3"/>
    </row>
    <row r="23" spans="1:23">
      <c r="A23" s="3"/>
      <c r="B23" s="3"/>
      <c r="C23" s="3"/>
      <c r="D23" s="3"/>
      <c r="E23" s="3"/>
      <c r="F23" s="3"/>
      <c r="G23" s="3"/>
      <c r="H23" s="3"/>
      <c r="I23" s="3"/>
      <c r="J23" s="3"/>
      <c r="K23" s="3"/>
      <c r="L23" s="3"/>
      <c r="M23" s="3"/>
      <c r="N23" s="3"/>
      <c r="O23" s="3"/>
      <c r="P23" s="3"/>
      <c r="Q23" s="3"/>
      <c r="R23" s="3"/>
      <c r="S23" s="3"/>
      <c r="T23" s="3"/>
      <c r="U23" s="3"/>
      <c r="V23" s="3"/>
      <c r="W23" s="3"/>
    </row>
    <row r="24" spans="1:23">
      <c r="A24" s="3"/>
      <c r="B24" s="3"/>
      <c r="C24" s="3"/>
      <c r="D24" s="3"/>
      <c r="E24" s="3"/>
      <c r="F24" s="3"/>
      <c r="G24" s="3"/>
      <c r="H24" s="3"/>
      <c r="I24" s="3"/>
      <c r="J24" s="3"/>
      <c r="K24" s="3"/>
      <c r="L24" s="3"/>
      <c r="M24" s="3"/>
      <c r="N24" s="413" t="s">
        <v>162</v>
      </c>
      <c r="O24" s="413"/>
      <c r="P24" s="416"/>
      <c r="Q24" s="416"/>
      <c r="R24" s="3"/>
      <c r="S24" s="3"/>
      <c r="T24" s="3"/>
      <c r="U24" s="3"/>
      <c r="V24" s="3"/>
      <c r="W24" s="3"/>
    </row>
    <row r="25" spans="1:23">
      <c r="A25" s="3"/>
      <c r="B25" s="3"/>
      <c r="C25" s="3"/>
      <c r="D25" s="3"/>
      <c r="E25" s="3"/>
      <c r="F25" s="3"/>
      <c r="G25" s="3"/>
      <c r="H25" s="3"/>
      <c r="I25" s="3"/>
      <c r="J25" s="3"/>
      <c r="K25" s="3"/>
      <c r="L25" s="3"/>
      <c r="M25" s="3"/>
      <c r="N25" s="413"/>
      <c r="O25" s="413"/>
      <c r="P25" s="416"/>
      <c r="Q25" s="416"/>
      <c r="R25" s="3"/>
      <c r="S25" s="3"/>
      <c r="T25" s="3"/>
      <c r="U25" s="3"/>
      <c r="V25" s="3"/>
      <c r="W25" s="3"/>
    </row>
    <row r="26" spans="1:23">
      <c r="A26" s="3"/>
      <c r="B26" s="3"/>
      <c r="C26" s="3"/>
      <c r="D26" s="3"/>
      <c r="E26" s="3"/>
      <c r="F26" s="3"/>
      <c r="G26" s="3"/>
      <c r="H26" s="3"/>
      <c r="I26" s="3"/>
      <c r="J26" s="3"/>
      <c r="K26" s="3"/>
      <c r="L26" s="3"/>
      <c r="M26" s="3"/>
      <c r="N26" s="3"/>
      <c r="O26" s="3"/>
      <c r="P26" s="3"/>
      <c r="Q26" s="3"/>
      <c r="R26" s="3"/>
      <c r="S26" s="3"/>
      <c r="T26" s="3"/>
      <c r="U26" s="3"/>
      <c r="V26" s="3"/>
      <c r="W26" s="3"/>
    </row>
    <row r="27" spans="1:23">
      <c r="A27" s="3"/>
      <c r="B27" s="3"/>
      <c r="C27" s="3"/>
      <c r="D27" s="3"/>
      <c r="E27" s="3"/>
      <c r="F27" s="3"/>
      <c r="G27" s="3"/>
      <c r="H27" s="3"/>
      <c r="I27" s="3"/>
      <c r="J27" s="3"/>
      <c r="K27" s="3"/>
      <c r="L27" s="3"/>
      <c r="M27" s="3"/>
      <c r="N27" s="3"/>
      <c r="O27" s="3"/>
      <c r="P27" s="3"/>
      <c r="Q27" s="3"/>
      <c r="R27" s="3"/>
      <c r="S27" s="3"/>
      <c r="T27" s="3"/>
      <c r="U27" s="3"/>
      <c r="V27" s="3"/>
      <c r="W27" s="3"/>
    </row>
    <row r="28" spans="1:23">
      <c r="A28" s="3"/>
      <c r="B28" s="3"/>
      <c r="C28" s="3"/>
      <c r="D28" s="3"/>
      <c r="E28" s="3"/>
      <c r="F28" s="3"/>
      <c r="G28" s="3"/>
      <c r="H28" s="3"/>
      <c r="I28" s="3"/>
      <c r="J28" s="3"/>
      <c r="K28" s="3"/>
      <c r="L28" s="3"/>
      <c r="M28" s="3"/>
      <c r="N28" s="3"/>
      <c r="O28" s="3"/>
      <c r="P28" s="3"/>
      <c r="Q28" s="3"/>
      <c r="R28" s="3"/>
      <c r="S28" s="3"/>
      <c r="T28" s="3"/>
      <c r="U28" s="3"/>
      <c r="V28" s="3"/>
      <c r="W28" s="3"/>
    </row>
    <row r="29" spans="1:23">
      <c r="A29" s="3"/>
      <c r="B29" s="3"/>
      <c r="C29" s="3"/>
      <c r="D29" s="3"/>
      <c r="E29" s="3"/>
      <c r="F29" s="3"/>
      <c r="G29" s="3"/>
      <c r="H29" s="3"/>
      <c r="I29" s="3"/>
      <c r="J29" s="3"/>
      <c r="K29" s="3"/>
      <c r="L29" s="3"/>
      <c r="M29" s="3"/>
      <c r="N29" s="3"/>
      <c r="O29" s="3"/>
      <c r="P29" s="3"/>
      <c r="Q29" s="3"/>
      <c r="R29" s="3"/>
      <c r="S29" s="3"/>
      <c r="T29" s="3"/>
      <c r="U29" s="3"/>
      <c r="V29" s="3"/>
      <c r="W29" s="3"/>
    </row>
    <row r="30" spans="1:23">
      <c r="A30" s="3"/>
      <c r="B30" s="3"/>
      <c r="C30" s="3"/>
      <c r="D30" s="3"/>
      <c r="E30" s="3"/>
      <c r="F30" s="3"/>
      <c r="G30" s="3"/>
      <c r="H30" s="3"/>
      <c r="I30" s="3"/>
      <c r="J30" s="3"/>
      <c r="K30" s="3"/>
      <c r="L30" s="3"/>
      <c r="M30" s="3"/>
      <c r="N30" s="3"/>
      <c r="O30" s="3"/>
      <c r="P30" s="3"/>
      <c r="Q30" s="3"/>
      <c r="R30" s="3"/>
      <c r="S30" s="3"/>
      <c r="T30" s="3"/>
      <c r="U30" s="3"/>
      <c r="V30" s="3"/>
      <c r="W30" s="3"/>
    </row>
    <row r="31" spans="1:23">
      <c r="A31" s="3"/>
      <c r="B31" s="3"/>
      <c r="C31" s="3"/>
      <c r="D31" s="3"/>
      <c r="E31" s="3"/>
      <c r="F31" s="3"/>
      <c r="G31" s="3"/>
      <c r="H31" s="3"/>
      <c r="I31" s="3"/>
      <c r="J31" s="3"/>
      <c r="K31" s="3"/>
      <c r="L31" s="3"/>
      <c r="M31" s="3"/>
      <c r="N31" s="3"/>
      <c r="O31" s="3"/>
      <c r="P31" s="3"/>
      <c r="Q31" s="3"/>
      <c r="R31" s="3"/>
      <c r="S31" s="3"/>
      <c r="T31" s="3"/>
      <c r="U31" s="3"/>
      <c r="V31" s="3"/>
      <c r="W31" s="3"/>
    </row>
    <row r="32" spans="1:23">
      <c r="A32" s="3"/>
      <c r="B32" s="3"/>
      <c r="C32" s="3"/>
      <c r="D32" s="3"/>
      <c r="E32" s="3"/>
      <c r="F32" s="3"/>
      <c r="G32" s="3"/>
      <c r="H32" s="3"/>
      <c r="I32" s="3"/>
      <c r="J32" s="3"/>
      <c r="K32" s="3"/>
      <c r="L32" s="3"/>
      <c r="M32" s="3"/>
      <c r="N32" s="3"/>
      <c r="O32" s="3"/>
      <c r="P32" s="3"/>
      <c r="Q32" s="3"/>
      <c r="R32" s="3"/>
      <c r="S32" s="3"/>
      <c r="T32" s="3"/>
      <c r="U32" s="3"/>
      <c r="V32" s="3"/>
      <c r="W32" s="3"/>
    </row>
  </sheetData>
  <sheetProtection algorithmName="SHA-512" hashValue="s2ir8NglOFGdTcoIzPi1NTysKETbxHAGIbcTGDLIAvKbu03Kvs0PpViW6sfLGZHb6aKMWrFuhDsZKVRg2ef3wQ==" saltValue="x4ii75egjpV49xT24N9Z7Q==" spinCount="100000" sheet="1" objects="1" scenarios="1"/>
  <mergeCells count="8">
    <mergeCell ref="N21:O22"/>
    <mergeCell ref="N24:O25"/>
    <mergeCell ref="N2:O3"/>
    <mergeCell ref="P2:Q3"/>
    <mergeCell ref="N5:O6"/>
    <mergeCell ref="P5:Q6"/>
    <mergeCell ref="P21:Q22"/>
    <mergeCell ref="P24:Q25"/>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theme="4" tint="0.39997558519241921"/>
  </sheetPr>
  <dimension ref="B1:AJ59"/>
  <sheetViews>
    <sheetView zoomScale="80" zoomScaleNormal="80" workbookViewId="0">
      <pane ySplit="5" topLeftCell="A38" activePane="bottomLeft" state="frozen"/>
      <selection pane="bottomLeft" activeCell="D41" sqref="D41"/>
    </sheetView>
  </sheetViews>
  <sheetFormatPr baseColWidth="10" defaultColWidth="10.83203125" defaultRowHeight="24"/>
  <cols>
    <col min="1" max="1" width="2.5" style="3" customWidth="1"/>
    <col min="2" max="2" width="9.5" style="40" customWidth="1"/>
    <col min="3" max="3" width="36.1640625" style="3" customWidth="1"/>
    <col min="4" max="4" width="12.1640625" style="3" customWidth="1"/>
    <col min="5" max="5" width="82.1640625" style="3" customWidth="1"/>
    <col min="6" max="6" width="80.33203125" style="3" customWidth="1"/>
    <col min="7" max="36" width="10.83203125" style="64"/>
    <col min="37" max="16384" width="10.83203125" style="3"/>
  </cols>
  <sheetData>
    <row r="1" spans="2:36" s="60" customFormat="1" ht="77.25" customHeight="1">
      <c r="B1" s="851"/>
      <c r="C1" s="852"/>
      <c r="D1" s="852"/>
      <c r="E1" s="852"/>
      <c r="F1" s="85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row>
    <row r="2" spans="2:36" s="36" customFormat="1" ht="8.25" customHeight="1">
      <c r="B2" s="39"/>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row>
    <row r="3" spans="2:36" s="36" customFormat="1" ht="26">
      <c r="B3" s="857" t="s">
        <v>584</v>
      </c>
      <c r="C3" s="857"/>
      <c r="D3" s="274" t="e">
        <f>Aplicativo!E648</f>
        <v>#VALUE!</v>
      </c>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row>
    <row r="4" spans="2:36" s="36" customFormat="1" ht="3.75" customHeight="1">
      <c r="B4" s="39"/>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row>
    <row r="5" spans="2:36" s="36" customFormat="1" ht="71.25" customHeight="1">
      <c r="B5" s="190" t="s">
        <v>244</v>
      </c>
      <c r="C5" s="179"/>
      <c r="D5" s="180" t="s">
        <v>23</v>
      </c>
      <c r="E5" s="187" t="s">
        <v>243</v>
      </c>
      <c r="F5" s="188" t="s">
        <v>245</v>
      </c>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row>
    <row r="6" spans="2:36" ht="53.25" customHeight="1">
      <c r="B6" s="854" t="s">
        <v>108</v>
      </c>
      <c r="C6" s="189" t="str">
        <f>+Aplicativo!C5</f>
        <v>A1. Salud del área protegida</v>
      </c>
      <c r="D6" s="181">
        <f>Aplicativo!E81</f>
        <v>0</v>
      </c>
      <c r="E6" s="264" t="str">
        <f>+IF(Aplicativo!D8="","",Aplicativo!D8)</f>
        <v/>
      </c>
      <c r="F6" s="264" t="str">
        <f>+IF(Aplicativo!D25="","",Aplicativo!D25)</f>
        <v/>
      </c>
    </row>
    <row r="7" spans="2:36" ht="62.25" customHeight="1">
      <c r="B7" s="855"/>
      <c r="C7" s="189" t="str">
        <f>+Aplicativo!C27</f>
        <v>A2. Adaptación frente al clima cambiante</v>
      </c>
      <c r="D7" s="181" t="str">
        <f>Aplicativo!E82</f>
        <v/>
      </c>
      <c r="E7" s="264" t="str">
        <f>+IF(Aplicativo!D30="","",Aplicativo!D30)</f>
        <v/>
      </c>
      <c r="F7" s="264" t="str">
        <f>+IF(Aplicativo!D42="","",Aplicativo!D42)</f>
        <v/>
      </c>
    </row>
    <row r="8" spans="2:36" ht="62.25" customHeight="1">
      <c r="B8" s="855"/>
      <c r="C8" s="189" t="str">
        <f>+Aplicativo!C44</f>
        <v>A3. Valores culturales asociados a los objetivos de conservación</v>
      </c>
      <c r="D8" s="181" t="str">
        <f>Aplicativo!E83</f>
        <v/>
      </c>
      <c r="E8" s="264" t="str">
        <f>+IF(Aplicativo!D48="","",Aplicativo!D48)</f>
        <v/>
      </c>
      <c r="F8" s="264" t="str">
        <f>+IF(Aplicativo!D60="","",Aplicativo!D60)</f>
        <v/>
      </c>
    </row>
    <row r="9" spans="2:36" ht="62.25" customHeight="1">
      <c r="B9" s="855"/>
      <c r="C9" s="189" t="str">
        <f>+Aplicativo!C62</f>
        <v>A4. Beneficios asociados a las contribuciones de la naturaleza</v>
      </c>
      <c r="D9" s="181" t="str">
        <f>Aplicativo!E84</f>
        <v/>
      </c>
      <c r="E9" s="264" t="str">
        <f>+IF(Aplicativo!D65="","",Aplicativo!D65)</f>
        <v/>
      </c>
      <c r="F9" s="264" t="str">
        <f>+IF(Aplicativo!D77="","",Aplicativo!D77)</f>
        <v/>
      </c>
    </row>
    <row r="10" spans="2:36" ht="28.5" customHeight="1">
      <c r="B10" s="856"/>
      <c r="C10" s="272" t="s">
        <v>756</v>
      </c>
      <c r="D10" s="273">
        <f>Aplicativo!I81</f>
        <v>0</v>
      </c>
      <c r="E10" s="64"/>
      <c r="F10" s="64"/>
    </row>
    <row r="11" spans="2:36" ht="62.25" customHeight="1">
      <c r="B11" s="858" t="str">
        <f>+Aplicativo!C86</f>
        <v>B. CONTEXTO</v>
      </c>
      <c r="C11" s="191" t="str">
        <f>+Aplicativo!C88</f>
        <v>B1. Oportunidades en el territorio para la gestión</v>
      </c>
      <c r="D11" s="182" t="str">
        <f>Aplicativo!E176</f>
        <v/>
      </c>
      <c r="E11" s="265" t="str">
        <f>+IF(Aplicativo!D91="","",Aplicativo!D91)</f>
        <v/>
      </c>
      <c r="F11" s="265" t="str">
        <f>+IF(Aplicativo!D103="","",Aplicativo!D103)</f>
        <v/>
      </c>
    </row>
    <row r="12" spans="2:36" ht="62.25" customHeight="1">
      <c r="B12" s="859"/>
      <c r="C12" s="191" t="str">
        <f>+Aplicativo!C105</f>
        <v>B2. Claridad en la propiedad de la tierra</v>
      </c>
      <c r="D12" s="182" t="str">
        <f>Aplicativo!E177</f>
        <v/>
      </c>
      <c r="E12" s="265" t="str">
        <f>+IF(Aplicativo!D108="","",Aplicativo!D108)</f>
        <v/>
      </c>
      <c r="F12" s="265" t="str">
        <f>+IF(Aplicativo!D120="","",Aplicativo!D120)</f>
        <v/>
      </c>
    </row>
    <row r="13" spans="2:36" ht="62.25" customHeight="1">
      <c r="B13" s="859"/>
      <c r="C13" s="191" t="str">
        <f>+Aplicativo!C122</f>
        <v>B3. Conflictos socio-ambientales</v>
      </c>
      <c r="D13" s="182" t="str">
        <f>Aplicativo!E178</f>
        <v/>
      </c>
      <c r="E13" s="265" t="str">
        <f>+IF(Aplicativo!D125="","",Aplicativo!D125)</f>
        <v/>
      </c>
      <c r="F13" s="265" t="str">
        <f>+IF(Aplicativo!D146="","",Aplicativo!D146)</f>
        <v/>
      </c>
    </row>
    <row r="14" spans="2:36" ht="62.25" customHeight="1">
      <c r="B14" s="859"/>
      <c r="C14" s="191" t="str">
        <f>+Aplicativo!C148</f>
        <v>B4. Presiones y amenazas</v>
      </c>
      <c r="D14" s="182" t="str">
        <f>Aplicativo!E179</f>
        <v/>
      </c>
      <c r="E14" s="265" t="str">
        <f>+IF(Aplicativo!D151="","",Aplicativo!D151)</f>
        <v/>
      </c>
      <c r="F14" s="265" t="str">
        <f>+IF(Aplicativo!D172="","",Aplicativo!D172)</f>
        <v/>
      </c>
    </row>
    <row r="15" spans="2:36" ht="26.25" customHeight="1">
      <c r="B15" s="860"/>
      <c r="C15" s="272" t="s">
        <v>756</v>
      </c>
      <c r="D15" s="273" t="e">
        <f>Aplicativo!I176</f>
        <v>#VALUE!</v>
      </c>
      <c r="E15" s="64"/>
      <c r="F15" s="64"/>
    </row>
    <row r="16" spans="2:36" ht="62.25" customHeight="1">
      <c r="B16" s="861" t="str">
        <f>+Aplicativo!C181</f>
        <v>C. PLANEACIÓN Y SEGUIMIENTO</v>
      </c>
      <c r="C16" s="192" t="str">
        <f>+Aplicativo!C183</f>
        <v>C1. Coherencia en el diseño del área protegida</v>
      </c>
      <c r="D16" s="182" t="str">
        <f>Aplicativo!E356</f>
        <v/>
      </c>
      <c r="E16" s="266" t="str">
        <f>+IF(Aplicativo!D186="","",Aplicativo!D186)</f>
        <v/>
      </c>
      <c r="F16" s="266" t="str">
        <f>+IF(Aplicativo!D198="","",Aplicativo!D198)</f>
        <v/>
      </c>
    </row>
    <row r="17" spans="2:6" ht="62.25" customHeight="1">
      <c r="B17" s="862"/>
      <c r="C17" s="192" t="str">
        <f>+Aplicativo!C200</f>
        <v>C2. Límites del área protegida</v>
      </c>
      <c r="D17" s="182" t="str">
        <f>Aplicativo!E357</f>
        <v/>
      </c>
      <c r="E17" s="266" t="str">
        <f>+IF(Aplicativo!D203="","",Aplicativo!D203)</f>
        <v/>
      </c>
      <c r="F17" s="266" t="str">
        <f>+IF(Aplicativo!D215="","",Aplicativo!D215)</f>
        <v/>
      </c>
    </row>
    <row r="18" spans="2:6" ht="62.25" customHeight="1">
      <c r="B18" s="862"/>
      <c r="C18" s="192" t="str">
        <f>+Aplicativo!C217</f>
        <v>C3. Coherencia e implementación del plan de manejo</v>
      </c>
      <c r="D18" s="182" t="str">
        <f>Aplicativo!E358</f>
        <v/>
      </c>
      <c r="E18" s="266" t="str">
        <f>+IF(Aplicativo!D220="","",Aplicativo!D220)</f>
        <v/>
      </c>
      <c r="F18" s="266" t="str">
        <f>+IF(Aplicativo!D232="","",Aplicativo!D232)</f>
        <v/>
      </c>
    </row>
    <row r="19" spans="2:6" ht="62.25" customHeight="1">
      <c r="B19" s="862"/>
      <c r="C19" s="192" t="str">
        <f>+Aplicativo!C234</f>
        <v>C4. Articulación con áreas del SINAP y/u otras áreas de importancia para la conservación</v>
      </c>
      <c r="D19" s="182" t="str">
        <f>Aplicativo!E359</f>
        <v/>
      </c>
      <c r="E19" s="266" t="str">
        <f>+IF(Aplicativo!D237="","",Aplicativo!D237)</f>
        <v/>
      </c>
      <c r="F19" s="266" t="str">
        <f>+IF(Aplicativo!D249="","",Aplicativo!D249)</f>
        <v/>
      </c>
    </row>
    <row r="20" spans="2:6" ht="62.25" customHeight="1">
      <c r="B20" s="862"/>
      <c r="C20" s="192" t="str">
        <f>+Aplicativo!C251</f>
        <v>C5. Articulación transfronteriza para la gestión</v>
      </c>
      <c r="D20" s="182" t="str">
        <f>Aplicativo!E360</f>
        <v/>
      </c>
      <c r="E20" s="266" t="str">
        <f>+IF(Aplicativo!D255="","",Aplicativo!D255)</f>
        <v/>
      </c>
      <c r="F20" s="266" t="str">
        <f>+IF(Aplicativo!D267="","",Aplicativo!D267)</f>
        <v/>
      </c>
    </row>
    <row r="21" spans="2:6" ht="62.25" customHeight="1">
      <c r="B21" s="862"/>
      <c r="C21" s="192" t="str">
        <f>+Aplicativo!C269</f>
        <v>C6. Cumplimiento de la zonificación</v>
      </c>
      <c r="D21" s="182">
        <f>Aplicativo!E361</f>
        <v>0</v>
      </c>
      <c r="E21" s="266" t="str">
        <f>+IF(Aplicativo!D272="","",Aplicativo!D272)</f>
        <v/>
      </c>
      <c r="F21" s="266" t="str">
        <f>+IF(Aplicativo!D284="","",Aplicativo!D284)</f>
        <v/>
      </c>
    </row>
    <row r="22" spans="2:6" ht="62.25" customHeight="1">
      <c r="B22" s="862"/>
      <c r="C22" s="192" t="str">
        <f>+Aplicativo!C286</f>
        <v>C7. Articulación de la gestión del área con los planes de ordenamiento territorial</v>
      </c>
      <c r="D22" s="182" t="str">
        <f>Aplicativo!E362</f>
        <v/>
      </c>
      <c r="E22" s="266" t="str">
        <f>+IF(Aplicativo!D289="","",Aplicativo!D289)</f>
        <v/>
      </c>
      <c r="F22" s="266" t="str">
        <f>+IF(Aplicativo!D301="","",Aplicativo!D301)</f>
        <v/>
      </c>
    </row>
    <row r="23" spans="2:6" ht="62.25" customHeight="1">
      <c r="B23" s="862"/>
      <c r="C23" s="192" t="str">
        <f>+Aplicativo!C303</f>
        <v>C8. Manejo y uso del conocimiento</v>
      </c>
      <c r="D23" s="182" t="str">
        <f>Aplicativo!E363</f>
        <v/>
      </c>
      <c r="E23" s="266" t="str">
        <f>+IF(Aplicativo!D306="","",Aplicativo!D306)</f>
        <v/>
      </c>
      <c r="F23" s="266" t="str">
        <f>+IF(Aplicativo!D318="","",Aplicativo!D318)</f>
        <v/>
      </c>
    </row>
    <row r="24" spans="2:6" ht="62.25" customHeight="1">
      <c r="B24" s="862"/>
      <c r="C24" s="192" t="str">
        <f>+Aplicativo!C320</f>
        <v>C9. Implementación de las líneas de gestión</v>
      </c>
      <c r="D24" s="182" t="str">
        <f>Aplicativo!E364</f>
        <v/>
      </c>
      <c r="E24" s="266" t="str">
        <f>+IF(Aplicativo!D323="","",Aplicativo!D323)</f>
        <v/>
      </c>
      <c r="F24" s="266" t="str">
        <f>+IF(Aplicativo!D335="","",Aplicativo!D335)</f>
        <v/>
      </c>
    </row>
    <row r="25" spans="2:6" ht="62.25" customHeight="1">
      <c r="B25" s="862"/>
      <c r="C25" s="192" t="str">
        <f>+Aplicativo!C337</f>
        <v>C10. Evaluación, seguimiento y retroalimentación a la planeación del manejo</v>
      </c>
      <c r="D25" s="182">
        <f>Aplicativo!E365</f>
        <v>0</v>
      </c>
      <c r="E25" s="266" t="str">
        <f>+IF(Aplicativo!D340="","",Aplicativo!D340)</f>
        <v/>
      </c>
      <c r="F25" s="266" t="str">
        <f>+IF(Aplicativo!D352="","",Aplicativo!D352)</f>
        <v/>
      </c>
    </row>
    <row r="26" spans="2:6" ht="27" customHeight="1">
      <c r="B26" s="863"/>
      <c r="C26" s="272" t="s">
        <v>756</v>
      </c>
      <c r="D26" s="273" t="e">
        <f>Aplicativo!I356</f>
        <v>#VALUE!</v>
      </c>
      <c r="E26" s="64"/>
      <c r="F26" s="64"/>
    </row>
    <row r="27" spans="2:6" ht="62.25" customHeight="1">
      <c r="B27" s="864" t="str">
        <f>+Aplicativo!C367</f>
        <v>D. GOBERNANZA</v>
      </c>
      <c r="C27" s="193" t="str">
        <f>+Aplicativo!C369</f>
        <v>D1. Legitimidad de las instancias para la participación y coordinación</v>
      </c>
      <c r="D27" s="182" t="str">
        <f>Aplicativo!E487</f>
        <v/>
      </c>
      <c r="E27" s="267" t="str">
        <f>+IF(Aplicativo!D372="","",Aplicativo!D372)</f>
        <v/>
      </c>
      <c r="F27" s="267" t="str">
        <f>+IF(Aplicativo!D395="","",Aplicativo!D395)</f>
        <v/>
      </c>
    </row>
    <row r="28" spans="2:6" ht="62.25" customHeight="1">
      <c r="B28" s="865"/>
      <c r="C28" s="193" t="str">
        <f>+Aplicativo!C415</f>
        <v>D3. Cualificación de actores estratégicos</v>
      </c>
      <c r="D28" s="182">
        <f>Aplicativo!E488</f>
        <v>0</v>
      </c>
      <c r="E28" s="267" t="str">
        <f>+IF(Aplicativo!D418="","",Aplicativo!D418)</f>
        <v/>
      </c>
      <c r="F28" s="267" t="str">
        <f>+IF(Aplicativo!D432="","",Aplicativo!D432)</f>
        <v/>
      </c>
    </row>
    <row r="29" spans="2:6" ht="62.25" customHeight="1">
      <c r="B29" s="865"/>
      <c r="C29" s="193" t="str">
        <f>+Aplicativo!C434</f>
        <v>D4. Manejo de conflictos</v>
      </c>
      <c r="D29" s="182" t="str">
        <f>Aplicativo!E489</f>
        <v/>
      </c>
      <c r="E29" s="267" t="str">
        <f>+IF(Aplicativo!D437="","",Aplicativo!D437)</f>
        <v/>
      </c>
      <c r="F29" s="267" t="str">
        <f>+IF(Aplicativo!D449="","",Aplicativo!D449)</f>
        <v/>
      </c>
    </row>
    <row r="30" spans="2:6" ht="62.25" customHeight="1">
      <c r="B30" s="865"/>
      <c r="C30" s="193" t="str">
        <f>+Aplicativo!C451</f>
        <v>D5. Incidencia del riesgo público en la gestión</v>
      </c>
      <c r="D30" s="182" t="str">
        <f>Aplicativo!E490</f>
        <v/>
      </c>
      <c r="E30" s="267" t="str">
        <f>+IF(Aplicativo!D454="","",Aplicativo!D454)</f>
        <v/>
      </c>
      <c r="F30" s="267" t="str">
        <f>+IF(Aplicativo!D466="","",Aplicativo!D466)</f>
        <v/>
      </c>
    </row>
    <row r="31" spans="2:6" ht="62.25" customHeight="1">
      <c r="B31" s="865"/>
      <c r="C31" s="193" t="str">
        <f>+Aplicativo!C468</f>
        <v>D6. Inclusión de elementos intergeneracionales/género para la gestión del AP</v>
      </c>
      <c r="D31" s="182" t="str">
        <f>Aplicativo!E491</f>
        <v/>
      </c>
      <c r="E31" s="267" t="str">
        <f>+IF(Aplicativo!D471="","",Aplicativo!D471)</f>
        <v/>
      </c>
      <c r="F31" s="267" t="str">
        <f>+IF(Aplicativo!D483="","",Aplicativo!D483)</f>
        <v/>
      </c>
    </row>
    <row r="32" spans="2:6" ht="27" customHeight="1">
      <c r="B32" s="866"/>
      <c r="C32" s="272" t="s">
        <v>756</v>
      </c>
      <c r="D32" s="273">
        <f>Aplicativo!I487</f>
        <v>0</v>
      </c>
      <c r="E32" s="64"/>
      <c r="F32" s="64"/>
    </row>
    <row r="33" spans="2:6" ht="62.25" customHeight="1">
      <c r="B33" s="853" t="str">
        <f>+Aplicativo!C494</f>
        <v>E. RECURSOS</v>
      </c>
      <c r="C33" s="194" t="str">
        <f>+Aplicativo!C496</f>
        <v>E1. Sostenibilidad financiera</v>
      </c>
      <c r="D33" s="182" t="str">
        <f>Aplicativo!E552</f>
        <v/>
      </c>
      <c r="E33" s="268" t="str">
        <f>+IF(Aplicativo!D499="","",Aplicativo!D499)</f>
        <v/>
      </c>
      <c r="F33" s="269" t="str">
        <f>+IF(Aplicativo!D511="","",Aplicativo!D511)</f>
        <v/>
      </c>
    </row>
    <row r="34" spans="2:6" ht="62.25" customHeight="1">
      <c r="B34" s="853"/>
      <c r="C34" s="194" t="str">
        <f>+Aplicativo!C513</f>
        <v>E2. Talento humano</v>
      </c>
      <c r="D34" s="182" t="str">
        <f>Aplicativo!E553</f>
        <v/>
      </c>
      <c r="E34" s="268" t="str">
        <f>+IF(Aplicativo!D516="","",Aplicativo!D516)</f>
        <v/>
      </c>
      <c r="F34" s="269" t="str">
        <f>+IF(Aplicativo!D528="","",Aplicativo!D528)</f>
        <v/>
      </c>
    </row>
    <row r="35" spans="2:6" ht="62.25" customHeight="1">
      <c r="B35" s="853"/>
      <c r="C35" s="194" t="str">
        <f>+Aplicativo!C530</f>
        <v>E3. Equipo e infraestructura</v>
      </c>
      <c r="D35" s="182" t="str">
        <f>Aplicativo!E554</f>
        <v/>
      </c>
      <c r="E35" s="268" t="str">
        <f>+IF(Aplicativo!D533="","",Aplicativo!D533)</f>
        <v/>
      </c>
      <c r="F35" s="269" t="str">
        <f>+IF(Aplicativo!D548="","",Aplicativo!D548)</f>
        <v/>
      </c>
    </row>
    <row r="36" spans="2:6" ht="27" customHeight="1">
      <c r="B36" s="271"/>
      <c r="C36" s="272" t="s">
        <v>756</v>
      </c>
      <c r="D36" s="273">
        <f>Aplicativo!I552</f>
        <v>0</v>
      </c>
      <c r="E36" s="64"/>
      <c r="F36" s="64"/>
    </row>
    <row r="37" spans="2:6" ht="62.25" customHeight="1">
      <c r="B37" s="848" t="str">
        <f>+Aplicativo!C556</f>
        <v>F. SISTEMAS PRODUCTIVOS SOSTENIBLES</v>
      </c>
      <c r="C37" s="195" t="str">
        <f>+Aplicativo!C560</f>
        <v>F1. Implementación de cadenas de valor</v>
      </c>
      <c r="D37" s="182">
        <f>Aplicativo!E630</f>
        <v>0</v>
      </c>
      <c r="E37" s="267" t="str">
        <f>+IF(Aplicativo!D563="","",Aplicativo!D563)</f>
        <v/>
      </c>
      <c r="F37" s="270" t="str">
        <f>+IF(Aplicativo!D575="","",Aplicativo!D575)</f>
        <v/>
      </c>
    </row>
    <row r="38" spans="2:6" ht="62.25" customHeight="1">
      <c r="B38" s="849"/>
      <c r="C38" s="195" t="str">
        <f>+Aplicativo!C577</f>
        <v>F2. Buenas prácticas</v>
      </c>
      <c r="D38" s="182">
        <f>Aplicativo!E631</f>
        <v>0</v>
      </c>
      <c r="E38" s="270" t="str">
        <f>+IF(Aplicativo!D580="","",Aplicativo!D580)</f>
        <v/>
      </c>
      <c r="F38" s="270" t="str">
        <f>+IF(Aplicativo!D592="","",Aplicativo!D592)</f>
        <v/>
      </c>
    </row>
    <row r="39" spans="2:6" ht="62.25" customHeight="1">
      <c r="B39" s="849"/>
      <c r="C39" s="195" t="str">
        <f>+Aplicativo!C594</f>
        <v>F3. Turismo como estrategia de conservación</v>
      </c>
      <c r="D39" s="182">
        <f>Aplicativo!E632</f>
        <v>0</v>
      </c>
      <c r="E39" s="270" t="str">
        <f>+IF(Aplicativo!D597="","",Aplicativo!D597)</f>
        <v/>
      </c>
      <c r="F39" s="270" t="str">
        <f>+IF(Aplicativo!D912="","",Aplicativo!D609)</f>
        <v/>
      </c>
    </row>
    <row r="40" spans="2:6" ht="62.25" customHeight="1">
      <c r="B40" s="849"/>
      <c r="C40" s="195" t="str">
        <f>+Aplicativo!C611</f>
        <v>F4. Articulación con el sector productivo en la gestión del AP</v>
      </c>
      <c r="D40" s="182">
        <f>Aplicativo!E633</f>
        <v>0</v>
      </c>
      <c r="E40" s="270" t="str">
        <f>+IF(Aplicativo!D614="","",Aplicativo!D614)</f>
        <v/>
      </c>
      <c r="F40" s="270" t="str">
        <f>+IF(Aplicativo!D626="","",Aplicativo!D626)</f>
        <v/>
      </c>
    </row>
    <row r="41" spans="2:6" ht="27" customHeight="1">
      <c r="B41" s="850"/>
      <c r="C41" s="272" t="s">
        <v>756</v>
      </c>
      <c r="D41" s="273">
        <f>Aplicativo!I630</f>
        <v>0</v>
      </c>
      <c r="E41" s="64"/>
      <c r="F41" s="64"/>
    </row>
    <row r="42" spans="2:6" ht="23">
      <c r="B42" s="183"/>
      <c r="C42" s="184"/>
      <c r="D42" s="184"/>
      <c r="E42" s="184"/>
      <c r="F42" s="184"/>
    </row>
    <row r="43" spans="2:6" ht="23">
      <c r="B43" s="183"/>
      <c r="C43" s="184"/>
      <c r="D43" s="184"/>
      <c r="E43" s="184"/>
      <c r="F43" s="184"/>
    </row>
    <row r="44" spans="2:6" ht="23">
      <c r="B44" s="183"/>
      <c r="C44" s="184"/>
      <c r="D44" s="184"/>
      <c r="E44" s="184"/>
      <c r="F44" s="184"/>
    </row>
    <row r="45" spans="2:6" ht="23">
      <c r="B45" s="183"/>
      <c r="C45" s="184"/>
      <c r="D45" s="184"/>
      <c r="E45" s="184"/>
      <c r="F45" s="184"/>
    </row>
    <row r="46" spans="2:6" ht="23">
      <c r="B46" s="183"/>
      <c r="C46" s="184"/>
      <c r="D46" s="184"/>
      <c r="E46" s="184"/>
      <c r="F46" s="184"/>
    </row>
    <row r="47" spans="2:6" ht="23">
      <c r="B47" s="185"/>
      <c r="C47" s="186"/>
      <c r="D47" s="186"/>
      <c r="E47" s="186"/>
      <c r="F47" s="186"/>
    </row>
    <row r="48" spans="2:6" ht="23">
      <c r="B48" s="185"/>
      <c r="C48" s="186"/>
      <c r="D48" s="186"/>
      <c r="E48" s="186"/>
      <c r="F48" s="186"/>
    </row>
    <row r="49" spans="2:6" ht="23">
      <c r="B49" s="185"/>
      <c r="C49" s="186"/>
      <c r="D49" s="186"/>
      <c r="E49" s="186"/>
      <c r="F49" s="186"/>
    </row>
    <row r="50" spans="2:6" ht="23">
      <c r="B50" s="185"/>
      <c r="C50" s="186"/>
      <c r="D50" s="186"/>
      <c r="E50" s="186"/>
      <c r="F50" s="186"/>
    </row>
    <row r="51" spans="2:6" ht="23">
      <c r="B51" s="185"/>
      <c r="C51" s="186"/>
      <c r="D51" s="186"/>
      <c r="E51" s="186"/>
      <c r="F51" s="186"/>
    </row>
    <row r="52" spans="2:6" ht="23">
      <c r="B52" s="185"/>
      <c r="C52" s="186"/>
      <c r="D52" s="186"/>
      <c r="E52" s="186"/>
      <c r="F52" s="186"/>
    </row>
    <row r="53" spans="2:6" ht="23">
      <c r="B53" s="185"/>
      <c r="C53" s="186"/>
      <c r="D53" s="186"/>
      <c r="E53" s="186"/>
      <c r="F53" s="186"/>
    </row>
    <row r="54" spans="2:6" ht="23">
      <c r="B54" s="185"/>
      <c r="C54" s="186"/>
      <c r="D54" s="186"/>
      <c r="E54" s="186"/>
      <c r="F54" s="186"/>
    </row>
    <row r="55" spans="2:6" ht="23">
      <c r="B55" s="185"/>
      <c r="C55" s="186"/>
      <c r="D55" s="186"/>
      <c r="E55" s="186"/>
      <c r="F55" s="186"/>
    </row>
    <row r="56" spans="2:6" ht="23">
      <c r="B56" s="185"/>
      <c r="C56" s="186"/>
      <c r="D56" s="186"/>
      <c r="E56" s="186"/>
      <c r="F56" s="186"/>
    </row>
    <row r="57" spans="2:6" ht="23">
      <c r="B57" s="185"/>
      <c r="C57" s="186"/>
      <c r="D57" s="186"/>
      <c r="E57" s="186"/>
      <c r="F57" s="186"/>
    </row>
    <row r="58" spans="2:6" ht="23">
      <c r="B58" s="185"/>
      <c r="C58" s="186"/>
      <c r="D58" s="186"/>
      <c r="E58" s="186"/>
      <c r="F58" s="186"/>
    </row>
    <row r="59" spans="2:6" ht="23">
      <c r="B59" s="185"/>
      <c r="C59" s="186"/>
      <c r="D59" s="186"/>
      <c r="E59" s="186"/>
      <c r="F59" s="186"/>
    </row>
  </sheetData>
  <sheetProtection algorithmName="SHA-512" hashValue="KebJEbbImK8D3CNRLZhFVJJRpq5r2IQDrttMehXrQAGR4j+JbV9b/G9NoiugNIy7cOp3i7l2NFl1wGuVTp8J4A==" saltValue="cztAF3fbbM94OIcszjG/+A==" spinCount="100000" sheet="1" objects="1" scenarios="1"/>
  <mergeCells count="8">
    <mergeCell ref="B37:B41"/>
    <mergeCell ref="B1:F1"/>
    <mergeCell ref="B33:B35"/>
    <mergeCell ref="B6:B10"/>
    <mergeCell ref="B3:C3"/>
    <mergeCell ref="B11:B15"/>
    <mergeCell ref="B16:B26"/>
    <mergeCell ref="B27:B32"/>
  </mergeCells>
  <conditionalFormatting sqref="D6:D9 D11:D14 D16:D25 D27:D31 D33:D35 D37:D40">
    <cfRule type="cellIs" dxfId="27" priority="33" operator="equal">
      <formula>4</formula>
    </cfRule>
    <cfRule type="cellIs" dxfId="26" priority="34" operator="equal">
      <formula>3</formula>
    </cfRule>
    <cfRule type="cellIs" dxfId="25" priority="35" operator="equal">
      <formula>2</formula>
    </cfRule>
    <cfRule type="cellIs" dxfId="24" priority="36" operator="equal">
      <formula>1</formula>
    </cfRule>
  </conditionalFormatting>
  <conditionalFormatting sqref="D10">
    <cfRule type="cellIs" dxfId="23" priority="21" operator="equal">
      <formula>4</formula>
    </cfRule>
    <cfRule type="cellIs" dxfId="22" priority="22" operator="equal">
      <formula>3</formula>
    </cfRule>
    <cfRule type="cellIs" dxfId="21" priority="23" operator="equal">
      <formula>2</formula>
    </cfRule>
    <cfRule type="cellIs" dxfId="20" priority="24" operator="equal">
      <formula>1</formula>
    </cfRule>
  </conditionalFormatting>
  <conditionalFormatting sqref="D15">
    <cfRule type="cellIs" dxfId="19" priority="17" operator="equal">
      <formula>4</formula>
    </cfRule>
    <cfRule type="cellIs" dxfId="18" priority="18" operator="equal">
      <formula>3</formula>
    </cfRule>
    <cfRule type="cellIs" dxfId="17" priority="19" operator="equal">
      <formula>2</formula>
    </cfRule>
    <cfRule type="cellIs" dxfId="16" priority="20" operator="equal">
      <formula>1</formula>
    </cfRule>
  </conditionalFormatting>
  <conditionalFormatting sqref="D26">
    <cfRule type="cellIs" dxfId="15" priority="13" operator="equal">
      <formula>4</formula>
    </cfRule>
    <cfRule type="cellIs" dxfId="14" priority="14" operator="equal">
      <formula>3</formula>
    </cfRule>
    <cfRule type="cellIs" dxfId="13" priority="15" operator="equal">
      <formula>2</formula>
    </cfRule>
    <cfRule type="cellIs" dxfId="12" priority="16" operator="equal">
      <formula>1</formula>
    </cfRule>
  </conditionalFormatting>
  <conditionalFormatting sqref="D32">
    <cfRule type="cellIs" dxfId="11" priority="9" operator="equal">
      <formula>4</formula>
    </cfRule>
    <cfRule type="cellIs" dxfId="10" priority="10" operator="equal">
      <formula>3</formula>
    </cfRule>
    <cfRule type="cellIs" dxfId="9" priority="11" operator="equal">
      <formula>2</formula>
    </cfRule>
    <cfRule type="cellIs" dxfId="8" priority="12" operator="equal">
      <formula>1</formula>
    </cfRule>
  </conditionalFormatting>
  <conditionalFormatting sqref="D36">
    <cfRule type="cellIs" dxfId="7" priority="5" operator="equal">
      <formula>4</formula>
    </cfRule>
    <cfRule type="cellIs" dxfId="6" priority="6" operator="equal">
      <formula>3</formula>
    </cfRule>
    <cfRule type="cellIs" dxfId="5" priority="7" operator="equal">
      <formula>2</formula>
    </cfRule>
    <cfRule type="cellIs" dxfId="4" priority="8" operator="equal">
      <formula>1</formula>
    </cfRule>
  </conditionalFormatting>
  <conditionalFormatting sqref="D41">
    <cfRule type="cellIs" dxfId="3" priority="1" operator="equal">
      <formula>4</formula>
    </cfRule>
    <cfRule type="cellIs" dxfId="2" priority="2" operator="equal">
      <formula>3</formula>
    </cfRule>
    <cfRule type="cellIs" dxfId="1" priority="3" operator="equal">
      <formula>2</formula>
    </cfRule>
    <cfRule type="cellIs" dxfId="0" priority="4" operator="equal">
      <formula>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theme="4" tint="0.39997558519241921"/>
  </sheetPr>
  <dimension ref="B1:H85"/>
  <sheetViews>
    <sheetView zoomScale="60" zoomScaleNormal="60" zoomScalePageLayoutView="80" workbookViewId="0">
      <pane ySplit="1" topLeftCell="A74" activePane="bottomLeft" state="frozen"/>
      <selection pane="bottomLeft" activeCell="I6" sqref="I6"/>
    </sheetView>
  </sheetViews>
  <sheetFormatPr baseColWidth="10" defaultColWidth="11.5" defaultRowHeight="15"/>
  <cols>
    <col min="1" max="1" width="2.33203125" style="4" customWidth="1"/>
    <col min="2" max="2" width="54.6640625" style="4" customWidth="1"/>
    <col min="3" max="3" width="23.6640625" style="4" customWidth="1"/>
    <col min="4" max="4" width="38.5" style="4" customWidth="1"/>
    <col min="5" max="5" width="7" style="4" customWidth="1"/>
    <col min="6" max="6" width="47.5" style="4" customWidth="1"/>
    <col min="7" max="8" width="52.6640625" style="4" customWidth="1"/>
    <col min="9" max="9" width="44" style="4" customWidth="1"/>
    <col min="10" max="16384" width="11.5" style="4"/>
  </cols>
  <sheetData>
    <row r="1" spans="2:8" ht="97.5" customHeight="1">
      <c r="B1" s="867"/>
      <c r="C1" s="867"/>
      <c r="D1" s="867"/>
      <c r="E1" s="867"/>
      <c r="F1" s="867"/>
      <c r="G1" s="867"/>
      <c r="H1" s="867"/>
    </row>
    <row r="2" spans="2:8" ht="15" customHeight="1">
      <c r="B2" s="874"/>
      <c r="C2" s="874"/>
      <c r="D2" s="874"/>
      <c r="E2" s="874"/>
      <c r="F2" s="874"/>
      <c r="G2" s="874"/>
      <c r="H2" s="874"/>
    </row>
    <row r="3" spans="2:8" ht="27.75" customHeight="1">
      <c r="B3" s="5"/>
      <c r="C3" s="5"/>
      <c r="D3" s="5"/>
      <c r="E3" s="5"/>
      <c r="F3" s="5"/>
      <c r="G3" s="71"/>
      <c r="H3" s="71"/>
    </row>
    <row r="4" spans="2:8" ht="27.75" customHeight="1">
      <c r="B4" s="5" t="s">
        <v>558</v>
      </c>
      <c r="C4" s="5" t="s">
        <v>559</v>
      </c>
      <c r="D4" s="72"/>
      <c r="E4" s="5"/>
      <c r="F4" s="59" t="s">
        <v>532</v>
      </c>
      <c r="G4" s="59" t="s">
        <v>49</v>
      </c>
      <c r="H4" s="59" t="s">
        <v>50</v>
      </c>
    </row>
    <row r="5" spans="2:8" ht="27.75" customHeight="1">
      <c r="B5" s="58" t="e">
        <f>+IF(Aplicativo!E648="","",Aplicativo!E648)</f>
        <v>#VALUE!</v>
      </c>
      <c r="C5" s="58" t="e">
        <f>+IF(B5="","",(100%-B5))</f>
        <v>#VALUE!</v>
      </c>
      <c r="D5" s="72"/>
      <c r="E5" s="5"/>
      <c r="F5" s="9" t="str">
        <f>Aplicativo!C638</f>
        <v>A. LOGROS</v>
      </c>
      <c r="G5" s="10">
        <f>Aplicativo!I81</f>
        <v>0</v>
      </c>
      <c r="H5" s="10">
        <f t="shared" ref="H5:H10" si="0">100%-G5</f>
        <v>1</v>
      </c>
    </row>
    <row r="6" spans="2:8" ht="27.75" customHeight="1">
      <c r="B6" s="72"/>
      <c r="C6" s="72"/>
      <c r="D6" s="72"/>
      <c r="E6" s="5"/>
      <c r="F6" s="9" t="str">
        <f>Aplicativo!C639</f>
        <v>B. CONTEXTO</v>
      </c>
      <c r="G6" s="10" t="e">
        <f>Aplicativo!I176</f>
        <v>#VALUE!</v>
      </c>
      <c r="H6" s="10" t="e">
        <f t="shared" si="0"/>
        <v>#VALUE!</v>
      </c>
    </row>
    <row r="7" spans="2:8" ht="27.75" customHeight="1">
      <c r="B7" s="5"/>
      <c r="C7" s="5"/>
      <c r="D7" s="5"/>
      <c r="E7" s="5"/>
      <c r="F7" s="9" t="str">
        <f>Aplicativo!C640</f>
        <v>C. PLANEACIÓN Y SEGUIMIENTO</v>
      </c>
      <c r="G7" s="10" t="e">
        <f>Aplicativo!I356</f>
        <v>#VALUE!</v>
      </c>
      <c r="H7" s="10" t="e">
        <f t="shared" si="0"/>
        <v>#VALUE!</v>
      </c>
    </row>
    <row r="8" spans="2:8" ht="27.75" customHeight="1">
      <c r="B8" s="5"/>
      <c r="C8" s="5"/>
      <c r="D8" s="5"/>
      <c r="E8" s="5"/>
      <c r="F8" s="9" t="str">
        <f>Aplicativo!C641</f>
        <v>D. GOBERNANZA</v>
      </c>
      <c r="G8" s="10">
        <f>Aplicativo!I487</f>
        <v>0</v>
      </c>
      <c r="H8" s="10">
        <f t="shared" si="0"/>
        <v>1</v>
      </c>
    </row>
    <row r="9" spans="2:8" ht="27.75" customHeight="1">
      <c r="B9" s="5"/>
      <c r="C9" s="5"/>
      <c r="D9" s="5"/>
      <c r="E9" s="5"/>
      <c r="F9" s="9" t="str">
        <f>Aplicativo!C642</f>
        <v>E. RECURSOS</v>
      </c>
      <c r="G9" s="10">
        <f>Aplicativo!I552</f>
        <v>0</v>
      </c>
      <c r="H9" s="10">
        <f t="shared" si="0"/>
        <v>1</v>
      </c>
    </row>
    <row r="10" spans="2:8" ht="27.75" customHeight="1">
      <c r="B10" s="5"/>
      <c r="C10" s="5"/>
      <c r="D10" s="5"/>
      <c r="E10" s="5"/>
      <c r="F10" s="9" t="str">
        <f>Aplicativo!C643</f>
        <v>F. SISTEMAS PRODUCTIVOS SOSTENIBLES</v>
      </c>
      <c r="G10" s="10">
        <f>Aplicativo!I630</f>
        <v>0</v>
      </c>
      <c r="H10" s="10">
        <f t="shared" si="0"/>
        <v>1</v>
      </c>
    </row>
    <row r="11" spans="2:8" ht="27.75" customHeight="1">
      <c r="B11" s="5"/>
      <c r="C11" s="5"/>
      <c r="D11" s="5"/>
      <c r="E11" s="5"/>
      <c r="F11" s="5"/>
      <c r="G11" s="71"/>
      <c r="H11" s="71"/>
    </row>
    <row r="12" spans="2:8" ht="27.75" customHeight="1">
      <c r="B12" s="5"/>
      <c r="C12" s="5"/>
      <c r="D12" s="5"/>
      <c r="E12" s="5"/>
      <c r="F12" s="5"/>
      <c r="G12" s="71"/>
      <c r="H12" s="71"/>
    </row>
    <row r="13" spans="2:8" ht="27.75" customHeight="1">
      <c r="B13" s="5"/>
      <c r="C13" s="5"/>
      <c r="D13" s="5"/>
      <c r="E13" s="5"/>
      <c r="F13" s="5"/>
      <c r="G13" s="71"/>
      <c r="H13" s="71"/>
    </row>
    <row r="14" spans="2:8" ht="27.75" customHeight="1">
      <c r="B14" s="5"/>
      <c r="C14" s="5"/>
      <c r="D14" s="5"/>
      <c r="E14" s="5"/>
      <c r="F14" s="5"/>
      <c r="G14" s="71"/>
      <c r="H14" s="71"/>
    </row>
    <row r="15" spans="2:8" ht="27.75" customHeight="1">
      <c r="B15" s="5"/>
      <c r="C15" s="5"/>
      <c r="D15" s="5"/>
      <c r="E15" s="5"/>
      <c r="F15" s="5"/>
      <c r="G15" s="71"/>
      <c r="H15" s="71"/>
    </row>
    <row r="16" spans="2:8" ht="27.75" customHeight="1">
      <c r="B16" s="5"/>
      <c r="C16" s="5"/>
      <c r="D16" s="5"/>
      <c r="E16" s="5"/>
      <c r="F16" s="5"/>
      <c r="G16" s="71"/>
      <c r="H16" s="71"/>
    </row>
    <row r="17" spans="2:8" ht="42.75" customHeight="1">
      <c r="B17" s="5"/>
      <c r="C17" s="5"/>
      <c r="D17" s="5"/>
      <c r="E17" s="5"/>
      <c r="F17" s="5"/>
      <c r="G17" s="5"/>
      <c r="H17" s="5"/>
    </row>
    <row r="18" spans="2:8" ht="36" customHeight="1">
      <c r="B18" s="868" t="s">
        <v>28</v>
      </c>
      <c r="C18" s="868"/>
      <c r="D18" s="868"/>
      <c r="E18" s="868"/>
      <c r="F18" s="868"/>
      <c r="G18" s="868"/>
      <c r="H18" s="868"/>
    </row>
    <row r="20" spans="2:8" ht="36" customHeight="1">
      <c r="B20" s="47" t="s">
        <v>29</v>
      </c>
      <c r="C20" s="47" t="s">
        <v>30</v>
      </c>
      <c r="D20" s="47" t="s">
        <v>88</v>
      </c>
      <c r="F20" s="196" t="s">
        <v>29</v>
      </c>
      <c r="G20" s="196" t="s">
        <v>19</v>
      </c>
      <c r="H20" s="196" t="s">
        <v>20</v>
      </c>
    </row>
    <row r="21" spans="2:8" ht="114" customHeight="1">
      <c r="B21" s="45" t="str">
        <f>Aplicativo!D81</f>
        <v>A1. Salud del área protegida</v>
      </c>
      <c r="C21" s="50">
        <f>Aplicativo!E81</f>
        <v>0</v>
      </c>
      <c r="D21" s="46">
        <v>4</v>
      </c>
      <c r="F21" s="212" t="str">
        <f>B21</f>
        <v>A1. Salud del área protegida</v>
      </c>
      <c r="G21" s="197" t="str">
        <f>+'Resumen '!E6</f>
        <v/>
      </c>
      <c r="H21" s="197" t="str">
        <f>+'Resumen '!F6</f>
        <v/>
      </c>
    </row>
    <row r="22" spans="2:8" ht="114" customHeight="1">
      <c r="B22" s="45" t="str">
        <f>Aplicativo!D82</f>
        <v>A2. Adaptación frente al clima cambiante</v>
      </c>
      <c r="C22" s="46" t="str">
        <f>Aplicativo!E82</f>
        <v/>
      </c>
      <c r="D22" s="46">
        <v>4</v>
      </c>
      <c r="F22" s="212" t="str">
        <f>B22</f>
        <v>A2. Adaptación frente al clima cambiante</v>
      </c>
      <c r="G22" s="197" t="str">
        <f>+'Resumen '!E7</f>
        <v/>
      </c>
      <c r="H22" s="197" t="str">
        <f>+'Resumen '!F7</f>
        <v/>
      </c>
    </row>
    <row r="23" spans="2:8" ht="114" customHeight="1">
      <c r="B23" s="45" t="str">
        <f>Aplicativo!D83</f>
        <v>A3. Valores culturales asociados a los objetivos de conservación</v>
      </c>
      <c r="C23" s="46" t="str">
        <f>Aplicativo!E83</f>
        <v/>
      </c>
      <c r="D23" s="46">
        <v>4</v>
      </c>
      <c r="F23" s="212" t="str">
        <f>B23</f>
        <v>A3. Valores culturales asociados a los objetivos de conservación</v>
      </c>
      <c r="G23" s="197" t="str">
        <f>+'Resumen '!E8</f>
        <v/>
      </c>
      <c r="H23" s="197" t="str">
        <f>+'Resumen '!F8</f>
        <v/>
      </c>
    </row>
    <row r="24" spans="2:8" ht="114" customHeight="1">
      <c r="B24" s="45" t="str">
        <f>Aplicativo!D84</f>
        <v>A4. Beneficios asociados a las contribuciones de la naturaleza</v>
      </c>
      <c r="C24" s="46" t="str">
        <f>Aplicativo!E84</f>
        <v/>
      </c>
      <c r="D24" s="46">
        <v>4</v>
      </c>
      <c r="F24" s="212" t="str">
        <f>B24</f>
        <v>A4. Beneficios asociados a las contribuciones de la naturaleza</v>
      </c>
      <c r="G24" s="197" t="str">
        <f>+'Resumen '!E9</f>
        <v/>
      </c>
      <c r="H24" s="197" t="str">
        <f>+'Resumen '!F9</f>
        <v/>
      </c>
    </row>
    <row r="25" spans="2:8" ht="75" customHeight="1"/>
    <row r="26" spans="2:8" ht="36" customHeight="1">
      <c r="B26" s="870" t="s">
        <v>31</v>
      </c>
      <c r="C26" s="870"/>
      <c r="D26" s="870"/>
      <c r="E26" s="870"/>
      <c r="F26" s="870"/>
      <c r="G26" s="870"/>
      <c r="H26" s="870"/>
    </row>
    <row r="28" spans="2:8" ht="22">
      <c r="B28" s="47" t="s">
        <v>29</v>
      </c>
      <c r="C28" s="47" t="s">
        <v>87</v>
      </c>
      <c r="D28" s="47" t="s">
        <v>88</v>
      </c>
      <c r="F28" s="198" t="s">
        <v>29</v>
      </c>
      <c r="G28" s="198" t="s">
        <v>19</v>
      </c>
      <c r="H28" s="198" t="s">
        <v>20</v>
      </c>
    </row>
    <row r="29" spans="2:8" ht="114" customHeight="1">
      <c r="B29" s="45" t="str">
        <f>+F29</f>
        <v>B1. Oportunidades en el territorio para la gestión</v>
      </c>
      <c r="C29" s="46" t="e">
        <f>+'Resumen '!#REF!</f>
        <v>#REF!</v>
      </c>
      <c r="D29" s="46">
        <v>4</v>
      </c>
      <c r="F29" s="158" t="str">
        <f>+'Resumen '!C11</f>
        <v>B1. Oportunidades en el territorio para la gestión</v>
      </c>
      <c r="G29" s="199" t="str">
        <f>+'Resumen '!E11</f>
        <v/>
      </c>
      <c r="H29" s="199" t="str">
        <f>+'Resumen '!F11</f>
        <v/>
      </c>
    </row>
    <row r="30" spans="2:8" ht="114" customHeight="1">
      <c r="B30" s="45" t="str">
        <f>+F30</f>
        <v>B2. Claridad en la propiedad de la tierra</v>
      </c>
      <c r="C30" s="46" t="e">
        <f>+'Resumen '!#REF!</f>
        <v>#REF!</v>
      </c>
      <c r="D30" s="46">
        <v>4</v>
      </c>
      <c r="F30" s="158" t="str">
        <f>+'Resumen '!C12</f>
        <v>B2. Claridad en la propiedad de la tierra</v>
      </c>
      <c r="G30" s="199" t="str">
        <f>+'Resumen '!E12</f>
        <v/>
      </c>
      <c r="H30" s="199" t="str">
        <f>+'Resumen '!F12</f>
        <v/>
      </c>
    </row>
    <row r="31" spans="2:8" ht="114" customHeight="1">
      <c r="B31" s="45" t="str">
        <f>+F31</f>
        <v>B3. Conflictos socio-ambientales</v>
      </c>
      <c r="C31" s="46" t="e">
        <f>+'Resumen '!#REF!</f>
        <v>#REF!</v>
      </c>
      <c r="D31" s="46">
        <v>4</v>
      </c>
      <c r="F31" s="158" t="str">
        <f>+'Resumen '!C13</f>
        <v>B3. Conflictos socio-ambientales</v>
      </c>
      <c r="G31" s="199" t="str">
        <f>+'Resumen '!E13</f>
        <v/>
      </c>
      <c r="H31" s="199" t="str">
        <f>+'Resumen '!F13</f>
        <v/>
      </c>
    </row>
    <row r="32" spans="2:8" ht="114" customHeight="1">
      <c r="B32" s="45" t="str">
        <f>+F32</f>
        <v>B4. Presiones y amenazas</v>
      </c>
      <c r="C32" s="46" t="e">
        <f>+'Resumen '!#REF!</f>
        <v>#REF!</v>
      </c>
      <c r="D32" s="46">
        <v>4</v>
      </c>
      <c r="F32" s="158" t="str">
        <f>+'Resumen '!C14</f>
        <v>B4. Presiones y amenazas</v>
      </c>
      <c r="G32" s="199" t="str">
        <f>+'Resumen '!E14</f>
        <v/>
      </c>
      <c r="H32" s="199" t="str">
        <f>+'Resumen '!F14</f>
        <v/>
      </c>
    </row>
    <row r="37" spans="2:8" ht="41.25" customHeight="1"/>
    <row r="38" spans="2:8" ht="30" customHeight="1">
      <c r="B38" s="871" t="s">
        <v>63</v>
      </c>
      <c r="C38" s="871"/>
      <c r="D38" s="871"/>
      <c r="E38" s="871"/>
      <c r="F38" s="871"/>
      <c r="G38" s="871"/>
      <c r="H38" s="871"/>
    </row>
    <row r="40" spans="2:8" ht="36" customHeight="1">
      <c r="B40" s="47" t="s">
        <v>29</v>
      </c>
      <c r="C40" s="47" t="s">
        <v>30</v>
      </c>
      <c r="D40" s="47" t="s">
        <v>88</v>
      </c>
      <c r="F40" s="200" t="s">
        <v>29</v>
      </c>
      <c r="G40" s="200" t="s">
        <v>19</v>
      </c>
      <c r="H40" s="200" t="s">
        <v>20</v>
      </c>
    </row>
    <row r="41" spans="2:8" ht="114" customHeight="1">
      <c r="B41" s="45" t="str">
        <f>+F41</f>
        <v>C1. Coherencia en el diseño del área protegida</v>
      </c>
      <c r="C41" s="46" t="e">
        <f>+'Resumen '!#REF!</f>
        <v>#REF!</v>
      </c>
      <c r="D41" s="46">
        <v>4</v>
      </c>
      <c r="F41" s="211" t="str">
        <f>+'Resumen '!C16</f>
        <v>C1. Coherencia en el diseño del área protegida</v>
      </c>
      <c r="G41" s="201" t="str">
        <f>+'Resumen '!E16</f>
        <v/>
      </c>
      <c r="H41" s="201" t="str">
        <f>+'Resumen '!F16</f>
        <v/>
      </c>
    </row>
    <row r="42" spans="2:8" ht="114" customHeight="1">
      <c r="B42" s="45" t="str">
        <f t="shared" ref="B42:B50" si="1">+F42</f>
        <v>C2. Límites del área protegida</v>
      </c>
      <c r="C42" s="46" t="e">
        <f>+'Resumen '!#REF!</f>
        <v>#REF!</v>
      </c>
      <c r="D42" s="46">
        <v>4</v>
      </c>
      <c r="F42" s="211" t="str">
        <f>+'Resumen '!C17</f>
        <v>C2. Límites del área protegida</v>
      </c>
      <c r="G42" s="201" t="str">
        <f>+'Resumen '!E17</f>
        <v/>
      </c>
      <c r="H42" s="201" t="str">
        <f>+'Resumen '!F17</f>
        <v/>
      </c>
    </row>
    <row r="43" spans="2:8" ht="114" customHeight="1">
      <c r="B43" s="45" t="str">
        <f t="shared" si="1"/>
        <v>C3. Coherencia e implementación del plan de manejo</v>
      </c>
      <c r="C43" s="46" t="e">
        <f>+'Resumen '!#REF!</f>
        <v>#REF!</v>
      </c>
      <c r="D43" s="46">
        <v>4</v>
      </c>
      <c r="F43" s="211" t="str">
        <f>+'Resumen '!C18</f>
        <v>C3. Coherencia e implementación del plan de manejo</v>
      </c>
      <c r="G43" s="201" t="str">
        <f>+'Resumen '!E18</f>
        <v/>
      </c>
      <c r="H43" s="201" t="str">
        <f>+'Resumen '!F18</f>
        <v/>
      </c>
    </row>
    <row r="44" spans="2:8" ht="114" customHeight="1">
      <c r="B44" s="45" t="str">
        <f t="shared" si="1"/>
        <v>C4. Articulación con áreas del SINAP y/u otras áreas de importancia para la conservación</v>
      </c>
      <c r="C44" s="46" t="e">
        <f>+'Resumen '!#REF!</f>
        <v>#REF!</v>
      </c>
      <c r="D44" s="46">
        <v>4</v>
      </c>
      <c r="F44" s="211" t="str">
        <f>+'Resumen '!C19</f>
        <v>C4. Articulación con áreas del SINAP y/u otras áreas de importancia para la conservación</v>
      </c>
      <c r="G44" s="201" t="str">
        <f>+'Resumen '!E19</f>
        <v/>
      </c>
      <c r="H44" s="201" t="str">
        <f>+'Resumen '!F19</f>
        <v/>
      </c>
    </row>
    <row r="45" spans="2:8" ht="114" customHeight="1">
      <c r="B45" s="45" t="str">
        <f t="shared" si="1"/>
        <v>C5. Articulación transfronteriza para la gestión</v>
      </c>
      <c r="C45" s="46" t="e">
        <f>+'Resumen '!#REF!</f>
        <v>#REF!</v>
      </c>
      <c r="D45" s="46">
        <v>4</v>
      </c>
      <c r="F45" s="211" t="str">
        <f>+'Resumen '!C20</f>
        <v>C5. Articulación transfronteriza para la gestión</v>
      </c>
      <c r="G45" s="201" t="str">
        <f>+'Resumen '!E20</f>
        <v/>
      </c>
      <c r="H45" s="201" t="str">
        <f>+'Resumen '!F20</f>
        <v/>
      </c>
    </row>
    <row r="46" spans="2:8" ht="114" customHeight="1">
      <c r="B46" s="45" t="str">
        <f>F46</f>
        <v>C6. Cumplimiento de la zonificación</v>
      </c>
      <c r="C46" s="46" t="e">
        <f>'Resumen '!#REF!</f>
        <v>#REF!</v>
      </c>
      <c r="D46" s="46">
        <v>4</v>
      </c>
      <c r="F46" s="211" t="str">
        <f>+'Resumen '!C21</f>
        <v>C6. Cumplimiento de la zonificación</v>
      </c>
      <c r="G46" s="201" t="str">
        <f>+'Resumen '!E21</f>
        <v/>
      </c>
      <c r="H46" s="201" t="str">
        <f>+'Resumen '!F21</f>
        <v/>
      </c>
    </row>
    <row r="47" spans="2:8" ht="114" customHeight="1">
      <c r="B47" s="45" t="str">
        <f t="shared" si="1"/>
        <v>C7. Articulación de la gestión del área con los planes de ordenamiento territorial</v>
      </c>
      <c r="C47" s="46" t="e">
        <f>+'Resumen '!#REF!</f>
        <v>#REF!</v>
      </c>
      <c r="D47" s="46">
        <v>4</v>
      </c>
      <c r="F47" s="211" t="str">
        <f>+'Resumen '!C22</f>
        <v>C7. Articulación de la gestión del área con los planes de ordenamiento territorial</v>
      </c>
      <c r="G47" s="201" t="str">
        <f>+'Resumen '!E22</f>
        <v/>
      </c>
      <c r="H47" s="201" t="str">
        <f>+'Resumen '!F22</f>
        <v/>
      </c>
    </row>
    <row r="48" spans="2:8" ht="114" customHeight="1">
      <c r="B48" s="45" t="str">
        <f t="shared" si="1"/>
        <v>C8. Manejo y uso del conocimiento</v>
      </c>
      <c r="C48" s="46" t="e">
        <f>+'Resumen '!#REF!</f>
        <v>#REF!</v>
      </c>
      <c r="D48" s="46">
        <v>4</v>
      </c>
      <c r="F48" s="211" t="str">
        <f>+'Resumen '!C23</f>
        <v>C8. Manejo y uso del conocimiento</v>
      </c>
      <c r="G48" s="201" t="str">
        <f>+'Resumen '!E23</f>
        <v/>
      </c>
      <c r="H48" s="201" t="str">
        <f>+'Resumen '!F23</f>
        <v/>
      </c>
    </row>
    <row r="49" spans="2:8" ht="114" customHeight="1">
      <c r="B49" s="45" t="str">
        <f t="shared" si="1"/>
        <v>C9. Implementación de las líneas de gestión</v>
      </c>
      <c r="C49" s="46" t="e">
        <f>+'Resumen '!#REF!</f>
        <v>#REF!</v>
      </c>
      <c r="D49" s="46">
        <v>4</v>
      </c>
      <c r="F49" s="211" t="str">
        <f>+'Resumen '!C24</f>
        <v>C9. Implementación de las líneas de gestión</v>
      </c>
      <c r="G49" s="201" t="str">
        <f>+'Resumen '!E24</f>
        <v/>
      </c>
      <c r="H49" s="201" t="str">
        <f>+'Resumen '!F24</f>
        <v/>
      </c>
    </row>
    <row r="50" spans="2:8" ht="114" customHeight="1">
      <c r="B50" s="45" t="str">
        <f t="shared" si="1"/>
        <v>C10. Evaluación, seguimiento y retroalimentación a la planeación del manejo</v>
      </c>
      <c r="C50" s="46" t="e">
        <f>+'Resumen '!#REF!</f>
        <v>#REF!</v>
      </c>
      <c r="D50" s="46">
        <v>4</v>
      </c>
      <c r="F50" s="211" t="str">
        <f>+'Resumen '!C25</f>
        <v>C10. Evaluación, seguimiento y retroalimentación a la planeación del manejo</v>
      </c>
      <c r="G50" s="201" t="str">
        <f>+'Resumen '!E25</f>
        <v/>
      </c>
      <c r="H50" s="201" t="str">
        <f>+'Resumen '!F25</f>
        <v/>
      </c>
    </row>
    <row r="51" spans="2:8" ht="42.75" customHeight="1"/>
    <row r="52" spans="2:8" ht="30" customHeight="1">
      <c r="B52" s="872" t="s">
        <v>32</v>
      </c>
      <c r="C52" s="872"/>
      <c r="D52" s="872"/>
      <c r="E52" s="872"/>
      <c r="F52" s="872"/>
      <c r="G52" s="872"/>
      <c r="H52" s="872"/>
    </row>
    <row r="54" spans="2:8" ht="36" customHeight="1">
      <c r="B54" s="47" t="s">
        <v>29</v>
      </c>
      <c r="C54" s="47" t="s">
        <v>30</v>
      </c>
      <c r="D54" s="47" t="s">
        <v>88</v>
      </c>
      <c r="F54" s="202" t="s">
        <v>29</v>
      </c>
      <c r="G54" s="202" t="s">
        <v>19</v>
      </c>
      <c r="H54" s="202" t="s">
        <v>20</v>
      </c>
    </row>
    <row r="55" spans="2:8" ht="114" customHeight="1">
      <c r="B55" s="45" t="str">
        <f>Aplicativo!D487</f>
        <v>D1. Legitimidad de las instancias para la participación y coordinación</v>
      </c>
      <c r="C55" s="46" t="e">
        <f>+'Resumen '!#REF!</f>
        <v>#REF!</v>
      </c>
      <c r="D55" s="46">
        <v>4</v>
      </c>
      <c r="F55" s="210" t="str">
        <f>+'Resumen '!C27</f>
        <v>D1. Legitimidad de las instancias para la participación y coordinación</v>
      </c>
      <c r="G55" s="203" t="str">
        <f>+'Resumen '!E27</f>
        <v/>
      </c>
      <c r="H55" s="203" t="str">
        <f>+'Resumen '!F27</f>
        <v/>
      </c>
    </row>
    <row r="56" spans="2:8" ht="114" customHeight="1">
      <c r="B56" s="45" t="str">
        <f>Aplicativo!D489</f>
        <v>D3. Cualificación de actores estratégicos</v>
      </c>
      <c r="C56" s="46" t="e">
        <f>+'Resumen '!#REF!</f>
        <v>#REF!</v>
      </c>
      <c r="D56" s="46">
        <v>4</v>
      </c>
      <c r="F56" s="210" t="str">
        <f>+'Resumen '!C28</f>
        <v>D3. Cualificación de actores estratégicos</v>
      </c>
      <c r="G56" s="203" t="str">
        <f>+'Resumen '!E28</f>
        <v/>
      </c>
      <c r="H56" s="203" t="str">
        <f>+'Resumen '!F28</f>
        <v/>
      </c>
    </row>
    <row r="57" spans="2:8" ht="114" customHeight="1">
      <c r="B57" s="45" t="str">
        <f>Aplicativo!D490</f>
        <v>D4. Manejo de conflictos</v>
      </c>
      <c r="C57" s="46" t="e">
        <f>+'Resumen '!#REF!</f>
        <v>#REF!</v>
      </c>
      <c r="D57" s="46">
        <v>4</v>
      </c>
      <c r="F57" s="210" t="str">
        <f>+'Resumen '!C29</f>
        <v>D4. Manejo de conflictos</v>
      </c>
      <c r="G57" s="203" t="str">
        <f>+'Resumen '!E29</f>
        <v/>
      </c>
      <c r="H57" s="203" t="str">
        <f>+'Resumen '!F29</f>
        <v/>
      </c>
    </row>
    <row r="58" spans="2:8" ht="114" customHeight="1">
      <c r="B58" s="45" t="str">
        <f>Aplicativo!D491</f>
        <v>D5. Incidencia del riesgo público en la gestión</v>
      </c>
      <c r="C58" s="46" t="e">
        <f>+'Resumen '!#REF!</f>
        <v>#REF!</v>
      </c>
      <c r="D58" s="46">
        <v>4</v>
      </c>
      <c r="F58" s="210" t="str">
        <f>+'Resumen '!C30</f>
        <v>D5. Incidencia del riesgo público en la gestión</v>
      </c>
      <c r="G58" s="203" t="str">
        <f>+'Resumen '!E30</f>
        <v/>
      </c>
      <c r="H58" s="203" t="str">
        <f>+'Resumen '!F30</f>
        <v/>
      </c>
    </row>
    <row r="59" spans="2:8" ht="114" customHeight="1">
      <c r="B59" s="45" t="str">
        <f>Aplicativo!D492</f>
        <v>D6. Inclusión de elementos intergeneracionales/género para la gestión del AP</v>
      </c>
      <c r="C59" s="46" t="e">
        <f>+'Resumen '!#REF!</f>
        <v>#REF!</v>
      </c>
      <c r="D59" s="46">
        <v>4</v>
      </c>
      <c r="F59" s="210" t="str">
        <f>+'Resumen '!C31</f>
        <v>D6. Inclusión de elementos intergeneracionales/género para la gestión del AP</v>
      </c>
      <c r="G59" s="203" t="str">
        <f>+'Resumen '!E31</f>
        <v/>
      </c>
      <c r="H59" s="203" t="str">
        <f>+'Resumen '!F31</f>
        <v/>
      </c>
    </row>
    <row r="61" spans="2:8" ht="30.75" customHeight="1"/>
    <row r="62" spans="2:8" ht="31" customHeight="1">
      <c r="B62" s="873" t="s">
        <v>62</v>
      </c>
      <c r="C62" s="873"/>
      <c r="D62" s="873"/>
      <c r="E62" s="873"/>
      <c r="F62" s="873"/>
      <c r="G62" s="873"/>
      <c r="H62" s="873"/>
    </row>
    <row r="64" spans="2:8" ht="36" customHeight="1">
      <c r="B64" s="47" t="s">
        <v>29</v>
      </c>
      <c r="C64" s="47" t="s">
        <v>30</v>
      </c>
      <c r="D64" s="47" t="s">
        <v>88</v>
      </c>
      <c r="F64" s="204" t="s">
        <v>29</v>
      </c>
      <c r="G64" s="204" t="s">
        <v>19</v>
      </c>
      <c r="H64" s="204" t="s">
        <v>20</v>
      </c>
    </row>
    <row r="65" spans="2:8" ht="114" customHeight="1">
      <c r="B65" s="45" t="str">
        <f>Aplicativo!D552</f>
        <v>E1. Sostenibilidad financiera</v>
      </c>
      <c r="C65" s="46" t="e">
        <f>+'Resumen '!#REF!</f>
        <v>#REF!</v>
      </c>
      <c r="D65" s="46">
        <v>4</v>
      </c>
      <c r="F65" s="209" t="str">
        <f>B65</f>
        <v>E1. Sostenibilidad financiera</v>
      </c>
      <c r="G65" s="205" t="str">
        <f>+'Resumen '!E33</f>
        <v/>
      </c>
      <c r="H65" s="205" t="str">
        <f>+'Resumen '!F33</f>
        <v/>
      </c>
    </row>
    <row r="66" spans="2:8" ht="114" customHeight="1">
      <c r="B66" s="45" t="str">
        <f>Aplicativo!D553</f>
        <v>E2. Talento humano</v>
      </c>
      <c r="C66" s="46" t="e">
        <f>+'Resumen '!#REF!</f>
        <v>#REF!</v>
      </c>
      <c r="D66" s="46">
        <v>4</v>
      </c>
      <c r="F66" s="209" t="str">
        <f>B66</f>
        <v>E2. Talento humano</v>
      </c>
      <c r="G66" s="205" t="str">
        <f>+'Resumen '!E34</f>
        <v/>
      </c>
      <c r="H66" s="205" t="str">
        <f>+'Resumen '!F34</f>
        <v/>
      </c>
    </row>
    <row r="67" spans="2:8" ht="114" customHeight="1">
      <c r="B67" s="45" t="str">
        <f>Aplicativo!D554</f>
        <v>E3. Equipo e infraestructura</v>
      </c>
      <c r="C67" s="46" t="e">
        <f>+'Resumen '!#REF!</f>
        <v>#REF!</v>
      </c>
      <c r="D67" s="46">
        <v>4</v>
      </c>
      <c r="F67" s="209" t="str">
        <f>B67</f>
        <v>E3. Equipo e infraestructura</v>
      </c>
      <c r="G67" s="205" t="str">
        <f>+'Resumen '!E35</f>
        <v/>
      </c>
      <c r="H67" s="205" t="str">
        <f>+'Resumen '!F35</f>
        <v/>
      </c>
    </row>
    <row r="68" spans="2:8" ht="57" customHeight="1"/>
    <row r="70" spans="2:8" ht="33.75" customHeight="1"/>
    <row r="71" spans="2:8" ht="36" customHeight="1">
      <c r="B71" s="869" t="s">
        <v>48</v>
      </c>
      <c r="C71" s="869"/>
      <c r="D71" s="869"/>
      <c r="E71" s="869"/>
      <c r="F71" s="869"/>
      <c r="G71" s="869"/>
      <c r="H71" s="869"/>
    </row>
    <row r="73" spans="2:8" ht="36" customHeight="1">
      <c r="B73" s="47" t="s">
        <v>29</v>
      </c>
      <c r="C73" s="47" t="s">
        <v>30</v>
      </c>
      <c r="D73" s="47" t="s">
        <v>88</v>
      </c>
      <c r="F73" s="206" t="s">
        <v>29</v>
      </c>
      <c r="G73" s="206" t="s">
        <v>19</v>
      </c>
      <c r="H73" s="206" t="s">
        <v>20</v>
      </c>
    </row>
    <row r="74" spans="2:8" ht="114" customHeight="1">
      <c r="B74" s="45" t="str">
        <f>+'Resumen '!C37</f>
        <v>F1. Implementación de cadenas de valor</v>
      </c>
      <c r="C74" s="46" t="e">
        <f>+'Resumen '!#REF!</f>
        <v>#REF!</v>
      </c>
      <c r="D74" s="46">
        <v>4</v>
      </c>
      <c r="F74" s="208" t="str">
        <f>+'Resumen '!C37</f>
        <v>F1. Implementación de cadenas de valor</v>
      </c>
      <c r="G74" s="207" t="str">
        <f>+'Resumen '!E37</f>
        <v/>
      </c>
      <c r="H74" s="207" t="str">
        <f>+'Resumen '!F37</f>
        <v/>
      </c>
    </row>
    <row r="75" spans="2:8" ht="114" customHeight="1">
      <c r="B75" s="45" t="str">
        <f>+'Resumen '!C38</f>
        <v>F2. Buenas prácticas</v>
      </c>
      <c r="C75" s="46" t="e">
        <f>+'Resumen '!#REF!</f>
        <v>#REF!</v>
      </c>
      <c r="D75" s="46">
        <v>4</v>
      </c>
      <c r="F75" s="208" t="str">
        <f>+'Resumen '!C38</f>
        <v>F2. Buenas prácticas</v>
      </c>
      <c r="G75" s="207" t="str">
        <f>+'Resumen '!E38</f>
        <v/>
      </c>
      <c r="H75" s="207" t="str">
        <f>+'Resumen '!F38</f>
        <v/>
      </c>
    </row>
    <row r="76" spans="2:8" ht="114" customHeight="1">
      <c r="B76" s="45" t="str">
        <f>+'Resumen '!C39</f>
        <v>F3. Turismo como estrategia de conservación</v>
      </c>
      <c r="C76" s="46" t="e">
        <f>+'Resumen '!#REF!</f>
        <v>#REF!</v>
      </c>
      <c r="D76" s="46">
        <v>4</v>
      </c>
      <c r="F76" s="208" t="str">
        <f>+'Resumen '!C39</f>
        <v>F3. Turismo como estrategia de conservación</v>
      </c>
      <c r="G76" s="207" t="str">
        <f>+'Resumen '!E39</f>
        <v/>
      </c>
      <c r="H76" s="207" t="str">
        <f>+'Resumen '!F39</f>
        <v/>
      </c>
    </row>
    <row r="77" spans="2:8" ht="114" customHeight="1">
      <c r="B77" s="45" t="str">
        <f>+'Resumen '!C40</f>
        <v>F4. Articulación con el sector productivo en la gestión del AP</v>
      </c>
      <c r="C77" s="46" t="e">
        <f>+'Resumen '!#REF!</f>
        <v>#REF!</v>
      </c>
      <c r="D77" s="46">
        <v>4</v>
      </c>
      <c r="F77" s="208" t="str">
        <f>+'Resumen '!C40</f>
        <v>F4. Articulación con el sector productivo en la gestión del AP</v>
      </c>
      <c r="G77" s="207" t="str">
        <f>+'Resumen '!E40</f>
        <v/>
      </c>
      <c r="H77" s="207" t="str">
        <f>+'Resumen '!F40</f>
        <v/>
      </c>
    </row>
    <row r="85" ht="51" customHeight="1"/>
  </sheetData>
  <sheetProtection algorithmName="SHA-512" hashValue="P6DqzaYwVKdraUtQf449sS5VPA9A+yDdBgDSZ34SEG+IwoEQkSpHN0PtswJBEuMh0zDH0NNtb9fPPAtBHwl8yA==" saltValue="4ajb0o6LxRPHScuwKkF7TQ==" spinCount="100000" sheet="1" objects="1" scenarios="1"/>
  <mergeCells count="8">
    <mergeCell ref="B1:H1"/>
    <mergeCell ref="B18:H18"/>
    <mergeCell ref="B71:H71"/>
    <mergeCell ref="B26:H26"/>
    <mergeCell ref="B38:H38"/>
    <mergeCell ref="B52:H52"/>
    <mergeCell ref="B62:H62"/>
    <mergeCell ref="B2:H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theme="4" tint="0.39997558519241921"/>
  </sheetPr>
  <dimension ref="A1:N154"/>
  <sheetViews>
    <sheetView zoomScale="70" zoomScaleNormal="70" workbookViewId="0">
      <pane ySplit="1" topLeftCell="A2" activePane="bottomLeft" state="frozen"/>
      <selection pane="bottomLeft" activeCell="N14" sqref="N14"/>
    </sheetView>
  </sheetViews>
  <sheetFormatPr baseColWidth="10" defaultColWidth="11.5" defaultRowHeight="21"/>
  <cols>
    <col min="1" max="1" width="3.5" style="41" customWidth="1"/>
    <col min="2" max="2" width="3.1640625" style="41" customWidth="1"/>
    <col min="3" max="3" width="12.83203125" style="44" customWidth="1"/>
    <col min="4" max="4" width="13" style="41" customWidth="1"/>
    <col min="5" max="5" width="23.1640625" style="41" customWidth="1"/>
    <col min="6" max="6" width="10.83203125" style="65" customWidth="1"/>
    <col min="7" max="7" width="40" style="41" customWidth="1"/>
    <col min="8" max="8" width="28.83203125" style="41" customWidth="1"/>
    <col min="9" max="9" width="28.83203125" style="68" customWidth="1"/>
    <col min="10" max="10" width="18" style="56" customWidth="1"/>
    <col min="11" max="11" width="17.1640625" style="57" customWidth="1"/>
    <col min="12" max="12" width="40" style="53" customWidth="1"/>
    <col min="13" max="13" width="17.1640625" style="57" customWidth="1"/>
    <col min="14" max="14" width="50.6640625" style="41" customWidth="1"/>
    <col min="15" max="249" width="10.83203125" style="41"/>
    <col min="250" max="250" width="12" style="41" bestFit="1" customWidth="1"/>
    <col min="251" max="251" width="16.6640625" style="41" customWidth="1"/>
    <col min="252" max="252" width="24.33203125" style="41" customWidth="1"/>
    <col min="253" max="253" width="10.83203125" style="41"/>
    <col min="254" max="254" width="49" style="41" customWidth="1"/>
    <col min="255" max="255" width="24.83203125" style="41" customWidth="1"/>
    <col min="256" max="256" width="10.83203125" style="41"/>
    <col min="257" max="258" width="37.1640625" style="41" customWidth="1"/>
    <col min="259" max="259" width="30.5" style="41" bestFit="1" customWidth="1"/>
    <col min="260" max="261" width="30.5" style="41" customWidth="1"/>
    <col min="262" max="263" width="23.5" style="41" customWidth="1"/>
    <col min="264" max="264" width="34.33203125" style="41" customWidth="1"/>
    <col min="265" max="265" width="15.6640625" style="41" bestFit="1" customWidth="1"/>
    <col min="266" max="266" width="15.6640625" style="41" customWidth="1"/>
    <col min="267" max="267" width="29.5" style="41" customWidth="1"/>
    <col min="268" max="268" width="16.6640625" style="41" customWidth="1"/>
    <col min="269" max="505" width="10.83203125" style="41"/>
    <col min="506" max="506" width="12" style="41" bestFit="1" customWidth="1"/>
    <col min="507" max="507" width="16.6640625" style="41" customWidth="1"/>
    <col min="508" max="508" width="24.33203125" style="41" customWidth="1"/>
    <col min="509" max="509" width="10.83203125" style="41"/>
    <col min="510" max="510" width="49" style="41" customWidth="1"/>
    <col min="511" max="511" width="24.83203125" style="41" customWidth="1"/>
    <col min="512" max="512" width="10.83203125" style="41"/>
    <col min="513" max="514" width="37.1640625" style="41" customWidth="1"/>
    <col min="515" max="515" width="30.5" style="41" bestFit="1" customWidth="1"/>
    <col min="516" max="517" width="30.5" style="41" customWidth="1"/>
    <col min="518" max="519" width="23.5" style="41" customWidth="1"/>
    <col min="520" max="520" width="34.33203125" style="41" customWidth="1"/>
    <col min="521" max="521" width="15.6640625" style="41" bestFit="1" customWidth="1"/>
    <col min="522" max="522" width="15.6640625" style="41" customWidth="1"/>
    <col min="523" max="523" width="29.5" style="41" customWidth="1"/>
    <col min="524" max="524" width="16.6640625" style="41" customWidth="1"/>
    <col min="525" max="761" width="10.83203125" style="41"/>
    <col min="762" max="762" width="12" style="41" bestFit="1" customWidth="1"/>
    <col min="763" max="763" width="16.6640625" style="41" customWidth="1"/>
    <col min="764" max="764" width="24.33203125" style="41" customWidth="1"/>
    <col min="765" max="765" width="10.83203125" style="41"/>
    <col min="766" max="766" width="49" style="41" customWidth="1"/>
    <col min="767" max="767" width="24.83203125" style="41" customWidth="1"/>
    <col min="768" max="768" width="10.83203125" style="41"/>
    <col min="769" max="770" width="37.1640625" style="41" customWidth="1"/>
    <col min="771" max="771" width="30.5" style="41" bestFit="1" customWidth="1"/>
    <col min="772" max="773" width="30.5" style="41" customWidth="1"/>
    <col min="774" max="775" width="23.5" style="41" customWidth="1"/>
    <col min="776" max="776" width="34.33203125" style="41" customWidth="1"/>
    <col min="777" max="777" width="15.6640625" style="41" bestFit="1" customWidth="1"/>
    <col min="778" max="778" width="15.6640625" style="41" customWidth="1"/>
    <col min="779" max="779" width="29.5" style="41" customWidth="1"/>
    <col min="780" max="780" width="16.6640625" style="41" customWidth="1"/>
    <col min="781" max="1017" width="10.83203125" style="41"/>
    <col min="1018" max="1018" width="12" style="41" bestFit="1" customWidth="1"/>
    <col min="1019" max="1019" width="16.6640625" style="41" customWidth="1"/>
    <col min="1020" max="1020" width="24.33203125" style="41" customWidth="1"/>
    <col min="1021" max="1021" width="10.83203125" style="41"/>
    <col min="1022" max="1022" width="49" style="41" customWidth="1"/>
    <col min="1023" max="1023" width="24.83203125" style="41" customWidth="1"/>
    <col min="1024" max="1024" width="10.83203125" style="41"/>
    <col min="1025" max="1026" width="37.1640625" style="41" customWidth="1"/>
    <col min="1027" max="1027" width="30.5" style="41" bestFit="1" customWidth="1"/>
    <col min="1028" max="1029" width="30.5" style="41" customWidth="1"/>
    <col min="1030" max="1031" width="23.5" style="41" customWidth="1"/>
    <col min="1032" max="1032" width="34.33203125" style="41" customWidth="1"/>
    <col min="1033" max="1033" width="15.6640625" style="41" bestFit="1" customWidth="1"/>
    <col min="1034" max="1034" width="15.6640625" style="41" customWidth="1"/>
    <col min="1035" max="1035" width="29.5" style="41" customWidth="1"/>
    <col min="1036" max="1036" width="16.6640625" style="41" customWidth="1"/>
    <col min="1037" max="1273" width="10.83203125" style="41"/>
    <col min="1274" max="1274" width="12" style="41" bestFit="1" customWidth="1"/>
    <col min="1275" max="1275" width="16.6640625" style="41" customWidth="1"/>
    <col min="1276" max="1276" width="24.33203125" style="41" customWidth="1"/>
    <col min="1277" max="1277" width="10.83203125" style="41"/>
    <col min="1278" max="1278" width="49" style="41" customWidth="1"/>
    <col min="1279" max="1279" width="24.83203125" style="41" customWidth="1"/>
    <col min="1280" max="1280" width="10.83203125" style="41"/>
    <col min="1281" max="1282" width="37.1640625" style="41" customWidth="1"/>
    <col min="1283" max="1283" width="30.5" style="41" bestFit="1" customWidth="1"/>
    <col min="1284" max="1285" width="30.5" style="41" customWidth="1"/>
    <col min="1286" max="1287" width="23.5" style="41" customWidth="1"/>
    <col min="1288" max="1288" width="34.33203125" style="41" customWidth="1"/>
    <col min="1289" max="1289" width="15.6640625" style="41" bestFit="1" customWidth="1"/>
    <col min="1290" max="1290" width="15.6640625" style="41" customWidth="1"/>
    <col min="1291" max="1291" width="29.5" style="41" customWidth="1"/>
    <col min="1292" max="1292" width="16.6640625" style="41" customWidth="1"/>
    <col min="1293" max="1529" width="10.83203125" style="41"/>
    <col min="1530" max="1530" width="12" style="41" bestFit="1" customWidth="1"/>
    <col min="1531" max="1531" width="16.6640625" style="41" customWidth="1"/>
    <col min="1532" max="1532" width="24.33203125" style="41" customWidth="1"/>
    <col min="1533" max="1533" width="10.83203125" style="41"/>
    <col min="1534" max="1534" width="49" style="41" customWidth="1"/>
    <col min="1535" max="1535" width="24.83203125" style="41" customWidth="1"/>
    <col min="1536" max="1536" width="10.83203125" style="41"/>
    <col min="1537" max="1538" width="37.1640625" style="41" customWidth="1"/>
    <col min="1539" max="1539" width="30.5" style="41" bestFit="1" customWidth="1"/>
    <col min="1540" max="1541" width="30.5" style="41" customWidth="1"/>
    <col min="1542" max="1543" width="23.5" style="41" customWidth="1"/>
    <col min="1544" max="1544" width="34.33203125" style="41" customWidth="1"/>
    <col min="1545" max="1545" width="15.6640625" style="41" bestFit="1" customWidth="1"/>
    <col min="1546" max="1546" width="15.6640625" style="41" customWidth="1"/>
    <col min="1547" max="1547" width="29.5" style="41" customWidth="1"/>
    <col min="1548" max="1548" width="16.6640625" style="41" customWidth="1"/>
    <col min="1549" max="1785" width="10.83203125" style="41"/>
    <col min="1786" max="1786" width="12" style="41" bestFit="1" customWidth="1"/>
    <col min="1787" max="1787" width="16.6640625" style="41" customWidth="1"/>
    <col min="1788" max="1788" width="24.33203125" style="41" customWidth="1"/>
    <col min="1789" max="1789" width="10.83203125" style="41"/>
    <col min="1790" max="1790" width="49" style="41" customWidth="1"/>
    <col min="1791" max="1791" width="24.83203125" style="41" customWidth="1"/>
    <col min="1792" max="1792" width="10.83203125" style="41"/>
    <col min="1793" max="1794" width="37.1640625" style="41" customWidth="1"/>
    <col min="1795" max="1795" width="30.5" style="41" bestFit="1" customWidth="1"/>
    <col min="1796" max="1797" width="30.5" style="41" customWidth="1"/>
    <col min="1798" max="1799" width="23.5" style="41" customWidth="1"/>
    <col min="1800" max="1800" width="34.33203125" style="41" customWidth="1"/>
    <col min="1801" max="1801" width="15.6640625" style="41" bestFit="1" customWidth="1"/>
    <col min="1802" max="1802" width="15.6640625" style="41" customWidth="1"/>
    <col min="1803" max="1803" width="29.5" style="41" customWidth="1"/>
    <col min="1804" max="1804" width="16.6640625" style="41" customWidth="1"/>
    <col min="1805" max="2041" width="10.83203125" style="41"/>
    <col min="2042" max="2042" width="12" style="41" bestFit="1" customWidth="1"/>
    <col min="2043" max="2043" width="16.6640625" style="41" customWidth="1"/>
    <col min="2044" max="2044" width="24.33203125" style="41" customWidth="1"/>
    <col min="2045" max="2045" width="10.83203125" style="41"/>
    <col min="2046" max="2046" width="49" style="41" customWidth="1"/>
    <col min="2047" max="2047" width="24.83203125" style="41" customWidth="1"/>
    <col min="2048" max="2048" width="10.83203125" style="41"/>
    <col min="2049" max="2050" width="37.1640625" style="41" customWidth="1"/>
    <col min="2051" max="2051" width="30.5" style="41" bestFit="1" customWidth="1"/>
    <col min="2052" max="2053" width="30.5" style="41" customWidth="1"/>
    <col min="2054" max="2055" width="23.5" style="41" customWidth="1"/>
    <col min="2056" max="2056" width="34.33203125" style="41" customWidth="1"/>
    <col min="2057" max="2057" width="15.6640625" style="41" bestFit="1" customWidth="1"/>
    <col min="2058" max="2058" width="15.6640625" style="41" customWidth="1"/>
    <col min="2059" max="2059" width="29.5" style="41" customWidth="1"/>
    <col min="2060" max="2060" width="16.6640625" style="41" customWidth="1"/>
    <col min="2061" max="2297" width="10.83203125" style="41"/>
    <col min="2298" max="2298" width="12" style="41" bestFit="1" customWidth="1"/>
    <col min="2299" max="2299" width="16.6640625" style="41" customWidth="1"/>
    <col min="2300" max="2300" width="24.33203125" style="41" customWidth="1"/>
    <col min="2301" max="2301" width="10.83203125" style="41"/>
    <col min="2302" max="2302" width="49" style="41" customWidth="1"/>
    <col min="2303" max="2303" width="24.83203125" style="41" customWidth="1"/>
    <col min="2304" max="2304" width="10.83203125" style="41"/>
    <col min="2305" max="2306" width="37.1640625" style="41" customWidth="1"/>
    <col min="2307" max="2307" width="30.5" style="41" bestFit="1" customWidth="1"/>
    <col min="2308" max="2309" width="30.5" style="41" customWidth="1"/>
    <col min="2310" max="2311" width="23.5" style="41" customWidth="1"/>
    <col min="2312" max="2312" width="34.33203125" style="41" customWidth="1"/>
    <col min="2313" max="2313" width="15.6640625" style="41" bestFit="1" customWidth="1"/>
    <col min="2314" max="2314" width="15.6640625" style="41" customWidth="1"/>
    <col min="2315" max="2315" width="29.5" style="41" customWidth="1"/>
    <col min="2316" max="2316" width="16.6640625" style="41" customWidth="1"/>
    <col min="2317" max="2553" width="10.83203125" style="41"/>
    <col min="2554" max="2554" width="12" style="41" bestFit="1" customWidth="1"/>
    <col min="2555" max="2555" width="16.6640625" style="41" customWidth="1"/>
    <col min="2556" max="2556" width="24.33203125" style="41" customWidth="1"/>
    <col min="2557" max="2557" width="10.83203125" style="41"/>
    <col min="2558" max="2558" width="49" style="41" customWidth="1"/>
    <col min="2559" max="2559" width="24.83203125" style="41" customWidth="1"/>
    <col min="2560" max="2560" width="10.83203125" style="41"/>
    <col min="2561" max="2562" width="37.1640625" style="41" customWidth="1"/>
    <col min="2563" max="2563" width="30.5" style="41" bestFit="1" customWidth="1"/>
    <col min="2564" max="2565" width="30.5" style="41" customWidth="1"/>
    <col min="2566" max="2567" width="23.5" style="41" customWidth="1"/>
    <col min="2568" max="2568" width="34.33203125" style="41" customWidth="1"/>
    <col min="2569" max="2569" width="15.6640625" style="41" bestFit="1" customWidth="1"/>
    <col min="2570" max="2570" width="15.6640625" style="41" customWidth="1"/>
    <col min="2571" max="2571" width="29.5" style="41" customWidth="1"/>
    <col min="2572" max="2572" width="16.6640625" style="41" customWidth="1"/>
    <col min="2573" max="2809" width="10.83203125" style="41"/>
    <col min="2810" max="2810" width="12" style="41" bestFit="1" customWidth="1"/>
    <col min="2811" max="2811" width="16.6640625" style="41" customWidth="1"/>
    <col min="2812" max="2812" width="24.33203125" style="41" customWidth="1"/>
    <col min="2813" max="2813" width="10.83203125" style="41"/>
    <col min="2814" max="2814" width="49" style="41" customWidth="1"/>
    <col min="2815" max="2815" width="24.83203125" style="41" customWidth="1"/>
    <col min="2816" max="2816" width="10.83203125" style="41"/>
    <col min="2817" max="2818" width="37.1640625" style="41" customWidth="1"/>
    <col min="2819" max="2819" width="30.5" style="41" bestFit="1" customWidth="1"/>
    <col min="2820" max="2821" width="30.5" style="41" customWidth="1"/>
    <col min="2822" max="2823" width="23.5" style="41" customWidth="1"/>
    <col min="2824" max="2824" width="34.33203125" style="41" customWidth="1"/>
    <col min="2825" max="2825" width="15.6640625" style="41" bestFit="1" customWidth="1"/>
    <col min="2826" max="2826" width="15.6640625" style="41" customWidth="1"/>
    <col min="2827" max="2827" width="29.5" style="41" customWidth="1"/>
    <col min="2828" max="2828" width="16.6640625" style="41" customWidth="1"/>
    <col min="2829" max="3065" width="10.83203125" style="41"/>
    <col min="3066" max="3066" width="12" style="41" bestFit="1" customWidth="1"/>
    <col min="3067" max="3067" width="16.6640625" style="41" customWidth="1"/>
    <col min="3068" max="3068" width="24.33203125" style="41" customWidth="1"/>
    <col min="3069" max="3069" width="10.83203125" style="41"/>
    <col min="3070" max="3070" width="49" style="41" customWidth="1"/>
    <col min="3071" max="3071" width="24.83203125" style="41" customWidth="1"/>
    <col min="3072" max="3072" width="10.83203125" style="41"/>
    <col min="3073" max="3074" width="37.1640625" style="41" customWidth="1"/>
    <col min="3075" max="3075" width="30.5" style="41" bestFit="1" customWidth="1"/>
    <col min="3076" max="3077" width="30.5" style="41" customWidth="1"/>
    <col min="3078" max="3079" width="23.5" style="41" customWidth="1"/>
    <col min="3080" max="3080" width="34.33203125" style="41" customWidth="1"/>
    <col min="3081" max="3081" width="15.6640625" style="41" bestFit="1" customWidth="1"/>
    <col min="3082" max="3082" width="15.6640625" style="41" customWidth="1"/>
    <col min="3083" max="3083" width="29.5" style="41" customWidth="1"/>
    <col min="3084" max="3084" width="16.6640625" style="41" customWidth="1"/>
    <col min="3085" max="3321" width="10.83203125" style="41"/>
    <col min="3322" max="3322" width="12" style="41" bestFit="1" customWidth="1"/>
    <col min="3323" max="3323" width="16.6640625" style="41" customWidth="1"/>
    <col min="3324" max="3324" width="24.33203125" style="41" customWidth="1"/>
    <col min="3325" max="3325" width="10.83203125" style="41"/>
    <col min="3326" max="3326" width="49" style="41" customWidth="1"/>
    <col min="3327" max="3327" width="24.83203125" style="41" customWidth="1"/>
    <col min="3328" max="3328" width="10.83203125" style="41"/>
    <col min="3329" max="3330" width="37.1640625" style="41" customWidth="1"/>
    <col min="3331" max="3331" width="30.5" style="41" bestFit="1" customWidth="1"/>
    <col min="3332" max="3333" width="30.5" style="41" customWidth="1"/>
    <col min="3334" max="3335" width="23.5" style="41" customWidth="1"/>
    <col min="3336" max="3336" width="34.33203125" style="41" customWidth="1"/>
    <col min="3337" max="3337" width="15.6640625" style="41" bestFit="1" customWidth="1"/>
    <col min="3338" max="3338" width="15.6640625" style="41" customWidth="1"/>
    <col min="3339" max="3339" width="29.5" style="41" customWidth="1"/>
    <col min="3340" max="3340" width="16.6640625" style="41" customWidth="1"/>
    <col min="3341" max="3577" width="10.83203125" style="41"/>
    <col min="3578" max="3578" width="12" style="41" bestFit="1" customWidth="1"/>
    <col min="3579" max="3579" width="16.6640625" style="41" customWidth="1"/>
    <col min="3580" max="3580" width="24.33203125" style="41" customWidth="1"/>
    <col min="3581" max="3581" width="10.83203125" style="41"/>
    <col min="3582" max="3582" width="49" style="41" customWidth="1"/>
    <col min="3583" max="3583" width="24.83203125" style="41" customWidth="1"/>
    <col min="3584" max="3584" width="10.83203125" style="41"/>
    <col min="3585" max="3586" width="37.1640625" style="41" customWidth="1"/>
    <col min="3587" max="3587" width="30.5" style="41" bestFit="1" customWidth="1"/>
    <col min="3588" max="3589" width="30.5" style="41" customWidth="1"/>
    <col min="3590" max="3591" width="23.5" style="41" customWidth="1"/>
    <col min="3592" max="3592" width="34.33203125" style="41" customWidth="1"/>
    <col min="3593" max="3593" width="15.6640625" style="41" bestFit="1" customWidth="1"/>
    <col min="3594" max="3594" width="15.6640625" style="41" customWidth="1"/>
    <col min="3595" max="3595" width="29.5" style="41" customWidth="1"/>
    <col min="3596" max="3596" width="16.6640625" style="41" customWidth="1"/>
    <col min="3597" max="3833" width="10.83203125" style="41"/>
    <col min="3834" max="3834" width="12" style="41" bestFit="1" customWidth="1"/>
    <col min="3835" max="3835" width="16.6640625" style="41" customWidth="1"/>
    <col min="3836" max="3836" width="24.33203125" style="41" customWidth="1"/>
    <col min="3837" max="3837" width="10.83203125" style="41"/>
    <col min="3838" max="3838" width="49" style="41" customWidth="1"/>
    <col min="3839" max="3839" width="24.83203125" style="41" customWidth="1"/>
    <col min="3840" max="3840" width="10.83203125" style="41"/>
    <col min="3841" max="3842" width="37.1640625" style="41" customWidth="1"/>
    <col min="3843" max="3843" width="30.5" style="41" bestFit="1" customWidth="1"/>
    <col min="3844" max="3845" width="30.5" style="41" customWidth="1"/>
    <col min="3846" max="3847" width="23.5" style="41" customWidth="1"/>
    <col min="3848" max="3848" width="34.33203125" style="41" customWidth="1"/>
    <col min="3849" max="3849" width="15.6640625" style="41" bestFit="1" customWidth="1"/>
    <col min="3850" max="3850" width="15.6640625" style="41" customWidth="1"/>
    <col min="3851" max="3851" width="29.5" style="41" customWidth="1"/>
    <col min="3852" max="3852" width="16.6640625" style="41" customWidth="1"/>
    <col min="3853" max="4089" width="10.83203125" style="41"/>
    <col min="4090" max="4090" width="12" style="41" bestFit="1" customWidth="1"/>
    <col min="4091" max="4091" width="16.6640625" style="41" customWidth="1"/>
    <col min="4092" max="4092" width="24.33203125" style="41" customWidth="1"/>
    <col min="4093" max="4093" width="10.83203125" style="41"/>
    <col min="4094" max="4094" width="49" style="41" customWidth="1"/>
    <col min="4095" max="4095" width="24.83203125" style="41" customWidth="1"/>
    <col min="4096" max="4096" width="10.83203125" style="41"/>
    <col min="4097" max="4098" width="37.1640625" style="41" customWidth="1"/>
    <col min="4099" max="4099" width="30.5" style="41" bestFit="1" customWidth="1"/>
    <col min="4100" max="4101" width="30.5" style="41" customWidth="1"/>
    <col min="4102" max="4103" width="23.5" style="41" customWidth="1"/>
    <col min="4104" max="4104" width="34.33203125" style="41" customWidth="1"/>
    <col min="4105" max="4105" width="15.6640625" style="41" bestFit="1" customWidth="1"/>
    <col min="4106" max="4106" width="15.6640625" style="41" customWidth="1"/>
    <col min="4107" max="4107" width="29.5" style="41" customWidth="1"/>
    <col min="4108" max="4108" width="16.6640625" style="41" customWidth="1"/>
    <col min="4109" max="4345" width="10.83203125" style="41"/>
    <col min="4346" max="4346" width="12" style="41" bestFit="1" customWidth="1"/>
    <col min="4347" max="4347" width="16.6640625" style="41" customWidth="1"/>
    <col min="4348" max="4348" width="24.33203125" style="41" customWidth="1"/>
    <col min="4349" max="4349" width="10.83203125" style="41"/>
    <col min="4350" max="4350" width="49" style="41" customWidth="1"/>
    <col min="4351" max="4351" width="24.83203125" style="41" customWidth="1"/>
    <col min="4352" max="4352" width="10.83203125" style="41"/>
    <col min="4353" max="4354" width="37.1640625" style="41" customWidth="1"/>
    <col min="4355" max="4355" width="30.5" style="41" bestFit="1" customWidth="1"/>
    <col min="4356" max="4357" width="30.5" style="41" customWidth="1"/>
    <col min="4358" max="4359" width="23.5" style="41" customWidth="1"/>
    <col min="4360" max="4360" width="34.33203125" style="41" customWidth="1"/>
    <col min="4361" max="4361" width="15.6640625" style="41" bestFit="1" customWidth="1"/>
    <col min="4362" max="4362" width="15.6640625" style="41" customWidth="1"/>
    <col min="4363" max="4363" width="29.5" style="41" customWidth="1"/>
    <col min="4364" max="4364" width="16.6640625" style="41" customWidth="1"/>
    <col min="4365" max="4601" width="10.83203125" style="41"/>
    <col min="4602" max="4602" width="12" style="41" bestFit="1" customWidth="1"/>
    <col min="4603" max="4603" width="16.6640625" style="41" customWidth="1"/>
    <col min="4604" max="4604" width="24.33203125" style="41" customWidth="1"/>
    <col min="4605" max="4605" width="10.83203125" style="41"/>
    <col min="4606" max="4606" width="49" style="41" customWidth="1"/>
    <col min="4607" max="4607" width="24.83203125" style="41" customWidth="1"/>
    <col min="4608" max="4608" width="10.83203125" style="41"/>
    <col min="4609" max="4610" width="37.1640625" style="41" customWidth="1"/>
    <col min="4611" max="4611" width="30.5" style="41" bestFit="1" customWidth="1"/>
    <col min="4612" max="4613" width="30.5" style="41" customWidth="1"/>
    <col min="4614" max="4615" width="23.5" style="41" customWidth="1"/>
    <col min="4616" max="4616" width="34.33203125" style="41" customWidth="1"/>
    <col min="4617" max="4617" width="15.6640625" style="41" bestFit="1" customWidth="1"/>
    <col min="4618" max="4618" width="15.6640625" style="41" customWidth="1"/>
    <col min="4619" max="4619" width="29.5" style="41" customWidth="1"/>
    <col min="4620" max="4620" width="16.6640625" style="41" customWidth="1"/>
    <col min="4621" max="4857" width="10.83203125" style="41"/>
    <col min="4858" max="4858" width="12" style="41" bestFit="1" customWidth="1"/>
    <col min="4859" max="4859" width="16.6640625" style="41" customWidth="1"/>
    <col min="4860" max="4860" width="24.33203125" style="41" customWidth="1"/>
    <col min="4861" max="4861" width="10.83203125" style="41"/>
    <col min="4862" max="4862" width="49" style="41" customWidth="1"/>
    <col min="4863" max="4863" width="24.83203125" style="41" customWidth="1"/>
    <col min="4864" max="4864" width="10.83203125" style="41"/>
    <col min="4865" max="4866" width="37.1640625" style="41" customWidth="1"/>
    <col min="4867" max="4867" width="30.5" style="41" bestFit="1" customWidth="1"/>
    <col min="4868" max="4869" width="30.5" style="41" customWidth="1"/>
    <col min="4870" max="4871" width="23.5" style="41" customWidth="1"/>
    <col min="4872" max="4872" width="34.33203125" style="41" customWidth="1"/>
    <col min="4873" max="4873" width="15.6640625" style="41" bestFit="1" customWidth="1"/>
    <col min="4874" max="4874" width="15.6640625" style="41" customWidth="1"/>
    <col min="4875" max="4875" width="29.5" style="41" customWidth="1"/>
    <col min="4876" max="4876" width="16.6640625" style="41" customWidth="1"/>
    <col min="4877" max="5113" width="10.83203125" style="41"/>
    <col min="5114" max="5114" width="12" style="41" bestFit="1" customWidth="1"/>
    <col min="5115" max="5115" width="16.6640625" style="41" customWidth="1"/>
    <col min="5116" max="5116" width="24.33203125" style="41" customWidth="1"/>
    <col min="5117" max="5117" width="10.83203125" style="41"/>
    <col min="5118" max="5118" width="49" style="41" customWidth="1"/>
    <col min="5119" max="5119" width="24.83203125" style="41" customWidth="1"/>
    <col min="5120" max="5120" width="10.83203125" style="41"/>
    <col min="5121" max="5122" width="37.1640625" style="41" customWidth="1"/>
    <col min="5123" max="5123" width="30.5" style="41" bestFit="1" customWidth="1"/>
    <col min="5124" max="5125" width="30.5" style="41" customWidth="1"/>
    <col min="5126" max="5127" width="23.5" style="41" customWidth="1"/>
    <col min="5128" max="5128" width="34.33203125" style="41" customWidth="1"/>
    <col min="5129" max="5129" width="15.6640625" style="41" bestFit="1" customWidth="1"/>
    <col min="5130" max="5130" width="15.6640625" style="41" customWidth="1"/>
    <col min="5131" max="5131" width="29.5" style="41" customWidth="1"/>
    <col min="5132" max="5132" width="16.6640625" style="41" customWidth="1"/>
    <col min="5133" max="5369" width="10.83203125" style="41"/>
    <col min="5370" max="5370" width="12" style="41" bestFit="1" customWidth="1"/>
    <col min="5371" max="5371" width="16.6640625" style="41" customWidth="1"/>
    <col min="5372" max="5372" width="24.33203125" style="41" customWidth="1"/>
    <col min="5373" max="5373" width="10.83203125" style="41"/>
    <col min="5374" max="5374" width="49" style="41" customWidth="1"/>
    <col min="5375" max="5375" width="24.83203125" style="41" customWidth="1"/>
    <col min="5376" max="5376" width="10.83203125" style="41"/>
    <col min="5377" max="5378" width="37.1640625" style="41" customWidth="1"/>
    <col min="5379" max="5379" width="30.5" style="41" bestFit="1" customWidth="1"/>
    <col min="5380" max="5381" width="30.5" style="41" customWidth="1"/>
    <col min="5382" max="5383" width="23.5" style="41" customWidth="1"/>
    <col min="5384" max="5384" width="34.33203125" style="41" customWidth="1"/>
    <col min="5385" max="5385" width="15.6640625" style="41" bestFit="1" customWidth="1"/>
    <col min="5386" max="5386" width="15.6640625" style="41" customWidth="1"/>
    <col min="5387" max="5387" width="29.5" style="41" customWidth="1"/>
    <col min="5388" max="5388" width="16.6640625" style="41" customWidth="1"/>
    <col min="5389" max="5625" width="10.83203125" style="41"/>
    <col min="5626" max="5626" width="12" style="41" bestFit="1" customWidth="1"/>
    <col min="5627" max="5627" width="16.6640625" style="41" customWidth="1"/>
    <col min="5628" max="5628" width="24.33203125" style="41" customWidth="1"/>
    <col min="5629" max="5629" width="10.83203125" style="41"/>
    <col min="5630" max="5630" width="49" style="41" customWidth="1"/>
    <col min="5631" max="5631" width="24.83203125" style="41" customWidth="1"/>
    <col min="5632" max="5632" width="10.83203125" style="41"/>
    <col min="5633" max="5634" width="37.1640625" style="41" customWidth="1"/>
    <col min="5635" max="5635" width="30.5" style="41" bestFit="1" customWidth="1"/>
    <col min="5636" max="5637" width="30.5" style="41" customWidth="1"/>
    <col min="5638" max="5639" width="23.5" style="41" customWidth="1"/>
    <col min="5640" max="5640" width="34.33203125" style="41" customWidth="1"/>
    <col min="5641" max="5641" width="15.6640625" style="41" bestFit="1" customWidth="1"/>
    <col min="5642" max="5642" width="15.6640625" style="41" customWidth="1"/>
    <col min="5643" max="5643" width="29.5" style="41" customWidth="1"/>
    <col min="5644" max="5644" width="16.6640625" style="41" customWidth="1"/>
    <col min="5645" max="5881" width="10.83203125" style="41"/>
    <col min="5882" max="5882" width="12" style="41" bestFit="1" customWidth="1"/>
    <col min="5883" max="5883" width="16.6640625" style="41" customWidth="1"/>
    <col min="5884" max="5884" width="24.33203125" style="41" customWidth="1"/>
    <col min="5885" max="5885" width="10.83203125" style="41"/>
    <col min="5886" max="5886" width="49" style="41" customWidth="1"/>
    <col min="5887" max="5887" width="24.83203125" style="41" customWidth="1"/>
    <col min="5888" max="5888" width="10.83203125" style="41"/>
    <col min="5889" max="5890" width="37.1640625" style="41" customWidth="1"/>
    <col min="5891" max="5891" width="30.5" style="41" bestFit="1" customWidth="1"/>
    <col min="5892" max="5893" width="30.5" style="41" customWidth="1"/>
    <col min="5894" max="5895" width="23.5" style="41" customWidth="1"/>
    <col min="5896" max="5896" width="34.33203125" style="41" customWidth="1"/>
    <col min="5897" max="5897" width="15.6640625" style="41" bestFit="1" customWidth="1"/>
    <col min="5898" max="5898" width="15.6640625" style="41" customWidth="1"/>
    <col min="5899" max="5899" width="29.5" style="41" customWidth="1"/>
    <col min="5900" max="5900" width="16.6640625" style="41" customWidth="1"/>
    <col min="5901" max="6137" width="10.83203125" style="41"/>
    <col min="6138" max="6138" width="12" style="41" bestFit="1" customWidth="1"/>
    <col min="6139" max="6139" width="16.6640625" style="41" customWidth="1"/>
    <col min="6140" max="6140" width="24.33203125" style="41" customWidth="1"/>
    <col min="6141" max="6141" width="10.83203125" style="41"/>
    <col min="6142" max="6142" width="49" style="41" customWidth="1"/>
    <col min="6143" max="6143" width="24.83203125" style="41" customWidth="1"/>
    <col min="6144" max="6144" width="10.83203125" style="41"/>
    <col min="6145" max="6146" width="37.1640625" style="41" customWidth="1"/>
    <col min="6147" max="6147" width="30.5" style="41" bestFit="1" customWidth="1"/>
    <col min="6148" max="6149" width="30.5" style="41" customWidth="1"/>
    <col min="6150" max="6151" width="23.5" style="41" customWidth="1"/>
    <col min="6152" max="6152" width="34.33203125" style="41" customWidth="1"/>
    <col min="6153" max="6153" width="15.6640625" style="41" bestFit="1" customWidth="1"/>
    <col min="6154" max="6154" width="15.6640625" style="41" customWidth="1"/>
    <col min="6155" max="6155" width="29.5" style="41" customWidth="1"/>
    <col min="6156" max="6156" width="16.6640625" style="41" customWidth="1"/>
    <col min="6157" max="6393" width="10.83203125" style="41"/>
    <col min="6394" max="6394" width="12" style="41" bestFit="1" customWidth="1"/>
    <col min="6395" max="6395" width="16.6640625" style="41" customWidth="1"/>
    <col min="6396" max="6396" width="24.33203125" style="41" customWidth="1"/>
    <col min="6397" max="6397" width="10.83203125" style="41"/>
    <col min="6398" max="6398" width="49" style="41" customWidth="1"/>
    <col min="6399" max="6399" width="24.83203125" style="41" customWidth="1"/>
    <col min="6400" max="6400" width="10.83203125" style="41"/>
    <col min="6401" max="6402" width="37.1640625" style="41" customWidth="1"/>
    <col min="6403" max="6403" width="30.5" style="41" bestFit="1" customWidth="1"/>
    <col min="6404" max="6405" width="30.5" style="41" customWidth="1"/>
    <col min="6406" max="6407" width="23.5" style="41" customWidth="1"/>
    <col min="6408" max="6408" width="34.33203125" style="41" customWidth="1"/>
    <col min="6409" max="6409" width="15.6640625" style="41" bestFit="1" customWidth="1"/>
    <col min="6410" max="6410" width="15.6640625" style="41" customWidth="1"/>
    <col min="6411" max="6411" width="29.5" style="41" customWidth="1"/>
    <col min="6412" max="6412" width="16.6640625" style="41" customWidth="1"/>
    <col min="6413" max="6649" width="10.83203125" style="41"/>
    <col min="6650" max="6650" width="12" style="41" bestFit="1" customWidth="1"/>
    <col min="6651" max="6651" width="16.6640625" style="41" customWidth="1"/>
    <col min="6652" max="6652" width="24.33203125" style="41" customWidth="1"/>
    <col min="6653" max="6653" width="10.83203125" style="41"/>
    <col min="6654" max="6654" width="49" style="41" customWidth="1"/>
    <col min="6655" max="6655" width="24.83203125" style="41" customWidth="1"/>
    <col min="6656" max="6656" width="10.83203125" style="41"/>
    <col min="6657" max="6658" width="37.1640625" style="41" customWidth="1"/>
    <col min="6659" max="6659" width="30.5" style="41" bestFit="1" customWidth="1"/>
    <col min="6660" max="6661" width="30.5" style="41" customWidth="1"/>
    <col min="6662" max="6663" width="23.5" style="41" customWidth="1"/>
    <col min="6664" max="6664" width="34.33203125" style="41" customWidth="1"/>
    <col min="6665" max="6665" width="15.6640625" style="41" bestFit="1" customWidth="1"/>
    <col min="6666" max="6666" width="15.6640625" style="41" customWidth="1"/>
    <col min="6667" max="6667" width="29.5" style="41" customWidth="1"/>
    <col min="6668" max="6668" width="16.6640625" style="41" customWidth="1"/>
    <col min="6669" max="6905" width="10.83203125" style="41"/>
    <col min="6906" max="6906" width="12" style="41" bestFit="1" customWidth="1"/>
    <col min="6907" max="6907" width="16.6640625" style="41" customWidth="1"/>
    <col min="6908" max="6908" width="24.33203125" style="41" customWidth="1"/>
    <col min="6909" max="6909" width="10.83203125" style="41"/>
    <col min="6910" max="6910" width="49" style="41" customWidth="1"/>
    <col min="6911" max="6911" width="24.83203125" style="41" customWidth="1"/>
    <col min="6912" max="6912" width="10.83203125" style="41"/>
    <col min="6913" max="6914" width="37.1640625" style="41" customWidth="1"/>
    <col min="6915" max="6915" width="30.5" style="41" bestFit="1" customWidth="1"/>
    <col min="6916" max="6917" width="30.5" style="41" customWidth="1"/>
    <col min="6918" max="6919" width="23.5" style="41" customWidth="1"/>
    <col min="6920" max="6920" width="34.33203125" style="41" customWidth="1"/>
    <col min="6921" max="6921" width="15.6640625" style="41" bestFit="1" customWidth="1"/>
    <col min="6922" max="6922" width="15.6640625" style="41" customWidth="1"/>
    <col min="6923" max="6923" width="29.5" style="41" customWidth="1"/>
    <col min="6924" max="6924" width="16.6640625" style="41" customWidth="1"/>
    <col min="6925" max="7161" width="10.83203125" style="41"/>
    <col min="7162" max="7162" width="12" style="41" bestFit="1" customWidth="1"/>
    <col min="7163" max="7163" width="16.6640625" style="41" customWidth="1"/>
    <col min="7164" max="7164" width="24.33203125" style="41" customWidth="1"/>
    <col min="7165" max="7165" width="10.83203125" style="41"/>
    <col min="7166" max="7166" width="49" style="41" customWidth="1"/>
    <col min="7167" max="7167" width="24.83203125" style="41" customWidth="1"/>
    <col min="7168" max="7168" width="10.83203125" style="41"/>
    <col min="7169" max="7170" width="37.1640625" style="41" customWidth="1"/>
    <col min="7171" max="7171" width="30.5" style="41" bestFit="1" customWidth="1"/>
    <col min="7172" max="7173" width="30.5" style="41" customWidth="1"/>
    <col min="7174" max="7175" width="23.5" style="41" customWidth="1"/>
    <col min="7176" max="7176" width="34.33203125" style="41" customWidth="1"/>
    <col min="7177" max="7177" width="15.6640625" style="41" bestFit="1" customWidth="1"/>
    <col min="7178" max="7178" width="15.6640625" style="41" customWidth="1"/>
    <col min="7179" max="7179" width="29.5" style="41" customWidth="1"/>
    <col min="7180" max="7180" width="16.6640625" style="41" customWidth="1"/>
    <col min="7181" max="7417" width="10.83203125" style="41"/>
    <col min="7418" max="7418" width="12" style="41" bestFit="1" customWidth="1"/>
    <col min="7419" max="7419" width="16.6640625" style="41" customWidth="1"/>
    <col min="7420" max="7420" width="24.33203125" style="41" customWidth="1"/>
    <col min="7421" max="7421" width="10.83203125" style="41"/>
    <col min="7422" max="7422" width="49" style="41" customWidth="1"/>
    <col min="7423" max="7423" width="24.83203125" style="41" customWidth="1"/>
    <col min="7424" max="7424" width="10.83203125" style="41"/>
    <col min="7425" max="7426" width="37.1640625" style="41" customWidth="1"/>
    <col min="7427" max="7427" width="30.5" style="41" bestFit="1" customWidth="1"/>
    <col min="7428" max="7429" width="30.5" style="41" customWidth="1"/>
    <col min="7430" max="7431" width="23.5" style="41" customWidth="1"/>
    <col min="7432" max="7432" width="34.33203125" style="41" customWidth="1"/>
    <col min="7433" max="7433" width="15.6640625" style="41" bestFit="1" customWidth="1"/>
    <col min="7434" max="7434" width="15.6640625" style="41" customWidth="1"/>
    <col min="7435" max="7435" width="29.5" style="41" customWidth="1"/>
    <col min="7436" max="7436" width="16.6640625" style="41" customWidth="1"/>
    <col min="7437" max="7673" width="10.83203125" style="41"/>
    <col min="7674" max="7674" width="12" style="41" bestFit="1" customWidth="1"/>
    <col min="7675" max="7675" width="16.6640625" style="41" customWidth="1"/>
    <col min="7676" max="7676" width="24.33203125" style="41" customWidth="1"/>
    <col min="7677" max="7677" width="10.83203125" style="41"/>
    <col min="7678" max="7678" width="49" style="41" customWidth="1"/>
    <col min="7679" max="7679" width="24.83203125" style="41" customWidth="1"/>
    <col min="7680" max="7680" width="10.83203125" style="41"/>
    <col min="7681" max="7682" width="37.1640625" style="41" customWidth="1"/>
    <col min="7683" max="7683" width="30.5" style="41" bestFit="1" customWidth="1"/>
    <col min="7684" max="7685" width="30.5" style="41" customWidth="1"/>
    <col min="7686" max="7687" width="23.5" style="41" customWidth="1"/>
    <col min="7688" max="7688" width="34.33203125" style="41" customWidth="1"/>
    <col min="7689" max="7689" width="15.6640625" style="41" bestFit="1" customWidth="1"/>
    <col min="7690" max="7690" width="15.6640625" style="41" customWidth="1"/>
    <col min="7691" max="7691" width="29.5" style="41" customWidth="1"/>
    <col min="7692" max="7692" width="16.6640625" style="41" customWidth="1"/>
    <col min="7693" max="7929" width="10.83203125" style="41"/>
    <col min="7930" max="7930" width="12" style="41" bestFit="1" customWidth="1"/>
    <col min="7931" max="7931" width="16.6640625" style="41" customWidth="1"/>
    <col min="7932" max="7932" width="24.33203125" style="41" customWidth="1"/>
    <col min="7933" max="7933" width="10.83203125" style="41"/>
    <col min="7934" max="7934" width="49" style="41" customWidth="1"/>
    <col min="7935" max="7935" width="24.83203125" style="41" customWidth="1"/>
    <col min="7936" max="7936" width="10.83203125" style="41"/>
    <col min="7937" max="7938" width="37.1640625" style="41" customWidth="1"/>
    <col min="7939" max="7939" width="30.5" style="41" bestFit="1" customWidth="1"/>
    <col min="7940" max="7941" width="30.5" style="41" customWidth="1"/>
    <col min="7942" max="7943" width="23.5" style="41" customWidth="1"/>
    <col min="7944" max="7944" width="34.33203125" style="41" customWidth="1"/>
    <col min="7945" max="7945" width="15.6640625" style="41" bestFit="1" customWidth="1"/>
    <col min="7946" max="7946" width="15.6640625" style="41" customWidth="1"/>
    <col min="7947" max="7947" width="29.5" style="41" customWidth="1"/>
    <col min="7948" max="7948" width="16.6640625" style="41" customWidth="1"/>
    <col min="7949" max="8185" width="10.83203125" style="41"/>
    <col min="8186" max="8186" width="12" style="41" bestFit="1" customWidth="1"/>
    <col min="8187" max="8187" width="16.6640625" style="41" customWidth="1"/>
    <col min="8188" max="8188" width="24.33203125" style="41" customWidth="1"/>
    <col min="8189" max="8189" width="10.83203125" style="41"/>
    <col min="8190" max="8190" width="49" style="41" customWidth="1"/>
    <col min="8191" max="8191" width="24.83203125" style="41" customWidth="1"/>
    <col min="8192" max="8192" width="10.83203125" style="41"/>
    <col min="8193" max="8194" width="37.1640625" style="41" customWidth="1"/>
    <col min="8195" max="8195" width="30.5" style="41" bestFit="1" customWidth="1"/>
    <col min="8196" max="8197" width="30.5" style="41" customWidth="1"/>
    <col min="8198" max="8199" width="23.5" style="41" customWidth="1"/>
    <col min="8200" max="8200" width="34.33203125" style="41" customWidth="1"/>
    <col min="8201" max="8201" width="15.6640625" style="41" bestFit="1" customWidth="1"/>
    <col min="8202" max="8202" width="15.6640625" style="41" customWidth="1"/>
    <col min="8203" max="8203" width="29.5" style="41" customWidth="1"/>
    <col min="8204" max="8204" width="16.6640625" style="41" customWidth="1"/>
    <col min="8205" max="8441" width="10.83203125" style="41"/>
    <col min="8442" max="8442" width="12" style="41" bestFit="1" customWidth="1"/>
    <col min="8443" max="8443" width="16.6640625" style="41" customWidth="1"/>
    <col min="8444" max="8444" width="24.33203125" style="41" customWidth="1"/>
    <col min="8445" max="8445" width="10.83203125" style="41"/>
    <col min="8446" max="8446" width="49" style="41" customWidth="1"/>
    <col min="8447" max="8447" width="24.83203125" style="41" customWidth="1"/>
    <col min="8448" max="8448" width="10.83203125" style="41"/>
    <col min="8449" max="8450" width="37.1640625" style="41" customWidth="1"/>
    <col min="8451" max="8451" width="30.5" style="41" bestFit="1" customWidth="1"/>
    <col min="8452" max="8453" width="30.5" style="41" customWidth="1"/>
    <col min="8454" max="8455" width="23.5" style="41" customWidth="1"/>
    <col min="8456" max="8456" width="34.33203125" style="41" customWidth="1"/>
    <col min="8457" max="8457" width="15.6640625" style="41" bestFit="1" customWidth="1"/>
    <col min="8458" max="8458" width="15.6640625" style="41" customWidth="1"/>
    <col min="8459" max="8459" width="29.5" style="41" customWidth="1"/>
    <col min="8460" max="8460" width="16.6640625" style="41" customWidth="1"/>
    <col min="8461" max="8697" width="10.83203125" style="41"/>
    <col min="8698" max="8698" width="12" style="41" bestFit="1" customWidth="1"/>
    <col min="8699" max="8699" width="16.6640625" style="41" customWidth="1"/>
    <col min="8700" max="8700" width="24.33203125" style="41" customWidth="1"/>
    <col min="8701" max="8701" width="10.83203125" style="41"/>
    <col min="8702" max="8702" width="49" style="41" customWidth="1"/>
    <col min="8703" max="8703" width="24.83203125" style="41" customWidth="1"/>
    <col min="8704" max="8704" width="10.83203125" style="41"/>
    <col min="8705" max="8706" width="37.1640625" style="41" customWidth="1"/>
    <col min="8707" max="8707" width="30.5" style="41" bestFit="1" customWidth="1"/>
    <col min="8708" max="8709" width="30.5" style="41" customWidth="1"/>
    <col min="8710" max="8711" width="23.5" style="41" customWidth="1"/>
    <col min="8712" max="8712" width="34.33203125" style="41" customWidth="1"/>
    <col min="8713" max="8713" width="15.6640625" style="41" bestFit="1" customWidth="1"/>
    <col min="8714" max="8714" width="15.6640625" style="41" customWidth="1"/>
    <col min="8715" max="8715" width="29.5" style="41" customWidth="1"/>
    <col min="8716" max="8716" width="16.6640625" style="41" customWidth="1"/>
    <col min="8717" max="8953" width="10.83203125" style="41"/>
    <col min="8954" max="8954" width="12" style="41" bestFit="1" customWidth="1"/>
    <col min="8955" max="8955" width="16.6640625" style="41" customWidth="1"/>
    <col min="8956" max="8956" width="24.33203125" style="41" customWidth="1"/>
    <col min="8957" max="8957" width="10.83203125" style="41"/>
    <col min="8958" max="8958" width="49" style="41" customWidth="1"/>
    <col min="8959" max="8959" width="24.83203125" style="41" customWidth="1"/>
    <col min="8960" max="8960" width="10.83203125" style="41"/>
    <col min="8961" max="8962" width="37.1640625" style="41" customWidth="1"/>
    <col min="8963" max="8963" width="30.5" style="41" bestFit="1" customWidth="1"/>
    <col min="8964" max="8965" width="30.5" style="41" customWidth="1"/>
    <col min="8966" max="8967" width="23.5" style="41" customWidth="1"/>
    <col min="8968" max="8968" width="34.33203125" style="41" customWidth="1"/>
    <col min="8969" max="8969" width="15.6640625" style="41" bestFit="1" customWidth="1"/>
    <col min="8970" max="8970" width="15.6640625" style="41" customWidth="1"/>
    <col min="8971" max="8971" width="29.5" style="41" customWidth="1"/>
    <col min="8972" max="8972" width="16.6640625" style="41" customWidth="1"/>
    <col min="8973" max="9209" width="10.83203125" style="41"/>
    <col min="9210" max="9210" width="12" style="41" bestFit="1" customWidth="1"/>
    <col min="9211" max="9211" width="16.6640625" style="41" customWidth="1"/>
    <col min="9212" max="9212" width="24.33203125" style="41" customWidth="1"/>
    <col min="9213" max="9213" width="10.83203125" style="41"/>
    <col min="9214" max="9214" width="49" style="41" customWidth="1"/>
    <col min="9215" max="9215" width="24.83203125" style="41" customWidth="1"/>
    <col min="9216" max="9216" width="10.83203125" style="41"/>
    <col min="9217" max="9218" width="37.1640625" style="41" customWidth="1"/>
    <col min="9219" max="9219" width="30.5" style="41" bestFit="1" customWidth="1"/>
    <col min="9220" max="9221" width="30.5" style="41" customWidth="1"/>
    <col min="9222" max="9223" width="23.5" style="41" customWidth="1"/>
    <col min="9224" max="9224" width="34.33203125" style="41" customWidth="1"/>
    <col min="9225" max="9225" width="15.6640625" style="41" bestFit="1" customWidth="1"/>
    <col min="9226" max="9226" width="15.6640625" style="41" customWidth="1"/>
    <col min="9227" max="9227" width="29.5" style="41" customWidth="1"/>
    <col min="9228" max="9228" width="16.6640625" style="41" customWidth="1"/>
    <col min="9229" max="9465" width="10.83203125" style="41"/>
    <col min="9466" max="9466" width="12" style="41" bestFit="1" customWidth="1"/>
    <col min="9467" max="9467" width="16.6640625" style="41" customWidth="1"/>
    <col min="9468" max="9468" width="24.33203125" style="41" customWidth="1"/>
    <col min="9469" max="9469" width="10.83203125" style="41"/>
    <col min="9470" max="9470" width="49" style="41" customWidth="1"/>
    <col min="9471" max="9471" width="24.83203125" style="41" customWidth="1"/>
    <col min="9472" max="9472" width="10.83203125" style="41"/>
    <col min="9473" max="9474" width="37.1640625" style="41" customWidth="1"/>
    <col min="9475" max="9475" width="30.5" style="41" bestFit="1" customWidth="1"/>
    <col min="9476" max="9477" width="30.5" style="41" customWidth="1"/>
    <col min="9478" max="9479" width="23.5" style="41" customWidth="1"/>
    <col min="9480" max="9480" width="34.33203125" style="41" customWidth="1"/>
    <col min="9481" max="9481" width="15.6640625" style="41" bestFit="1" customWidth="1"/>
    <col min="9482" max="9482" width="15.6640625" style="41" customWidth="1"/>
    <col min="9483" max="9483" width="29.5" style="41" customWidth="1"/>
    <col min="9484" max="9484" width="16.6640625" style="41" customWidth="1"/>
    <col min="9485" max="9721" width="10.83203125" style="41"/>
    <col min="9722" max="9722" width="12" style="41" bestFit="1" customWidth="1"/>
    <col min="9723" max="9723" width="16.6640625" style="41" customWidth="1"/>
    <col min="9724" max="9724" width="24.33203125" style="41" customWidth="1"/>
    <col min="9725" max="9725" width="10.83203125" style="41"/>
    <col min="9726" max="9726" width="49" style="41" customWidth="1"/>
    <col min="9727" max="9727" width="24.83203125" style="41" customWidth="1"/>
    <col min="9728" max="9728" width="10.83203125" style="41"/>
    <col min="9729" max="9730" width="37.1640625" style="41" customWidth="1"/>
    <col min="9731" max="9731" width="30.5" style="41" bestFit="1" customWidth="1"/>
    <col min="9732" max="9733" width="30.5" style="41" customWidth="1"/>
    <col min="9734" max="9735" width="23.5" style="41" customWidth="1"/>
    <col min="9736" max="9736" width="34.33203125" style="41" customWidth="1"/>
    <col min="9737" max="9737" width="15.6640625" style="41" bestFit="1" customWidth="1"/>
    <col min="9738" max="9738" width="15.6640625" style="41" customWidth="1"/>
    <col min="9739" max="9739" width="29.5" style="41" customWidth="1"/>
    <col min="9740" max="9740" width="16.6640625" style="41" customWidth="1"/>
    <col min="9741" max="9977" width="10.83203125" style="41"/>
    <col min="9978" max="9978" width="12" style="41" bestFit="1" customWidth="1"/>
    <col min="9979" max="9979" width="16.6640625" style="41" customWidth="1"/>
    <col min="9980" max="9980" width="24.33203125" style="41" customWidth="1"/>
    <col min="9981" max="9981" width="10.83203125" style="41"/>
    <col min="9982" max="9982" width="49" style="41" customWidth="1"/>
    <col min="9983" max="9983" width="24.83203125" style="41" customWidth="1"/>
    <col min="9984" max="9984" width="10.83203125" style="41"/>
    <col min="9985" max="9986" width="37.1640625" style="41" customWidth="1"/>
    <col min="9987" max="9987" width="30.5" style="41" bestFit="1" customWidth="1"/>
    <col min="9988" max="9989" width="30.5" style="41" customWidth="1"/>
    <col min="9990" max="9991" width="23.5" style="41" customWidth="1"/>
    <col min="9992" max="9992" width="34.33203125" style="41" customWidth="1"/>
    <col min="9993" max="9993" width="15.6640625" style="41" bestFit="1" customWidth="1"/>
    <col min="9994" max="9994" width="15.6640625" style="41" customWidth="1"/>
    <col min="9995" max="9995" width="29.5" style="41" customWidth="1"/>
    <col min="9996" max="9996" width="16.6640625" style="41" customWidth="1"/>
    <col min="9997" max="10233" width="10.83203125" style="41"/>
    <col min="10234" max="10234" width="12" style="41" bestFit="1" customWidth="1"/>
    <col min="10235" max="10235" width="16.6640625" style="41" customWidth="1"/>
    <col min="10236" max="10236" width="24.33203125" style="41" customWidth="1"/>
    <col min="10237" max="10237" width="10.83203125" style="41"/>
    <col min="10238" max="10238" width="49" style="41" customWidth="1"/>
    <col min="10239" max="10239" width="24.83203125" style="41" customWidth="1"/>
    <col min="10240" max="10240" width="10.83203125" style="41"/>
    <col min="10241" max="10242" width="37.1640625" style="41" customWidth="1"/>
    <col min="10243" max="10243" width="30.5" style="41" bestFit="1" customWidth="1"/>
    <col min="10244" max="10245" width="30.5" style="41" customWidth="1"/>
    <col min="10246" max="10247" width="23.5" style="41" customWidth="1"/>
    <col min="10248" max="10248" width="34.33203125" style="41" customWidth="1"/>
    <col min="10249" max="10249" width="15.6640625" style="41" bestFit="1" customWidth="1"/>
    <col min="10250" max="10250" width="15.6640625" style="41" customWidth="1"/>
    <col min="10251" max="10251" width="29.5" style="41" customWidth="1"/>
    <col min="10252" max="10252" width="16.6640625" style="41" customWidth="1"/>
    <col min="10253" max="10489" width="10.83203125" style="41"/>
    <col min="10490" max="10490" width="12" style="41" bestFit="1" customWidth="1"/>
    <col min="10491" max="10491" width="16.6640625" style="41" customWidth="1"/>
    <col min="10492" max="10492" width="24.33203125" style="41" customWidth="1"/>
    <col min="10493" max="10493" width="10.83203125" style="41"/>
    <col min="10494" max="10494" width="49" style="41" customWidth="1"/>
    <col min="10495" max="10495" width="24.83203125" style="41" customWidth="1"/>
    <col min="10496" max="10496" width="10.83203125" style="41"/>
    <col min="10497" max="10498" width="37.1640625" style="41" customWidth="1"/>
    <col min="10499" max="10499" width="30.5" style="41" bestFit="1" customWidth="1"/>
    <col min="10500" max="10501" width="30.5" style="41" customWidth="1"/>
    <col min="10502" max="10503" width="23.5" style="41" customWidth="1"/>
    <col min="10504" max="10504" width="34.33203125" style="41" customWidth="1"/>
    <col min="10505" max="10505" width="15.6640625" style="41" bestFit="1" customWidth="1"/>
    <col min="10506" max="10506" width="15.6640625" style="41" customWidth="1"/>
    <col min="10507" max="10507" width="29.5" style="41" customWidth="1"/>
    <col min="10508" max="10508" width="16.6640625" style="41" customWidth="1"/>
    <col min="10509" max="10745" width="10.83203125" style="41"/>
    <col min="10746" max="10746" width="12" style="41" bestFit="1" customWidth="1"/>
    <col min="10747" max="10747" width="16.6640625" style="41" customWidth="1"/>
    <col min="10748" max="10748" width="24.33203125" style="41" customWidth="1"/>
    <col min="10749" max="10749" width="10.83203125" style="41"/>
    <col min="10750" max="10750" width="49" style="41" customWidth="1"/>
    <col min="10751" max="10751" width="24.83203125" style="41" customWidth="1"/>
    <col min="10752" max="10752" width="10.83203125" style="41"/>
    <col min="10753" max="10754" width="37.1640625" style="41" customWidth="1"/>
    <col min="10755" max="10755" width="30.5" style="41" bestFit="1" customWidth="1"/>
    <col min="10756" max="10757" width="30.5" style="41" customWidth="1"/>
    <col min="10758" max="10759" width="23.5" style="41" customWidth="1"/>
    <col min="10760" max="10760" width="34.33203125" style="41" customWidth="1"/>
    <col min="10761" max="10761" width="15.6640625" style="41" bestFit="1" customWidth="1"/>
    <col min="10762" max="10762" width="15.6640625" style="41" customWidth="1"/>
    <col min="10763" max="10763" width="29.5" style="41" customWidth="1"/>
    <col min="10764" max="10764" width="16.6640625" style="41" customWidth="1"/>
    <col min="10765" max="11001" width="10.83203125" style="41"/>
    <col min="11002" max="11002" width="12" style="41" bestFit="1" customWidth="1"/>
    <col min="11003" max="11003" width="16.6640625" style="41" customWidth="1"/>
    <col min="11004" max="11004" width="24.33203125" style="41" customWidth="1"/>
    <col min="11005" max="11005" width="10.83203125" style="41"/>
    <col min="11006" max="11006" width="49" style="41" customWidth="1"/>
    <col min="11007" max="11007" width="24.83203125" style="41" customWidth="1"/>
    <col min="11008" max="11008" width="10.83203125" style="41"/>
    <col min="11009" max="11010" width="37.1640625" style="41" customWidth="1"/>
    <col min="11011" max="11011" width="30.5" style="41" bestFit="1" customWidth="1"/>
    <col min="11012" max="11013" width="30.5" style="41" customWidth="1"/>
    <col min="11014" max="11015" width="23.5" style="41" customWidth="1"/>
    <col min="11016" max="11016" width="34.33203125" style="41" customWidth="1"/>
    <col min="11017" max="11017" width="15.6640625" style="41" bestFit="1" customWidth="1"/>
    <col min="11018" max="11018" width="15.6640625" style="41" customWidth="1"/>
    <col min="11019" max="11019" width="29.5" style="41" customWidth="1"/>
    <col min="11020" max="11020" width="16.6640625" style="41" customWidth="1"/>
    <col min="11021" max="11257" width="10.83203125" style="41"/>
    <col min="11258" max="11258" width="12" style="41" bestFit="1" customWidth="1"/>
    <col min="11259" max="11259" width="16.6640625" style="41" customWidth="1"/>
    <col min="11260" max="11260" width="24.33203125" style="41" customWidth="1"/>
    <col min="11261" max="11261" width="10.83203125" style="41"/>
    <col min="11262" max="11262" width="49" style="41" customWidth="1"/>
    <col min="11263" max="11263" width="24.83203125" style="41" customWidth="1"/>
    <col min="11264" max="11264" width="10.83203125" style="41"/>
    <col min="11265" max="11266" width="37.1640625" style="41" customWidth="1"/>
    <col min="11267" max="11267" width="30.5" style="41" bestFit="1" customWidth="1"/>
    <col min="11268" max="11269" width="30.5" style="41" customWidth="1"/>
    <col min="11270" max="11271" width="23.5" style="41" customWidth="1"/>
    <col min="11272" max="11272" width="34.33203125" style="41" customWidth="1"/>
    <col min="11273" max="11273" width="15.6640625" style="41" bestFit="1" customWidth="1"/>
    <col min="11274" max="11274" width="15.6640625" style="41" customWidth="1"/>
    <col min="11275" max="11275" width="29.5" style="41" customWidth="1"/>
    <col min="11276" max="11276" width="16.6640625" style="41" customWidth="1"/>
    <col min="11277" max="11513" width="10.83203125" style="41"/>
    <col min="11514" max="11514" width="12" style="41" bestFit="1" customWidth="1"/>
    <col min="11515" max="11515" width="16.6640625" style="41" customWidth="1"/>
    <col min="11516" max="11516" width="24.33203125" style="41" customWidth="1"/>
    <col min="11517" max="11517" width="10.83203125" style="41"/>
    <col min="11518" max="11518" width="49" style="41" customWidth="1"/>
    <col min="11519" max="11519" width="24.83203125" style="41" customWidth="1"/>
    <col min="11520" max="11520" width="10.83203125" style="41"/>
    <col min="11521" max="11522" width="37.1640625" style="41" customWidth="1"/>
    <col min="11523" max="11523" width="30.5" style="41" bestFit="1" customWidth="1"/>
    <col min="11524" max="11525" width="30.5" style="41" customWidth="1"/>
    <col min="11526" max="11527" width="23.5" style="41" customWidth="1"/>
    <col min="11528" max="11528" width="34.33203125" style="41" customWidth="1"/>
    <col min="11529" max="11529" width="15.6640625" style="41" bestFit="1" customWidth="1"/>
    <col min="11530" max="11530" width="15.6640625" style="41" customWidth="1"/>
    <col min="11531" max="11531" width="29.5" style="41" customWidth="1"/>
    <col min="11532" max="11532" width="16.6640625" style="41" customWidth="1"/>
    <col min="11533" max="11769" width="10.83203125" style="41"/>
    <col min="11770" max="11770" width="12" style="41" bestFit="1" customWidth="1"/>
    <col min="11771" max="11771" width="16.6640625" style="41" customWidth="1"/>
    <col min="11772" max="11772" width="24.33203125" style="41" customWidth="1"/>
    <col min="11773" max="11773" width="10.83203125" style="41"/>
    <col min="11774" max="11774" width="49" style="41" customWidth="1"/>
    <col min="11775" max="11775" width="24.83203125" style="41" customWidth="1"/>
    <col min="11776" max="11776" width="10.83203125" style="41"/>
    <col min="11777" max="11778" width="37.1640625" style="41" customWidth="1"/>
    <col min="11779" max="11779" width="30.5" style="41" bestFit="1" customWidth="1"/>
    <col min="11780" max="11781" width="30.5" style="41" customWidth="1"/>
    <col min="11782" max="11783" width="23.5" style="41" customWidth="1"/>
    <col min="11784" max="11784" width="34.33203125" style="41" customWidth="1"/>
    <col min="11785" max="11785" width="15.6640625" style="41" bestFit="1" customWidth="1"/>
    <col min="11786" max="11786" width="15.6640625" style="41" customWidth="1"/>
    <col min="11787" max="11787" width="29.5" style="41" customWidth="1"/>
    <col min="11788" max="11788" width="16.6640625" style="41" customWidth="1"/>
    <col min="11789" max="12025" width="10.83203125" style="41"/>
    <col min="12026" max="12026" width="12" style="41" bestFit="1" customWidth="1"/>
    <col min="12027" max="12027" width="16.6640625" style="41" customWidth="1"/>
    <col min="12028" max="12028" width="24.33203125" style="41" customWidth="1"/>
    <col min="12029" max="12029" width="10.83203125" style="41"/>
    <col min="12030" max="12030" width="49" style="41" customWidth="1"/>
    <col min="12031" max="12031" width="24.83203125" style="41" customWidth="1"/>
    <col min="12032" max="12032" width="10.83203125" style="41"/>
    <col min="12033" max="12034" width="37.1640625" style="41" customWidth="1"/>
    <col min="12035" max="12035" width="30.5" style="41" bestFit="1" customWidth="1"/>
    <col min="12036" max="12037" width="30.5" style="41" customWidth="1"/>
    <col min="12038" max="12039" width="23.5" style="41" customWidth="1"/>
    <col min="12040" max="12040" width="34.33203125" style="41" customWidth="1"/>
    <col min="12041" max="12041" width="15.6640625" style="41" bestFit="1" customWidth="1"/>
    <col min="12042" max="12042" width="15.6640625" style="41" customWidth="1"/>
    <col min="12043" max="12043" width="29.5" style="41" customWidth="1"/>
    <col min="12044" max="12044" width="16.6640625" style="41" customWidth="1"/>
    <col min="12045" max="12281" width="10.83203125" style="41"/>
    <col min="12282" max="12282" width="12" style="41" bestFit="1" customWidth="1"/>
    <col min="12283" max="12283" width="16.6640625" style="41" customWidth="1"/>
    <col min="12284" max="12284" width="24.33203125" style="41" customWidth="1"/>
    <col min="12285" max="12285" width="10.83203125" style="41"/>
    <col min="12286" max="12286" width="49" style="41" customWidth="1"/>
    <col min="12287" max="12287" width="24.83203125" style="41" customWidth="1"/>
    <col min="12288" max="12288" width="10.83203125" style="41"/>
    <col min="12289" max="12290" width="37.1640625" style="41" customWidth="1"/>
    <col min="12291" max="12291" width="30.5" style="41" bestFit="1" customWidth="1"/>
    <col min="12292" max="12293" width="30.5" style="41" customWidth="1"/>
    <col min="12294" max="12295" width="23.5" style="41" customWidth="1"/>
    <col min="12296" max="12296" width="34.33203125" style="41" customWidth="1"/>
    <col min="12297" max="12297" width="15.6640625" style="41" bestFit="1" customWidth="1"/>
    <col min="12298" max="12298" width="15.6640625" style="41" customWidth="1"/>
    <col min="12299" max="12299" width="29.5" style="41" customWidth="1"/>
    <col min="12300" max="12300" width="16.6640625" style="41" customWidth="1"/>
    <col min="12301" max="12537" width="10.83203125" style="41"/>
    <col min="12538" max="12538" width="12" style="41" bestFit="1" customWidth="1"/>
    <col min="12539" max="12539" width="16.6640625" style="41" customWidth="1"/>
    <col min="12540" max="12540" width="24.33203125" style="41" customWidth="1"/>
    <col min="12541" max="12541" width="10.83203125" style="41"/>
    <col min="12542" max="12542" width="49" style="41" customWidth="1"/>
    <col min="12543" max="12543" width="24.83203125" style="41" customWidth="1"/>
    <col min="12544" max="12544" width="10.83203125" style="41"/>
    <col min="12545" max="12546" width="37.1640625" style="41" customWidth="1"/>
    <col min="12547" max="12547" width="30.5" style="41" bestFit="1" customWidth="1"/>
    <col min="12548" max="12549" width="30.5" style="41" customWidth="1"/>
    <col min="12550" max="12551" width="23.5" style="41" customWidth="1"/>
    <col min="12552" max="12552" width="34.33203125" style="41" customWidth="1"/>
    <col min="12553" max="12553" width="15.6640625" style="41" bestFit="1" customWidth="1"/>
    <col min="12554" max="12554" width="15.6640625" style="41" customWidth="1"/>
    <col min="12555" max="12555" width="29.5" style="41" customWidth="1"/>
    <col min="12556" max="12556" width="16.6640625" style="41" customWidth="1"/>
    <col min="12557" max="12793" width="10.83203125" style="41"/>
    <col min="12794" max="12794" width="12" style="41" bestFit="1" customWidth="1"/>
    <col min="12795" max="12795" width="16.6640625" style="41" customWidth="1"/>
    <col min="12796" max="12796" width="24.33203125" style="41" customWidth="1"/>
    <col min="12797" max="12797" width="10.83203125" style="41"/>
    <col min="12798" max="12798" width="49" style="41" customWidth="1"/>
    <col min="12799" max="12799" width="24.83203125" style="41" customWidth="1"/>
    <col min="12800" max="12800" width="10.83203125" style="41"/>
    <col min="12801" max="12802" width="37.1640625" style="41" customWidth="1"/>
    <col min="12803" max="12803" width="30.5" style="41" bestFit="1" customWidth="1"/>
    <col min="12804" max="12805" width="30.5" style="41" customWidth="1"/>
    <col min="12806" max="12807" width="23.5" style="41" customWidth="1"/>
    <col min="12808" max="12808" width="34.33203125" style="41" customWidth="1"/>
    <col min="12809" max="12809" width="15.6640625" style="41" bestFit="1" customWidth="1"/>
    <col min="12810" max="12810" width="15.6640625" style="41" customWidth="1"/>
    <col min="12811" max="12811" width="29.5" style="41" customWidth="1"/>
    <col min="12812" max="12812" width="16.6640625" style="41" customWidth="1"/>
    <col min="12813" max="13049" width="10.83203125" style="41"/>
    <col min="13050" max="13050" width="12" style="41" bestFit="1" customWidth="1"/>
    <col min="13051" max="13051" width="16.6640625" style="41" customWidth="1"/>
    <col min="13052" max="13052" width="24.33203125" style="41" customWidth="1"/>
    <col min="13053" max="13053" width="10.83203125" style="41"/>
    <col min="13054" max="13054" width="49" style="41" customWidth="1"/>
    <col min="13055" max="13055" width="24.83203125" style="41" customWidth="1"/>
    <col min="13056" max="13056" width="10.83203125" style="41"/>
    <col min="13057" max="13058" width="37.1640625" style="41" customWidth="1"/>
    <col min="13059" max="13059" width="30.5" style="41" bestFit="1" customWidth="1"/>
    <col min="13060" max="13061" width="30.5" style="41" customWidth="1"/>
    <col min="13062" max="13063" width="23.5" style="41" customWidth="1"/>
    <col min="13064" max="13064" width="34.33203125" style="41" customWidth="1"/>
    <col min="13065" max="13065" width="15.6640625" style="41" bestFit="1" customWidth="1"/>
    <col min="13066" max="13066" width="15.6640625" style="41" customWidth="1"/>
    <col min="13067" max="13067" width="29.5" style="41" customWidth="1"/>
    <col min="13068" max="13068" width="16.6640625" style="41" customWidth="1"/>
    <col min="13069" max="13305" width="10.83203125" style="41"/>
    <col min="13306" max="13306" width="12" style="41" bestFit="1" customWidth="1"/>
    <col min="13307" max="13307" width="16.6640625" style="41" customWidth="1"/>
    <col min="13308" max="13308" width="24.33203125" style="41" customWidth="1"/>
    <col min="13309" max="13309" width="10.83203125" style="41"/>
    <col min="13310" max="13310" width="49" style="41" customWidth="1"/>
    <col min="13311" max="13311" width="24.83203125" style="41" customWidth="1"/>
    <col min="13312" max="13312" width="10.83203125" style="41"/>
    <col min="13313" max="13314" width="37.1640625" style="41" customWidth="1"/>
    <col min="13315" max="13315" width="30.5" style="41" bestFit="1" customWidth="1"/>
    <col min="13316" max="13317" width="30.5" style="41" customWidth="1"/>
    <col min="13318" max="13319" width="23.5" style="41" customWidth="1"/>
    <col min="13320" max="13320" width="34.33203125" style="41" customWidth="1"/>
    <col min="13321" max="13321" width="15.6640625" style="41" bestFit="1" customWidth="1"/>
    <col min="13322" max="13322" width="15.6640625" style="41" customWidth="1"/>
    <col min="13323" max="13323" width="29.5" style="41" customWidth="1"/>
    <col min="13324" max="13324" width="16.6640625" style="41" customWidth="1"/>
    <col min="13325" max="13561" width="10.83203125" style="41"/>
    <col min="13562" max="13562" width="12" style="41" bestFit="1" customWidth="1"/>
    <col min="13563" max="13563" width="16.6640625" style="41" customWidth="1"/>
    <col min="13564" max="13564" width="24.33203125" style="41" customWidth="1"/>
    <col min="13565" max="13565" width="10.83203125" style="41"/>
    <col min="13566" max="13566" width="49" style="41" customWidth="1"/>
    <col min="13567" max="13567" width="24.83203125" style="41" customWidth="1"/>
    <col min="13568" max="13568" width="10.83203125" style="41"/>
    <col min="13569" max="13570" width="37.1640625" style="41" customWidth="1"/>
    <col min="13571" max="13571" width="30.5" style="41" bestFit="1" customWidth="1"/>
    <col min="13572" max="13573" width="30.5" style="41" customWidth="1"/>
    <col min="13574" max="13575" width="23.5" style="41" customWidth="1"/>
    <col min="13576" max="13576" width="34.33203125" style="41" customWidth="1"/>
    <col min="13577" max="13577" width="15.6640625" style="41" bestFit="1" customWidth="1"/>
    <col min="13578" max="13578" width="15.6640625" style="41" customWidth="1"/>
    <col min="13579" max="13579" width="29.5" style="41" customWidth="1"/>
    <col min="13580" max="13580" width="16.6640625" style="41" customWidth="1"/>
    <col min="13581" max="13817" width="10.83203125" style="41"/>
    <col min="13818" max="13818" width="12" style="41" bestFit="1" customWidth="1"/>
    <col min="13819" max="13819" width="16.6640625" style="41" customWidth="1"/>
    <col min="13820" max="13820" width="24.33203125" style="41" customWidth="1"/>
    <col min="13821" max="13821" width="10.83203125" style="41"/>
    <col min="13822" max="13822" width="49" style="41" customWidth="1"/>
    <col min="13823" max="13823" width="24.83203125" style="41" customWidth="1"/>
    <col min="13824" max="13824" width="10.83203125" style="41"/>
    <col min="13825" max="13826" width="37.1640625" style="41" customWidth="1"/>
    <col min="13827" max="13827" width="30.5" style="41" bestFit="1" customWidth="1"/>
    <col min="13828" max="13829" width="30.5" style="41" customWidth="1"/>
    <col min="13830" max="13831" width="23.5" style="41" customWidth="1"/>
    <col min="13832" max="13832" width="34.33203125" style="41" customWidth="1"/>
    <col min="13833" max="13833" width="15.6640625" style="41" bestFit="1" customWidth="1"/>
    <col min="13834" max="13834" width="15.6640625" style="41" customWidth="1"/>
    <col min="13835" max="13835" width="29.5" style="41" customWidth="1"/>
    <col min="13836" max="13836" width="16.6640625" style="41" customWidth="1"/>
    <col min="13837" max="14073" width="10.83203125" style="41"/>
    <col min="14074" max="14074" width="12" style="41" bestFit="1" customWidth="1"/>
    <col min="14075" max="14075" width="16.6640625" style="41" customWidth="1"/>
    <col min="14076" max="14076" width="24.33203125" style="41" customWidth="1"/>
    <col min="14077" max="14077" width="10.83203125" style="41"/>
    <col min="14078" max="14078" width="49" style="41" customWidth="1"/>
    <col min="14079" max="14079" width="24.83203125" style="41" customWidth="1"/>
    <col min="14080" max="14080" width="10.83203125" style="41"/>
    <col min="14081" max="14082" width="37.1640625" style="41" customWidth="1"/>
    <col min="14083" max="14083" width="30.5" style="41" bestFit="1" customWidth="1"/>
    <col min="14084" max="14085" width="30.5" style="41" customWidth="1"/>
    <col min="14086" max="14087" width="23.5" style="41" customWidth="1"/>
    <col min="14088" max="14088" width="34.33203125" style="41" customWidth="1"/>
    <col min="14089" max="14089" width="15.6640625" style="41" bestFit="1" customWidth="1"/>
    <col min="14090" max="14090" width="15.6640625" style="41" customWidth="1"/>
    <col min="14091" max="14091" width="29.5" style="41" customWidth="1"/>
    <col min="14092" max="14092" width="16.6640625" style="41" customWidth="1"/>
    <col min="14093" max="14329" width="10.83203125" style="41"/>
    <col min="14330" max="14330" width="12" style="41" bestFit="1" customWidth="1"/>
    <col min="14331" max="14331" width="16.6640625" style="41" customWidth="1"/>
    <col min="14332" max="14332" width="24.33203125" style="41" customWidth="1"/>
    <col min="14333" max="14333" width="10.83203125" style="41"/>
    <col min="14334" max="14334" width="49" style="41" customWidth="1"/>
    <col min="14335" max="14335" width="24.83203125" style="41" customWidth="1"/>
    <col min="14336" max="14336" width="10.83203125" style="41"/>
    <col min="14337" max="14338" width="37.1640625" style="41" customWidth="1"/>
    <col min="14339" max="14339" width="30.5" style="41" bestFit="1" customWidth="1"/>
    <col min="14340" max="14341" width="30.5" style="41" customWidth="1"/>
    <col min="14342" max="14343" width="23.5" style="41" customWidth="1"/>
    <col min="14344" max="14344" width="34.33203125" style="41" customWidth="1"/>
    <col min="14345" max="14345" width="15.6640625" style="41" bestFit="1" customWidth="1"/>
    <col min="14346" max="14346" width="15.6640625" style="41" customWidth="1"/>
    <col min="14347" max="14347" width="29.5" style="41" customWidth="1"/>
    <col min="14348" max="14348" width="16.6640625" style="41" customWidth="1"/>
    <col min="14349" max="14585" width="10.83203125" style="41"/>
    <col min="14586" max="14586" width="12" style="41" bestFit="1" customWidth="1"/>
    <col min="14587" max="14587" width="16.6640625" style="41" customWidth="1"/>
    <col min="14588" max="14588" width="24.33203125" style="41" customWidth="1"/>
    <col min="14589" max="14589" width="10.83203125" style="41"/>
    <col min="14590" max="14590" width="49" style="41" customWidth="1"/>
    <col min="14591" max="14591" width="24.83203125" style="41" customWidth="1"/>
    <col min="14592" max="14592" width="10.83203125" style="41"/>
    <col min="14593" max="14594" width="37.1640625" style="41" customWidth="1"/>
    <col min="14595" max="14595" width="30.5" style="41" bestFit="1" customWidth="1"/>
    <col min="14596" max="14597" width="30.5" style="41" customWidth="1"/>
    <col min="14598" max="14599" width="23.5" style="41" customWidth="1"/>
    <col min="14600" max="14600" width="34.33203125" style="41" customWidth="1"/>
    <col min="14601" max="14601" width="15.6640625" style="41" bestFit="1" customWidth="1"/>
    <col min="14602" max="14602" width="15.6640625" style="41" customWidth="1"/>
    <col min="14603" max="14603" width="29.5" style="41" customWidth="1"/>
    <col min="14604" max="14604" width="16.6640625" style="41" customWidth="1"/>
    <col min="14605" max="14841" width="10.83203125" style="41"/>
    <col min="14842" max="14842" width="12" style="41" bestFit="1" customWidth="1"/>
    <col min="14843" max="14843" width="16.6640625" style="41" customWidth="1"/>
    <col min="14844" max="14844" width="24.33203125" style="41" customWidth="1"/>
    <col min="14845" max="14845" width="10.83203125" style="41"/>
    <col min="14846" max="14846" width="49" style="41" customWidth="1"/>
    <col min="14847" max="14847" width="24.83203125" style="41" customWidth="1"/>
    <col min="14848" max="14848" width="10.83203125" style="41"/>
    <col min="14849" max="14850" width="37.1640625" style="41" customWidth="1"/>
    <col min="14851" max="14851" width="30.5" style="41" bestFit="1" customWidth="1"/>
    <col min="14852" max="14853" width="30.5" style="41" customWidth="1"/>
    <col min="14854" max="14855" width="23.5" style="41" customWidth="1"/>
    <col min="14856" max="14856" width="34.33203125" style="41" customWidth="1"/>
    <col min="14857" max="14857" width="15.6640625" style="41" bestFit="1" customWidth="1"/>
    <col min="14858" max="14858" width="15.6640625" style="41" customWidth="1"/>
    <col min="14859" max="14859" width="29.5" style="41" customWidth="1"/>
    <col min="14860" max="14860" width="16.6640625" style="41" customWidth="1"/>
    <col min="14861" max="15097" width="10.83203125" style="41"/>
    <col min="15098" max="15098" width="12" style="41" bestFit="1" customWidth="1"/>
    <col min="15099" max="15099" width="16.6640625" style="41" customWidth="1"/>
    <col min="15100" max="15100" width="24.33203125" style="41" customWidth="1"/>
    <col min="15101" max="15101" width="10.83203125" style="41"/>
    <col min="15102" max="15102" width="49" style="41" customWidth="1"/>
    <col min="15103" max="15103" width="24.83203125" style="41" customWidth="1"/>
    <col min="15104" max="15104" width="10.83203125" style="41"/>
    <col min="15105" max="15106" width="37.1640625" style="41" customWidth="1"/>
    <col min="15107" max="15107" width="30.5" style="41" bestFit="1" customWidth="1"/>
    <col min="15108" max="15109" width="30.5" style="41" customWidth="1"/>
    <col min="15110" max="15111" width="23.5" style="41" customWidth="1"/>
    <col min="15112" max="15112" width="34.33203125" style="41" customWidth="1"/>
    <col min="15113" max="15113" width="15.6640625" style="41" bestFit="1" customWidth="1"/>
    <col min="15114" max="15114" width="15.6640625" style="41" customWidth="1"/>
    <col min="15115" max="15115" width="29.5" style="41" customWidth="1"/>
    <col min="15116" max="15116" width="16.6640625" style="41" customWidth="1"/>
    <col min="15117" max="15353" width="10.83203125" style="41"/>
    <col min="15354" max="15354" width="12" style="41" bestFit="1" customWidth="1"/>
    <col min="15355" max="15355" width="16.6640625" style="41" customWidth="1"/>
    <col min="15356" max="15356" width="24.33203125" style="41" customWidth="1"/>
    <col min="15357" max="15357" width="10.83203125" style="41"/>
    <col min="15358" max="15358" width="49" style="41" customWidth="1"/>
    <col min="15359" max="15359" width="24.83203125" style="41" customWidth="1"/>
    <col min="15360" max="15360" width="10.83203125" style="41"/>
    <col min="15361" max="15362" width="37.1640625" style="41" customWidth="1"/>
    <col min="15363" max="15363" width="30.5" style="41" bestFit="1" customWidth="1"/>
    <col min="15364" max="15365" width="30.5" style="41" customWidth="1"/>
    <col min="15366" max="15367" width="23.5" style="41" customWidth="1"/>
    <col min="15368" max="15368" width="34.33203125" style="41" customWidth="1"/>
    <col min="15369" max="15369" width="15.6640625" style="41" bestFit="1" customWidth="1"/>
    <col min="15370" max="15370" width="15.6640625" style="41" customWidth="1"/>
    <col min="15371" max="15371" width="29.5" style="41" customWidth="1"/>
    <col min="15372" max="15372" width="16.6640625" style="41" customWidth="1"/>
    <col min="15373" max="15609" width="10.83203125" style="41"/>
    <col min="15610" max="15610" width="12" style="41" bestFit="1" customWidth="1"/>
    <col min="15611" max="15611" width="16.6640625" style="41" customWidth="1"/>
    <col min="15612" max="15612" width="24.33203125" style="41" customWidth="1"/>
    <col min="15613" max="15613" width="10.83203125" style="41"/>
    <col min="15614" max="15614" width="49" style="41" customWidth="1"/>
    <col min="15615" max="15615" width="24.83203125" style="41" customWidth="1"/>
    <col min="15616" max="15616" width="10.83203125" style="41"/>
    <col min="15617" max="15618" width="37.1640625" style="41" customWidth="1"/>
    <col min="15619" max="15619" width="30.5" style="41" bestFit="1" customWidth="1"/>
    <col min="15620" max="15621" width="30.5" style="41" customWidth="1"/>
    <col min="15622" max="15623" width="23.5" style="41" customWidth="1"/>
    <col min="15624" max="15624" width="34.33203125" style="41" customWidth="1"/>
    <col min="15625" max="15625" width="15.6640625" style="41" bestFit="1" customWidth="1"/>
    <col min="15626" max="15626" width="15.6640625" style="41" customWidth="1"/>
    <col min="15627" max="15627" width="29.5" style="41" customWidth="1"/>
    <col min="15628" max="15628" width="16.6640625" style="41" customWidth="1"/>
    <col min="15629" max="15865" width="10.83203125" style="41"/>
    <col min="15866" max="15866" width="12" style="41" bestFit="1" customWidth="1"/>
    <col min="15867" max="15867" width="16.6640625" style="41" customWidth="1"/>
    <col min="15868" max="15868" width="24.33203125" style="41" customWidth="1"/>
    <col min="15869" max="15869" width="10.83203125" style="41"/>
    <col min="15870" max="15870" width="49" style="41" customWidth="1"/>
    <col min="15871" max="15871" width="24.83203125" style="41" customWidth="1"/>
    <col min="15872" max="15872" width="10.83203125" style="41"/>
    <col min="15873" max="15874" width="37.1640625" style="41" customWidth="1"/>
    <col min="15875" max="15875" width="30.5" style="41" bestFit="1" customWidth="1"/>
    <col min="15876" max="15877" width="30.5" style="41" customWidth="1"/>
    <col min="15878" max="15879" width="23.5" style="41" customWidth="1"/>
    <col min="15880" max="15880" width="34.33203125" style="41" customWidth="1"/>
    <col min="15881" max="15881" width="15.6640625" style="41" bestFit="1" customWidth="1"/>
    <col min="15882" max="15882" width="15.6640625" style="41" customWidth="1"/>
    <col min="15883" max="15883" width="29.5" style="41" customWidth="1"/>
    <col min="15884" max="15884" width="16.6640625" style="41" customWidth="1"/>
    <col min="15885" max="16121" width="10.83203125" style="41"/>
    <col min="16122" max="16122" width="12" style="41" bestFit="1" customWidth="1"/>
    <col min="16123" max="16123" width="16.6640625" style="41" customWidth="1"/>
    <col min="16124" max="16124" width="24.33203125" style="41" customWidth="1"/>
    <col min="16125" max="16125" width="10.83203125" style="41"/>
    <col min="16126" max="16126" width="49" style="41" customWidth="1"/>
    <col min="16127" max="16127" width="24.83203125" style="41" customWidth="1"/>
    <col min="16128" max="16128" width="10.83203125" style="41"/>
    <col min="16129" max="16130" width="37.1640625" style="41" customWidth="1"/>
    <col min="16131" max="16131" width="30.5" style="41" bestFit="1" customWidth="1"/>
    <col min="16132" max="16133" width="30.5" style="41" customWidth="1"/>
    <col min="16134" max="16135" width="23.5" style="41" customWidth="1"/>
    <col min="16136" max="16136" width="34.33203125" style="41" customWidth="1"/>
    <col min="16137" max="16137" width="15.6640625" style="41" bestFit="1" customWidth="1"/>
    <col min="16138" max="16138" width="15.6640625" style="41" customWidth="1"/>
    <col min="16139" max="16139" width="29.5" style="41" customWidth="1"/>
    <col min="16140" max="16140" width="16.6640625" style="41" customWidth="1"/>
    <col min="16141" max="16384" width="10.83203125" style="41"/>
  </cols>
  <sheetData>
    <row r="1" spans="1:13" ht="90" customHeight="1">
      <c r="C1" s="879"/>
      <c r="D1" s="879"/>
      <c r="E1" s="879"/>
      <c r="F1" s="879"/>
      <c r="G1" s="879"/>
      <c r="H1" s="879"/>
      <c r="I1" s="879"/>
      <c r="J1" s="879"/>
      <c r="K1" s="879"/>
      <c r="L1" s="879"/>
      <c r="M1" s="879"/>
    </row>
    <row r="2" spans="1:13" ht="12.75" customHeight="1">
      <c r="C2" s="43"/>
      <c r="D2" s="42"/>
      <c r="E2" s="42"/>
      <c r="F2" s="43"/>
      <c r="G2" s="42"/>
      <c r="H2" s="42"/>
      <c r="I2" s="67"/>
      <c r="J2" s="54"/>
      <c r="K2" s="55"/>
      <c r="L2" s="52"/>
      <c r="M2" s="55"/>
    </row>
    <row r="3" spans="1:13" ht="21.75" customHeight="1">
      <c r="C3" s="890" t="s">
        <v>585</v>
      </c>
      <c r="D3" s="890"/>
      <c r="E3" s="890"/>
      <c r="F3" s="890"/>
      <c r="G3" s="890"/>
      <c r="H3" s="891" t="s">
        <v>586</v>
      </c>
      <c r="I3" s="891"/>
      <c r="J3" s="891"/>
      <c r="K3" s="891"/>
      <c r="L3" s="891"/>
      <c r="M3" s="891"/>
    </row>
    <row r="4" spans="1:13" ht="118.5" customHeight="1">
      <c r="A4" s="48"/>
      <c r="C4" s="257" t="s">
        <v>307</v>
      </c>
      <c r="D4" s="213" t="s">
        <v>308</v>
      </c>
      <c r="E4" s="213" t="s">
        <v>309</v>
      </c>
      <c r="F4" s="213" t="s">
        <v>310</v>
      </c>
      <c r="G4" s="213" t="s">
        <v>311</v>
      </c>
      <c r="H4" s="214" t="s">
        <v>312</v>
      </c>
      <c r="I4" s="214" t="s">
        <v>618</v>
      </c>
      <c r="J4" s="214" t="s">
        <v>617</v>
      </c>
      <c r="K4" s="214" t="s">
        <v>562</v>
      </c>
      <c r="L4" s="214" t="s">
        <v>561</v>
      </c>
      <c r="M4" s="214" t="s">
        <v>313</v>
      </c>
    </row>
    <row r="5" spans="1:13" ht="57.75" customHeight="1">
      <c r="A5" s="48"/>
      <c r="C5" s="880" t="s">
        <v>314</v>
      </c>
      <c r="D5" s="881">
        <v>40001</v>
      </c>
      <c r="E5" s="250" t="s">
        <v>506</v>
      </c>
      <c r="F5" s="215">
        <v>0</v>
      </c>
      <c r="G5" s="242" t="s">
        <v>315</v>
      </c>
      <c r="H5" s="884" t="s">
        <v>588</v>
      </c>
      <c r="I5" s="885" t="s">
        <v>587</v>
      </c>
      <c r="J5" s="885" t="s">
        <v>587</v>
      </c>
      <c r="K5" s="886">
        <v>3</v>
      </c>
      <c r="L5" s="885" t="s">
        <v>620</v>
      </c>
      <c r="M5" s="886">
        <f>+K5</f>
        <v>3</v>
      </c>
    </row>
    <row r="6" spans="1:13" ht="95.25" customHeight="1">
      <c r="A6" s="48"/>
      <c r="C6" s="880"/>
      <c r="D6" s="882"/>
      <c r="E6" s="884" t="s">
        <v>316</v>
      </c>
      <c r="F6" s="215">
        <v>1</v>
      </c>
      <c r="G6" s="242" t="s">
        <v>317</v>
      </c>
      <c r="H6" s="884"/>
      <c r="I6" s="885"/>
      <c r="J6" s="885"/>
      <c r="K6" s="886"/>
      <c r="L6" s="885"/>
      <c r="M6" s="886"/>
    </row>
    <row r="7" spans="1:13" ht="83.25" customHeight="1">
      <c r="A7" s="48"/>
      <c r="C7" s="880"/>
      <c r="D7" s="882"/>
      <c r="E7" s="884"/>
      <c r="F7" s="215">
        <v>2</v>
      </c>
      <c r="G7" s="242" t="s">
        <v>318</v>
      </c>
      <c r="H7" s="884"/>
      <c r="I7" s="885"/>
      <c r="J7" s="885"/>
      <c r="K7" s="886"/>
      <c r="L7" s="885"/>
      <c r="M7" s="886"/>
    </row>
    <row r="8" spans="1:13" ht="108" customHeight="1">
      <c r="A8" s="48"/>
      <c r="C8" s="880"/>
      <c r="D8" s="883"/>
      <c r="E8" s="884"/>
      <c r="F8" s="215">
        <v>3</v>
      </c>
      <c r="G8" s="242" t="s">
        <v>319</v>
      </c>
      <c r="H8" s="884"/>
      <c r="I8" s="885"/>
      <c r="J8" s="885"/>
      <c r="K8" s="886"/>
      <c r="L8" s="885"/>
      <c r="M8" s="886"/>
    </row>
    <row r="9" spans="1:13" ht="78" customHeight="1">
      <c r="A9" s="48"/>
      <c r="C9" s="875" t="s">
        <v>320</v>
      </c>
      <c r="D9" s="876">
        <v>40002</v>
      </c>
      <c r="E9" s="251" t="s">
        <v>321</v>
      </c>
      <c r="F9" s="216">
        <v>0</v>
      </c>
      <c r="G9" s="243" t="s">
        <v>322</v>
      </c>
      <c r="H9" s="877"/>
      <c r="I9" s="887" t="str">
        <f>+Aplicativo!C269</f>
        <v>C6. Cumplimiento de la zonificación</v>
      </c>
      <c r="J9" s="217" t="s">
        <v>373</v>
      </c>
      <c r="K9" s="888" t="str">
        <f>+IF(Aplicativo!H283="","",Aplicativo!H283)</f>
        <v/>
      </c>
      <c r="L9" s="889" t="str">
        <f>+IF(K9="","",VLOOKUP(K9,Aplicativo!C279:I282,2))</f>
        <v/>
      </c>
      <c r="M9" s="888" t="str">
        <f>+IF(AND(K9=1),0,IF(AND(K9=2),1,IF(AND(K9=3),2,IF(AND(K9=4),3,""))))</f>
        <v/>
      </c>
    </row>
    <row r="10" spans="1:13" ht="108" customHeight="1">
      <c r="A10" s="48"/>
      <c r="C10" s="875"/>
      <c r="D10" s="876"/>
      <c r="E10" s="878" t="s">
        <v>324</v>
      </c>
      <c r="F10" s="216">
        <v>1</v>
      </c>
      <c r="G10" s="243" t="s">
        <v>325</v>
      </c>
      <c r="H10" s="877"/>
      <c r="I10" s="887"/>
      <c r="J10" s="217" t="s">
        <v>376</v>
      </c>
      <c r="K10" s="888"/>
      <c r="L10" s="889"/>
      <c r="M10" s="888"/>
    </row>
    <row r="11" spans="1:13" ht="90.75" customHeight="1">
      <c r="A11" s="48"/>
      <c r="C11" s="875"/>
      <c r="D11" s="876"/>
      <c r="E11" s="878"/>
      <c r="F11" s="216">
        <v>2</v>
      </c>
      <c r="G11" s="243" t="s">
        <v>327</v>
      </c>
      <c r="H11" s="877"/>
      <c r="I11" s="887"/>
      <c r="J11" s="217" t="s">
        <v>355</v>
      </c>
      <c r="K11" s="888"/>
      <c r="L11" s="889"/>
      <c r="M11" s="888"/>
    </row>
    <row r="12" spans="1:13" ht="81.75" customHeight="1">
      <c r="A12" s="48"/>
      <c r="C12" s="875"/>
      <c r="D12" s="876"/>
      <c r="E12" s="878"/>
      <c r="F12" s="216">
        <v>3</v>
      </c>
      <c r="G12" s="243" t="s">
        <v>328</v>
      </c>
      <c r="H12" s="877"/>
      <c r="I12" s="887"/>
      <c r="J12" s="217" t="s">
        <v>435</v>
      </c>
      <c r="K12" s="888"/>
      <c r="L12" s="889"/>
      <c r="M12" s="888"/>
    </row>
    <row r="13" spans="1:13" ht="108" customHeight="1">
      <c r="A13" s="48"/>
      <c r="C13" s="893" t="s">
        <v>329</v>
      </c>
      <c r="D13" s="894">
        <v>40003</v>
      </c>
      <c r="E13" s="252" t="s">
        <v>330</v>
      </c>
      <c r="F13" s="218">
        <v>0</v>
      </c>
      <c r="G13" s="244" t="s">
        <v>331</v>
      </c>
      <c r="H13" s="895"/>
      <c r="I13" s="896" t="str">
        <f>+Aplicativo!C513</f>
        <v>E2. Talento humano</v>
      </c>
      <c r="J13" s="219" t="s">
        <v>373</v>
      </c>
      <c r="K13" s="897" t="str">
        <f>+IF(Aplicativo!H527="","",Aplicativo!H527)</f>
        <v/>
      </c>
      <c r="L13" s="898" t="str">
        <f>+IF(K13="","",VLOOKUP(K13,Aplicativo!C523:I526,2,FALSE))</f>
        <v/>
      </c>
      <c r="M13" s="897" t="str">
        <f>+IF(AND(K13=1),0,IF(AND(K13=2),1,IF(AND(K13=3),2,IF(AND(K13=4),3,""))))</f>
        <v/>
      </c>
    </row>
    <row r="14" spans="1:13" ht="108" customHeight="1">
      <c r="A14" s="48"/>
      <c r="C14" s="893"/>
      <c r="D14" s="894"/>
      <c r="E14" s="895" t="s">
        <v>332</v>
      </c>
      <c r="F14" s="218">
        <v>1</v>
      </c>
      <c r="G14" s="244" t="s">
        <v>333</v>
      </c>
      <c r="H14" s="895"/>
      <c r="I14" s="896"/>
      <c r="J14" s="219" t="s">
        <v>376</v>
      </c>
      <c r="K14" s="897"/>
      <c r="L14" s="898"/>
      <c r="M14" s="897"/>
    </row>
    <row r="15" spans="1:13" ht="108" customHeight="1">
      <c r="A15" s="48"/>
      <c r="C15" s="893"/>
      <c r="D15" s="894"/>
      <c r="E15" s="895"/>
      <c r="F15" s="218">
        <v>2</v>
      </c>
      <c r="G15" s="244" t="s">
        <v>334</v>
      </c>
      <c r="H15" s="895"/>
      <c r="I15" s="896"/>
      <c r="J15" s="219" t="s">
        <v>355</v>
      </c>
      <c r="K15" s="897"/>
      <c r="L15" s="898"/>
      <c r="M15" s="897"/>
    </row>
    <row r="16" spans="1:13" ht="108" customHeight="1">
      <c r="A16" s="48"/>
      <c r="C16" s="893"/>
      <c r="D16" s="894"/>
      <c r="E16" s="895"/>
      <c r="F16" s="218">
        <v>3</v>
      </c>
      <c r="G16" s="244" t="s">
        <v>335</v>
      </c>
      <c r="H16" s="895"/>
      <c r="I16" s="896"/>
      <c r="J16" s="219" t="s">
        <v>435</v>
      </c>
      <c r="K16" s="897"/>
      <c r="L16" s="898"/>
      <c r="M16" s="897"/>
    </row>
    <row r="17" spans="1:13" ht="79.5" customHeight="1">
      <c r="A17" s="48"/>
      <c r="C17" s="875" t="s">
        <v>320</v>
      </c>
      <c r="D17" s="876">
        <v>40004</v>
      </c>
      <c r="E17" s="253" t="s">
        <v>336</v>
      </c>
      <c r="F17" s="216">
        <v>0</v>
      </c>
      <c r="G17" s="243" t="s">
        <v>337</v>
      </c>
      <c r="H17" s="878" t="s">
        <v>619</v>
      </c>
      <c r="I17" s="892" t="s">
        <v>587</v>
      </c>
      <c r="J17" s="217" t="s">
        <v>323</v>
      </c>
      <c r="K17" s="888" t="e">
        <f>+IF(Aplicativo!E648&lt;=60%,"1",IF(AND(Aplicativo!E648&gt;60%,Aplicativo!E648&lt;=70%),"2",IF(Aplicativo!E648&gt;70%,"3")))</f>
        <v>#VALUE!</v>
      </c>
      <c r="L17" s="892" t="s">
        <v>620</v>
      </c>
      <c r="M17" s="888" t="e">
        <f>+IF(K17="","",K17)</f>
        <v>#VALUE!</v>
      </c>
    </row>
    <row r="18" spans="1:13" ht="65.25" customHeight="1">
      <c r="A18" s="48"/>
      <c r="C18" s="875"/>
      <c r="D18" s="876"/>
      <c r="E18" s="878" t="s">
        <v>338</v>
      </c>
      <c r="F18" s="216">
        <v>1</v>
      </c>
      <c r="G18" s="243" t="s">
        <v>339</v>
      </c>
      <c r="H18" s="878"/>
      <c r="I18" s="892"/>
      <c r="J18" s="217" t="s">
        <v>544</v>
      </c>
      <c r="K18" s="888"/>
      <c r="L18" s="892"/>
      <c r="M18" s="888"/>
    </row>
    <row r="19" spans="1:13" ht="65.25" customHeight="1">
      <c r="A19" s="48"/>
      <c r="C19" s="875"/>
      <c r="D19" s="876"/>
      <c r="E19" s="878"/>
      <c r="F19" s="216">
        <v>2</v>
      </c>
      <c r="G19" s="243" t="s">
        <v>340</v>
      </c>
      <c r="H19" s="878"/>
      <c r="I19" s="892"/>
      <c r="J19" s="217" t="s">
        <v>542</v>
      </c>
      <c r="K19" s="888"/>
      <c r="L19" s="892"/>
      <c r="M19" s="888"/>
    </row>
    <row r="20" spans="1:13" ht="59.25" customHeight="1">
      <c r="A20" s="48"/>
      <c r="C20" s="875"/>
      <c r="D20" s="876"/>
      <c r="E20" s="878"/>
      <c r="F20" s="216">
        <v>3</v>
      </c>
      <c r="G20" s="243" t="s">
        <v>342</v>
      </c>
      <c r="H20" s="878"/>
      <c r="I20" s="892"/>
      <c r="J20" s="217" t="s">
        <v>543</v>
      </c>
      <c r="K20" s="888"/>
      <c r="L20" s="892"/>
      <c r="M20" s="888"/>
    </row>
    <row r="21" spans="1:13" ht="75.75" customHeight="1">
      <c r="A21" s="48"/>
      <c r="C21" s="875" t="s">
        <v>320</v>
      </c>
      <c r="D21" s="876">
        <v>40005</v>
      </c>
      <c r="E21" s="253" t="s">
        <v>343</v>
      </c>
      <c r="F21" s="216">
        <v>0</v>
      </c>
      <c r="G21" s="243" t="s">
        <v>344</v>
      </c>
      <c r="H21" s="904"/>
      <c r="I21" s="887" t="str">
        <f>+Aplicativo!C183</f>
        <v>C1. Coherencia en el diseño del área protegida</v>
      </c>
      <c r="J21" s="217" t="s">
        <v>373</v>
      </c>
      <c r="K21" s="888" t="str">
        <f>+IF(Aplicativo!H197="","",Aplicativo!H197)</f>
        <v/>
      </c>
      <c r="L21" s="889" t="str">
        <f>+IF(K21="","",VLOOKUP(K21,Aplicativo!C193:I196,2,FALSE))</f>
        <v/>
      </c>
      <c r="M21" s="888" t="str">
        <f>+IF(AND(K21=1),0,IF(AND(K21=2),1,IF(AND(K21=3),2,IF(AND(K21=4),3,""))))</f>
        <v/>
      </c>
    </row>
    <row r="22" spans="1:13" ht="89.25" customHeight="1">
      <c r="A22" s="48"/>
      <c r="C22" s="875"/>
      <c r="D22" s="876"/>
      <c r="E22" s="878" t="s">
        <v>345</v>
      </c>
      <c r="F22" s="216">
        <v>1</v>
      </c>
      <c r="G22" s="243" t="s">
        <v>346</v>
      </c>
      <c r="H22" s="904"/>
      <c r="I22" s="887"/>
      <c r="J22" s="217" t="s">
        <v>376</v>
      </c>
      <c r="K22" s="888"/>
      <c r="L22" s="889"/>
      <c r="M22" s="888"/>
    </row>
    <row r="23" spans="1:13" ht="79.5" customHeight="1">
      <c r="A23" s="48"/>
      <c r="C23" s="875"/>
      <c r="D23" s="876"/>
      <c r="E23" s="878"/>
      <c r="F23" s="216">
        <v>2</v>
      </c>
      <c r="G23" s="243" t="s">
        <v>347</v>
      </c>
      <c r="H23" s="904"/>
      <c r="I23" s="887"/>
      <c r="J23" s="217" t="s">
        <v>355</v>
      </c>
      <c r="K23" s="888"/>
      <c r="L23" s="889"/>
      <c r="M23" s="888"/>
    </row>
    <row r="24" spans="1:13" ht="75.75" customHeight="1">
      <c r="A24" s="48"/>
      <c r="C24" s="875"/>
      <c r="D24" s="876"/>
      <c r="E24" s="878"/>
      <c r="F24" s="216">
        <v>3</v>
      </c>
      <c r="G24" s="243" t="s">
        <v>348</v>
      </c>
      <c r="H24" s="904"/>
      <c r="I24" s="887"/>
      <c r="J24" s="217" t="s">
        <v>435</v>
      </c>
      <c r="K24" s="888"/>
      <c r="L24" s="889"/>
      <c r="M24" s="888"/>
    </row>
    <row r="25" spans="1:13" ht="60.75" customHeight="1">
      <c r="A25" s="48"/>
      <c r="C25" s="899" t="s">
        <v>349</v>
      </c>
      <c r="D25" s="900">
        <v>40006</v>
      </c>
      <c r="E25" s="254" t="s">
        <v>350</v>
      </c>
      <c r="F25" s="220">
        <v>0</v>
      </c>
      <c r="G25" s="245" t="s">
        <v>351</v>
      </c>
      <c r="H25" s="901"/>
      <c r="I25" s="902" t="str">
        <f>+Aplicativo!C200</f>
        <v>C2. Límites del área protegida</v>
      </c>
      <c r="J25" s="221" t="s">
        <v>323</v>
      </c>
      <c r="K25" s="903" t="str">
        <f>+IF(Aplicativo!E357="","",Aplicativo!E357)</f>
        <v/>
      </c>
      <c r="L25" s="905" t="str">
        <f>+IF(K25="","",VLOOKUP(K25,Aplicativo!C210:I213,2,FALSE))</f>
        <v/>
      </c>
      <c r="M25" s="903" t="str">
        <f>+IF(AND(K25=1),1,IF(AND(K25=2),1,IF(AND(K25=3),2,IF(AND(K25=4),3,""))))</f>
        <v/>
      </c>
    </row>
    <row r="26" spans="1:13" ht="69" customHeight="1">
      <c r="A26" s="48"/>
      <c r="C26" s="899"/>
      <c r="D26" s="900"/>
      <c r="E26" s="901" t="s">
        <v>352</v>
      </c>
      <c r="F26" s="220">
        <v>1</v>
      </c>
      <c r="G26" s="245" t="s">
        <v>353</v>
      </c>
      <c r="H26" s="901"/>
      <c r="I26" s="902"/>
      <c r="J26" s="221" t="s">
        <v>326</v>
      </c>
      <c r="K26" s="903"/>
      <c r="L26" s="905"/>
      <c r="M26" s="903"/>
    </row>
    <row r="27" spans="1:13" ht="72.75" customHeight="1">
      <c r="A27" s="48"/>
      <c r="C27" s="899"/>
      <c r="D27" s="900"/>
      <c r="E27" s="901"/>
      <c r="F27" s="220">
        <v>2</v>
      </c>
      <c r="G27" s="245" t="s">
        <v>354</v>
      </c>
      <c r="H27" s="901"/>
      <c r="I27" s="902"/>
      <c r="J27" s="221" t="s">
        <v>355</v>
      </c>
      <c r="K27" s="903"/>
      <c r="L27" s="905"/>
      <c r="M27" s="903"/>
    </row>
    <row r="28" spans="1:13" ht="83.25" customHeight="1">
      <c r="A28" s="48"/>
      <c r="C28" s="899"/>
      <c r="D28" s="900"/>
      <c r="E28" s="901"/>
      <c r="F28" s="220">
        <v>3</v>
      </c>
      <c r="G28" s="245" t="s">
        <v>356</v>
      </c>
      <c r="H28" s="901"/>
      <c r="I28" s="902"/>
      <c r="J28" s="221">
        <v>4</v>
      </c>
      <c r="K28" s="903"/>
      <c r="L28" s="905"/>
      <c r="M28" s="903"/>
    </row>
    <row r="29" spans="1:13" ht="58.5" customHeight="1">
      <c r="A29" s="48"/>
      <c r="C29" s="875" t="s">
        <v>320</v>
      </c>
      <c r="D29" s="876">
        <v>40007</v>
      </c>
      <c r="E29" s="253" t="s">
        <v>357</v>
      </c>
      <c r="F29" s="216">
        <v>0</v>
      </c>
      <c r="G29" s="243" t="s">
        <v>358</v>
      </c>
      <c r="H29" s="877"/>
      <c r="I29" s="887" t="str">
        <f>+Aplicativo!C217</f>
        <v>C3. Coherencia e implementación del plan de manejo</v>
      </c>
      <c r="J29" s="217" t="s">
        <v>373</v>
      </c>
      <c r="K29" s="957" t="str">
        <f>+IF(Aplicativo!E358="","",Aplicativo!E358)</f>
        <v/>
      </c>
      <c r="L29" s="889" t="str">
        <f>+IF(K29="","",VLOOKUP(K29,Aplicativo!C227:I230,2,FALSE))</f>
        <v/>
      </c>
      <c r="M29" s="888" t="str">
        <f>+IF(AND(K29=1),0,IF(AND(K29=2),2,IF(AND(K29=3),3,IF(AND(K29=4),3,""))))</f>
        <v/>
      </c>
    </row>
    <row r="30" spans="1:13" ht="63" customHeight="1">
      <c r="A30" s="48"/>
      <c r="C30" s="875"/>
      <c r="D30" s="876"/>
      <c r="E30" s="878" t="s">
        <v>359</v>
      </c>
      <c r="F30" s="216">
        <v>1</v>
      </c>
      <c r="G30" s="243" t="s">
        <v>360</v>
      </c>
      <c r="H30" s="877"/>
      <c r="I30" s="887"/>
      <c r="J30" s="217" t="s">
        <v>373</v>
      </c>
      <c r="K30" s="957"/>
      <c r="L30" s="889"/>
      <c r="M30" s="888"/>
    </row>
    <row r="31" spans="1:13" ht="72" customHeight="1">
      <c r="A31" s="48"/>
      <c r="C31" s="875"/>
      <c r="D31" s="876"/>
      <c r="E31" s="878"/>
      <c r="F31" s="216">
        <v>2</v>
      </c>
      <c r="G31" s="243" t="s">
        <v>361</v>
      </c>
      <c r="H31" s="877"/>
      <c r="I31" s="887"/>
      <c r="J31" s="217" t="s">
        <v>376</v>
      </c>
      <c r="K31" s="957"/>
      <c r="L31" s="889"/>
      <c r="M31" s="888"/>
    </row>
    <row r="32" spans="1:13" ht="53.25" customHeight="1">
      <c r="A32" s="48"/>
      <c r="C32" s="875"/>
      <c r="D32" s="876"/>
      <c r="E32" s="878"/>
      <c r="F32" s="216">
        <v>3</v>
      </c>
      <c r="G32" s="243" t="s">
        <v>362</v>
      </c>
      <c r="H32" s="877"/>
      <c r="I32" s="887"/>
      <c r="J32" s="217" t="s">
        <v>590</v>
      </c>
      <c r="K32" s="957"/>
      <c r="L32" s="889"/>
      <c r="M32" s="888"/>
    </row>
    <row r="33" spans="1:13" ht="66" customHeight="1">
      <c r="A33" s="48"/>
      <c r="C33" s="875"/>
      <c r="D33" s="876"/>
      <c r="E33" s="908" t="s">
        <v>635</v>
      </c>
      <c r="F33" s="912" t="s">
        <v>363</v>
      </c>
      <c r="G33" s="909" t="s">
        <v>364</v>
      </c>
      <c r="H33" s="909"/>
      <c r="I33" s="222" t="str">
        <f>Aplicativo!C369</f>
        <v>D1. Legitimidad de las instancias para la participación y coordinación</v>
      </c>
      <c r="J33" s="222">
        <f xml:space="preserve"> 4</f>
        <v>4</v>
      </c>
      <c r="K33" s="223" t="str">
        <f>+IF(Aplicativo!E487="","",Aplicativo!E487)</f>
        <v/>
      </c>
      <c r="L33" s="224" t="str">
        <f>+IF(K33="","",VLOOKUP(K33,Aplicativo!C390:I393,2,FALSE))</f>
        <v/>
      </c>
      <c r="M33" s="223" t="str">
        <f>+IF(K33=4,1,"")</f>
        <v/>
      </c>
    </row>
    <row r="34" spans="1:13" ht="107.25" customHeight="1">
      <c r="A34" s="48"/>
      <c r="C34" s="875"/>
      <c r="D34" s="876"/>
      <c r="E34" s="908"/>
      <c r="F34" s="913"/>
      <c r="G34" s="910"/>
      <c r="H34" s="910"/>
      <c r="I34" s="222" t="str">
        <f>Aplicativo!C434</f>
        <v>D4. Manejo de conflictos</v>
      </c>
      <c r="J34" s="222">
        <f xml:space="preserve"> 4</f>
        <v>4</v>
      </c>
      <c r="K34" s="223" t="str">
        <f>+IF(Aplicativo!E490="","",Aplicativo!E490)</f>
        <v/>
      </c>
      <c r="L34" s="224" t="str">
        <f>+IF(K34="","",VLOOKUP(K34,Aplicativo!C444:I447,2,FALSE))</f>
        <v/>
      </c>
      <c r="M34" s="223" t="str">
        <f>+IF(K34=4,1,"")</f>
        <v/>
      </c>
    </row>
    <row r="35" spans="1:13" ht="72" customHeight="1">
      <c r="A35" s="48"/>
      <c r="C35" s="875"/>
      <c r="D35" s="876"/>
      <c r="E35" s="908"/>
      <c r="F35" s="914"/>
      <c r="G35" s="911"/>
      <c r="H35" s="911"/>
      <c r="I35" s="222" t="str">
        <f>Aplicativo!C468</f>
        <v>D6. Inclusión de elementos intergeneracionales/género para la gestión del AP</v>
      </c>
      <c r="J35" s="222">
        <f xml:space="preserve"> 4</f>
        <v>4</v>
      </c>
      <c r="K35" s="223" t="str">
        <f>+IF(Aplicativo!E492="","",Aplicativo!E492)</f>
        <v/>
      </c>
      <c r="L35" s="224" t="str">
        <f>+IF(K35="","",VLOOKUP(K35,Aplicativo!C478:I481,2,FALSE))</f>
        <v/>
      </c>
      <c r="M35" s="223" t="str">
        <f>+IF(K35=4,1,"")</f>
        <v/>
      </c>
    </row>
    <row r="36" spans="1:13" ht="108" customHeight="1">
      <c r="A36" s="48"/>
      <c r="C36" s="875"/>
      <c r="D36" s="876"/>
      <c r="E36" s="908"/>
      <c r="F36" s="225" t="s">
        <v>363</v>
      </c>
      <c r="G36" s="246" t="s">
        <v>365</v>
      </c>
      <c r="H36" s="246" t="s">
        <v>625</v>
      </c>
      <c r="I36" s="226"/>
      <c r="J36" s="227">
        <v>1</v>
      </c>
      <c r="K36" s="228">
        <f>+J36</f>
        <v>1</v>
      </c>
      <c r="L36" s="224"/>
      <c r="M36" s="223">
        <f>+K36</f>
        <v>1</v>
      </c>
    </row>
    <row r="37" spans="1:13" ht="90.75" customHeight="1">
      <c r="A37" s="48"/>
      <c r="C37" s="875"/>
      <c r="D37" s="876"/>
      <c r="E37" s="908"/>
      <c r="F37" s="225" t="s">
        <v>363</v>
      </c>
      <c r="G37" s="246" t="s">
        <v>366</v>
      </c>
      <c r="H37" s="246"/>
      <c r="I37" s="229" t="str">
        <f>+Aplicativo!C337</f>
        <v>C10. Evaluación, seguimiento y retroalimentación a la planeación del manejo</v>
      </c>
      <c r="J37" s="227" t="s">
        <v>504</v>
      </c>
      <c r="K37" s="223" t="str">
        <f>+IF(Aplicativo!E365&gt;=4,1,"")</f>
        <v/>
      </c>
      <c r="L37" s="224" t="str">
        <f>+IF(K37="","",VLOOKUP(K37,Aplicativo!C347:I350,2,FALSE))</f>
        <v/>
      </c>
      <c r="M37" s="223" t="str">
        <f>+IF(K37=1,1,"")</f>
        <v/>
      </c>
    </row>
    <row r="38" spans="1:13" ht="51" customHeight="1">
      <c r="A38" s="48"/>
      <c r="C38" s="875" t="s">
        <v>367</v>
      </c>
      <c r="D38" s="876">
        <v>40008</v>
      </c>
      <c r="E38" s="253" t="s">
        <v>368</v>
      </c>
      <c r="F38" s="216">
        <v>0</v>
      </c>
      <c r="G38" s="243" t="s">
        <v>369</v>
      </c>
      <c r="H38" s="877"/>
      <c r="I38" s="887" t="str">
        <f>+Aplicativo!C320</f>
        <v>C9. Implementación de las líneas de gestión</v>
      </c>
      <c r="J38" s="217" t="s">
        <v>373</v>
      </c>
      <c r="K38" s="888" t="str">
        <f>+IF(Aplicativo!E364="","",Aplicativo!E364)</f>
        <v/>
      </c>
      <c r="L38" s="889" t="str">
        <f>+IF(K38="","",VLOOKUP(K38,Aplicativo!C330:I333,2,FALSE))</f>
        <v/>
      </c>
      <c r="M38" s="888" t="str">
        <f>+IF(AND(K38=1),0,IF(AND(K38=2),1,IF(AND(K38=3),2,IF(AND(K38=4),3,""))))</f>
        <v/>
      </c>
    </row>
    <row r="39" spans="1:13" ht="60.75" customHeight="1">
      <c r="A39" s="48"/>
      <c r="C39" s="875"/>
      <c r="D39" s="876"/>
      <c r="E39" s="878" t="s">
        <v>370</v>
      </c>
      <c r="F39" s="216">
        <v>1</v>
      </c>
      <c r="G39" s="243" t="s">
        <v>507</v>
      </c>
      <c r="H39" s="877"/>
      <c r="I39" s="887"/>
      <c r="J39" s="217" t="s">
        <v>376</v>
      </c>
      <c r="K39" s="888"/>
      <c r="L39" s="889"/>
      <c r="M39" s="888"/>
    </row>
    <row r="40" spans="1:13" ht="53.25" customHeight="1">
      <c r="A40" s="48"/>
      <c r="C40" s="875"/>
      <c r="D40" s="876"/>
      <c r="E40" s="878"/>
      <c r="F40" s="216">
        <v>2</v>
      </c>
      <c r="G40" s="243" t="s">
        <v>508</v>
      </c>
      <c r="H40" s="877"/>
      <c r="I40" s="887"/>
      <c r="J40" s="217" t="s">
        <v>355</v>
      </c>
      <c r="K40" s="888"/>
      <c r="L40" s="889"/>
      <c r="M40" s="888"/>
    </row>
    <row r="41" spans="1:13" ht="51.75" customHeight="1">
      <c r="A41" s="48"/>
      <c r="C41" s="875"/>
      <c r="D41" s="876"/>
      <c r="E41" s="878"/>
      <c r="F41" s="216">
        <v>3</v>
      </c>
      <c r="G41" s="243" t="s">
        <v>509</v>
      </c>
      <c r="H41" s="877"/>
      <c r="I41" s="887"/>
      <c r="J41" s="217" t="s">
        <v>435</v>
      </c>
      <c r="K41" s="888"/>
      <c r="L41" s="889"/>
      <c r="M41" s="888"/>
    </row>
    <row r="42" spans="1:13" ht="91.5" customHeight="1">
      <c r="A42" s="48"/>
      <c r="C42" s="906" t="s">
        <v>329</v>
      </c>
      <c r="D42" s="894">
        <v>40009</v>
      </c>
      <c r="E42" s="252" t="s">
        <v>371</v>
      </c>
      <c r="F42" s="218">
        <v>0</v>
      </c>
      <c r="G42" s="244" t="s">
        <v>372</v>
      </c>
      <c r="H42" s="907"/>
      <c r="I42" s="896" t="str">
        <f>+Aplicativo!C303</f>
        <v>C8. Manejo y uso del conocimiento</v>
      </c>
      <c r="J42" s="219" t="s">
        <v>373</v>
      </c>
      <c r="K42" s="897" t="str">
        <f>+IF(Aplicativo!E363="","",Aplicativo!E363)</f>
        <v/>
      </c>
      <c r="L42" s="898" t="str">
        <f>+IF(K42="","",VLOOKUP(K42,Aplicativo!C313:I316,2,FALSE))</f>
        <v/>
      </c>
      <c r="M42" s="897" t="str">
        <f>+IF(AND(K42=1),0,IF(AND(K42=2),1,IF(AND(K42=3),2,IF(AND(K42=4),3,""))))</f>
        <v/>
      </c>
    </row>
    <row r="43" spans="1:13" ht="108" customHeight="1">
      <c r="A43" s="48"/>
      <c r="C43" s="906"/>
      <c r="D43" s="894"/>
      <c r="E43" s="895" t="s">
        <v>374</v>
      </c>
      <c r="F43" s="218">
        <v>1</v>
      </c>
      <c r="G43" s="244" t="s">
        <v>375</v>
      </c>
      <c r="H43" s="907"/>
      <c r="I43" s="896"/>
      <c r="J43" s="219" t="s">
        <v>376</v>
      </c>
      <c r="K43" s="897"/>
      <c r="L43" s="898"/>
      <c r="M43" s="897"/>
    </row>
    <row r="44" spans="1:13" ht="135.75" customHeight="1">
      <c r="A44" s="48"/>
      <c r="C44" s="906"/>
      <c r="D44" s="894"/>
      <c r="E44" s="895"/>
      <c r="F44" s="218">
        <v>2</v>
      </c>
      <c r="G44" s="244" t="s">
        <v>377</v>
      </c>
      <c r="H44" s="907"/>
      <c r="I44" s="896"/>
      <c r="J44" s="219" t="s">
        <v>355</v>
      </c>
      <c r="K44" s="897"/>
      <c r="L44" s="898"/>
      <c r="M44" s="897"/>
    </row>
    <row r="45" spans="1:13" ht="164.25" customHeight="1">
      <c r="A45" s="48"/>
      <c r="C45" s="906"/>
      <c r="D45" s="894"/>
      <c r="E45" s="895"/>
      <c r="F45" s="218">
        <v>3</v>
      </c>
      <c r="G45" s="244" t="s">
        <v>378</v>
      </c>
      <c r="H45" s="907"/>
      <c r="I45" s="896"/>
      <c r="J45" s="219" t="s">
        <v>435</v>
      </c>
      <c r="K45" s="897"/>
      <c r="L45" s="898"/>
      <c r="M45" s="897"/>
    </row>
    <row r="46" spans="1:13" ht="108" customHeight="1">
      <c r="A46" s="48"/>
      <c r="C46" s="917" t="s">
        <v>379</v>
      </c>
      <c r="D46" s="918">
        <v>40010</v>
      </c>
      <c r="E46" s="255" t="s">
        <v>380</v>
      </c>
      <c r="F46" s="230">
        <v>0</v>
      </c>
      <c r="G46" s="247" t="s">
        <v>381</v>
      </c>
      <c r="H46" s="919"/>
      <c r="I46" s="921" t="str">
        <f>+Aplicativo!C148</f>
        <v>B4. Presiones y amenazas</v>
      </c>
      <c r="J46" s="231" t="s">
        <v>323</v>
      </c>
      <c r="K46" s="922" t="str">
        <f>+IF(Aplicativo!E179="","",Aplicativo!E179)</f>
        <v/>
      </c>
      <c r="L46" s="945" t="str">
        <f>+IF(K46="","",VLOOKUP(K46,Aplicativo!C167:I170,2,FALSE))</f>
        <v/>
      </c>
      <c r="M46" s="922" t="str">
        <f>+IF(AND(K46=1),"",IF(AND(K46=2),"",IF(AND(K46=3),2,IF(AND(K46=4),3,""))))</f>
        <v/>
      </c>
    </row>
    <row r="47" spans="1:13" ht="84" customHeight="1">
      <c r="A47" s="48"/>
      <c r="C47" s="917"/>
      <c r="D47" s="918"/>
      <c r="E47" s="920" t="s">
        <v>382</v>
      </c>
      <c r="F47" s="232">
        <v>1</v>
      </c>
      <c r="G47" s="248" t="s">
        <v>383</v>
      </c>
      <c r="H47" s="919"/>
      <c r="I47" s="921"/>
      <c r="J47" s="233" t="s">
        <v>323</v>
      </c>
      <c r="K47" s="922"/>
      <c r="L47" s="945"/>
      <c r="M47" s="922"/>
    </row>
    <row r="48" spans="1:13" ht="93" customHeight="1">
      <c r="A48" s="48"/>
      <c r="C48" s="917"/>
      <c r="D48" s="918"/>
      <c r="E48" s="920"/>
      <c r="F48" s="232">
        <v>2</v>
      </c>
      <c r="G48" s="248" t="s">
        <v>384</v>
      </c>
      <c r="H48" s="919"/>
      <c r="I48" s="921"/>
      <c r="J48" s="233" t="s">
        <v>355</v>
      </c>
      <c r="K48" s="922"/>
      <c r="L48" s="945"/>
      <c r="M48" s="922"/>
    </row>
    <row r="49" spans="1:13" ht="74.25" customHeight="1">
      <c r="A49" s="48"/>
      <c r="C49" s="917"/>
      <c r="D49" s="918"/>
      <c r="E49" s="920"/>
      <c r="F49" s="232">
        <v>3</v>
      </c>
      <c r="G49" s="248" t="s">
        <v>385</v>
      </c>
      <c r="H49" s="919"/>
      <c r="I49" s="921"/>
      <c r="J49" s="231" t="s">
        <v>435</v>
      </c>
      <c r="K49" s="922"/>
      <c r="L49" s="945"/>
      <c r="M49" s="922"/>
    </row>
    <row r="50" spans="1:13" ht="57.75" customHeight="1">
      <c r="A50" s="48"/>
      <c r="C50" s="915" t="s">
        <v>386</v>
      </c>
      <c r="D50" s="900">
        <v>40011</v>
      </c>
      <c r="E50" s="254" t="s">
        <v>387</v>
      </c>
      <c r="F50" s="220">
        <v>0</v>
      </c>
      <c r="G50" s="245" t="s">
        <v>388</v>
      </c>
      <c r="H50" s="916"/>
      <c r="I50" s="902" t="str">
        <f>+Aplicativo!C303</f>
        <v>C8. Manejo y uso del conocimiento</v>
      </c>
      <c r="J50" s="221" t="s">
        <v>323</v>
      </c>
      <c r="K50" s="903" t="str">
        <f>+IF(Aplicativo!E363="","",Aplicativo!E363)</f>
        <v/>
      </c>
      <c r="L50" s="905" t="str">
        <f>+IF(K50="","",VLOOKUP(K50,Aplicativo!C313:I316,2,FALSE))</f>
        <v/>
      </c>
      <c r="M50" s="903" t="str">
        <f>+IF(AND(K50=1),1,IF(AND(K50=2),2,IF(AND(K50=3),2,IF(AND(K50=4),3,""))))</f>
        <v/>
      </c>
    </row>
    <row r="51" spans="1:13" ht="93" customHeight="1">
      <c r="A51" s="48"/>
      <c r="C51" s="915"/>
      <c r="D51" s="900"/>
      <c r="E51" s="901" t="s">
        <v>389</v>
      </c>
      <c r="F51" s="220">
        <v>1</v>
      </c>
      <c r="G51" s="245" t="s">
        <v>390</v>
      </c>
      <c r="H51" s="916"/>
      <c r="I51" s="902"/>
      <c r="J51" s="221" t="s">
        <v>373</v>
      </c>
      <c r="K51" s="903"/>
      <c r="L51" s="905"/>
      <c r="M51" s="903"/>
    </row>
    <row r="52" spans="1:13" ht="85.5" customHeight="1">
      <c r="A52" s="48"/>
      <c r="C52" s="915"/>
      <c r="D52" s="900"/>
      <c r="E52" s="901"/>
      <c r="F52" s="220">
        <v>2</v>
      </c>
      <c r="G52" s="245" t="s">
        <v>391</v>
      </c>
      <c r="H52" s="916"/>
      <c r="I52" s="902"/>
      <c r="J52" s="221" t="s">
        <v>341</v>
      </c>
      <c r="K52" s="903"/>
      <c r="L52" s="905"/>
      <c r="M52" s="903"/>
    </row>
    <row r="53" spans="1:13" ht="108" customHeight="1">
      <c r="A53" s="48"/>
      <c r="C53" s="915"/>
      <c r="D53" s="900"/>
      <c r="E53" s="901"/>
      <c r="F53" s="220">
        <v>3</v>
      </c>
      <c r="G53" s="245" t="s">
        <v>392</v>
      </c>
      <c r="H53" s="916"/>
      <c r="I53" s="902"/>
      <c r="J53" s="221" t="s">
        <v>435</v>
      </c>
      <c r="K53" s="903"/>
      <c r="L53" s="905"/>
      <c r="M53" s="903"/>
    </row>
    <row r="54" spans="1:13" ht="90.75" customHeight="1">
      <c r="A54" s="48"/>
      <c r="C54" s="915" t="s">
        <v>386</v>
      </c>
      <c r="D54" s="900">
        <v>40012</v>
      </c>
      <c r="E54" s="254" t="s">
        <v>393</v>
      </c>
      <c r="F54" s="220">
        <v>0</v>
      </c>
      <c r="G54" s="245" t="s">
        <v>394</v>
      </c>
      <c r="H54" s="925"/>
      <c r="I54" s="902" t="str">
        <f>+Aplicativo!C320</f>
        <v>C9. Implementación de las líneas de gestión</v>
      </c>
      <c r="J54" s="221" t="s">
        <v>373</v>
      </c>
      <c r="K54" s="903" t="str">
        <f>+IF(Aplicativo!E364="","",Aplicativo!E364)</f>
        <v/>
      </c>
      <c r="L54" s="905" t="str">
        <f>+IF(K54="","",VLOOKUP(K54,Aplicativo!C330:I333,2,FALSE))</f>
        <v/>
      </c>
      <c r="M54" s="903" t="str">
        <f>+IF(AND(K54=1),0,IF(AND(K54=2),1,IF(AND(K54=3),2,IF(AND(K54=4),3,""))))</f>
        <v/>
      </c>
    </row>
    <row r="55" spans="1:13" ht="89.25" customHeight="1">
      <c r="A55" s="48"/>
      <c r="C55" s="915"/>
      <c r="D55" s="900"/>
      <c r="E55" s="901" t="s">
        <v>395</v>
      </c>
      <c r="F55" s="220">
        <v>1</v>
      </c>
      <c r="G55" s="245" t="s">
        <v>396</v>
      </c>
      <c r="H55" s="925"/>
      <c r="I55" s="902"/>
      <c r="J55" s="221" t="s">
        <v>376</v>
      </c>
      <c r="K55" s="903"/>
      <c r="L55" s="905"/>
      <c r="M55" s="903"/>
    </row>
    <row r="56" spans="1:13" ht="98.25" customHeight="1">
      <c r="A56" s="48"/>
      <c r="C56" s="915"/>
      <c r="D56" s="900"/>
      <c r="E56" s="901"/>
      <c r="F56" s="220">
        <v>2</v>
      </c>
      <c r="G56" s="245" t="s">
        <v>397</v>
      </c>
      <c r="H56" s="925"/>
      <c r="I56" s="902"/>
      <c r="J56" s="221" t="s">
        <v>355</v>
      </c>
      <c r="K56" s="903"/>
      <c r="L56" s="905"/>
      <c r="M56" s="903"/>
    </row>
    <row r="57" spans="1:13" ht="108" customHeight="1">
      <c r="A57" s="48"/>
      <c r="C57" s="915"/>
      <c r="D57" s="900"/>
      <c r="E57" s="901"/>
      <c r="F57" s="220">
        <v>3</v>
      </c>
      <c r="G57" s="245" t="s">
        <v>398</v>
      </c>
      <c r="H57" s="925"/>
      <c r="I57" s="902"/>
      <c r="J57" s="221" t="s">
        <v>435</v>
      </c>
      <c r="K57" s="903"/>
      <c r="L57" s="905"/>
      <c r="M57" s="903"/>
    </row>
    <row r="58" spans="1:13" ht="54" customHeight="1">
      <c r="A58" s="48"/>
      <c r="C58" s="923" t="s">
        <v>329</v>
      </c>
      <c r="D58" s="894">
        <v>40013</v>
      </c>
      <c r="E58" s="252" t="s">
        <v>399</v>
      </c>
      <c r="F58" s="218">
        <v>0</v>
      </c>
      <c r="G58" s="244" t="s">
        <v>510</v>
      </c>
      <c r="H58" s="907"/>
      <c r="I58" s="896" t="str">
        <f>+Aplicativo!C513</f>
        <v>E2. Talento humano</v>
      </c>
      <c r="J58" s="219">
        <v>1</v>
      </c>
      <c r="K58" s="924" t="str">
        <f>+IF(Aplicativo!E553="","",Aplicativo!E553)</f>
        <v/>
      </c>
      <c r="L58" s="898" t="str">
        <f>+IF(K58="","",VLOOKUP(K58,Aplicativo!C523:I526,2,FALSE))</f>
        <v/>
      </c>
      <c r="M58" s="897" t="str">
        <f>+IF(AND(K58=1),0,IF(AND(K58=2),1,IF(AND(K58=3),3,IF(AND(K58=4),3,""))))</f>
        <v/>
      </c>
    </row>
    <row r="59" spans="1:13" ht="63" customHeight="1">
      <c r="A59" s="48"/>
      <c r="C59" s="923"/>
      <c r="D59" s="894"/>
      <c r="E59" s="895" t="s">
        <v>400</v>
      </c>
      <c r="F59" s="218">
        <v>1</v>
      </c>
      <c r="G59" s="244" t="s">
        <v>401</v>
      </c>
      <c r="H59" s="907"/>
      <c r="I59" s="896"/>
      <c r="J59" s="219">
        <v>2</v>
      </c>
      <c r="K59" s="924"/>
      <c r="L59" s="898"/>
      <c r="M59" s="897"/>
    </row>
    <row r="60" spans="1:13" ht="78" customHeight="1">
      <c r="A60" s="48"/>
      <c r="C60" s="923"/>
      <c r="D60" s="894"/>
      <c r="E60" s="895"/>
      <c r="F60" s="218">
        <v>2</v>
      </c>
      <c r="G60" s="244" t="s">
        <v>402</v>
      </c>
      <c r="H60" s="907"/>
      <c r="I60" s="896"/>
      <c r="J60" s="219" t="s">
        <v>323</v>
      </c>
      <c r="K60" s="924"/>
      <c r="L60" s="898"/>
      <c r="M60" s="897"/>
    </row>
    <row r="61" spans="1:13" ht="65.25" customHeight="1">
      <c r="A61" s="48"/>
      <c r="C61" s="923"/>
      <c r="D61" s="894"/>
      <c r="E61" s="895"/>
      <c r="F61" s="218">
        <v>3</v>
      </c>
      <c r="G61" s="244" t="s">
        <v>403</v>
      </c>
      <c r="H61" s="907"/>
      <c r="I61" s="896"/>
      <c r="J61" s="219" t="s">
        <v>428</v>
      </c>
      <c r="K61" s="924"/>
      <c r="L61" s="898"/>
      <c r="M61" s="897"/>
    </row>
    <row r="62" spans="1:13" ht="61.5" customHeight="1">
      <c r="A62" s="48"/>
      <c r="C62" s="923" t="s">
        <v>404</v>
      </c>
      <c r="D62" s="894">
        <v>40014</v>
      </c>
      <c r="E62" s="252" t="s">
        <v>405</v>
      </c>
      <c r="F62" s="218">
        <v>0</v>
      </c>
      <c r="G62" s="244" t="s">
        <v>406</v>
      </c>
      <c r="H62" s="907"/>
      <c r="I62" s="896" t="str">
        <f>+Aplicativo!C513</f>
        <v>E2. Talento humano</v>
      </c>
      <c r="J62" s="219" t="s">
        <v>323</v>
      </c>
      <c r="K62" s="924" t="str">
        <f>+IF(Aplicativo!E553="","",Aplicativo!E553)</f>
        <v/>
      </c>
      <c r="L62" s="898" t="str">
        <f>+IF(K62="","",VLOOKUP(K62,Aplicativo!C523:I526,2,FALSE))</f>
        <v/>
      </c>
      <c r="M62" s="897" t="str">
        <f>+IF(AND(K62=1),1,IF(AND(K62=2),1,IF(AND(K62=3),2,IF(AND(K62=4),3,""))))</f>
        <v/>
      </c>
    </row>
    <row r="63" spans="1:13" ht="80.25" customHeight="1">
      <c r="A63" s="48"/>
      <c r="C63" s="923"/>
      <c r="D63" s="894"/>
      <c r="E63" s="895" t="s">
        <v>407</v>
      </c>
      <c r="F63" s="218">
        <v>1</v>
      </c>
      <c r="G63" s="244" t="s">
        <v>408</v>
      </c>
      <c r="H63" s="907"/>
      <c r="I63" s="896"/>
      <c r="J63" s="219" t="s">
        <v>326</v>
      </c>
      <c r="K63" s="924"/>
      <c r="L63" s="898"/>
      <c r="M63" s="897"/>
    </row>
    <row r="64" spans="1:13" ht="74.25" customHeight="1">
      <c r="A64" s="48"/>
      <c r="C64" s="923"/>
      <c r="D64" s="894"/>
      <c r="E64" s="895"/>
      <c r="F64" s="218">
        <v>2</v>
      </c>
      <c r="G64" s="244" t="s">
        <v>409</v>
      </c>
      <c r="H64" s="907"/>
      <c r="I64" s="896"/>
      <c r="J64" s="219" t="s">
        <v>355</v>
      </c>
      <c r="K64" s="924"/>
      <c r="L64" s="898"/>
      <c r="M64" s="897"/>
    </row>
    <row r="65" spans="1:13" ht="59.25" customHeight="1">
      <c r="A65" s="48"/>
      <c r="C65" s="923"/>
      <c r="D65" s="894"/>
      <c r="E65" s="895"/>
      <c r="F65" s="218">
        <v>3</v>
      </c>
      <c r="G65" s="244" t="s">
        <v>410</v>
      </c>
      <c r="H65" s="907"/>
      <c r="I65" s="896"/>
      <c r="J65" s="219" t="s">
        <v>435</v>
      </c>
      <c r="K65" s="924"/>
      <c r="L65" s="898"/>
      <c r="M65" s="897"/>
    </row>
    <row r="66" spans="1:13" ht="57.75" customHeight="1">
      <c r="A66" s="48"/>
      <c r="C66" s="923" t="s">
        <v>329</v>
      </c>
      <c r="D66" s="894">
        <v>40015</v>
      </c>
      <c r="E66" s="252" t="s">
        <v>411</v>
      </c>
      <c r="F66" s="218">
        <v>0</v>
      </c>
      <c r="G66" s="244" t="s">
        <v>412</v>
      </c>
      <c r="H66" s="907"/>
      <c r="I66" s="896" t="str">
        <f>+Aplicativo!C496</f>
        <v>E1. Sostenibilidad financiera</v>
      </c>
      <c r="J66" s="219" t="s">
        <v>373</v>
      </c>
      <c r="K66" s="924" t="str">
        <f>+IF(Aplicativo!E552="","",Aplicativo!E552)</f>
        <v/>
      </c>
      <c r="L66" s="898" t="str">
        <f>+IF(K66="","",VLOOKUP(K66,Aplicativo!C506:I509,2,FALSE))</f>
        <v/>
      </c>
      <c r="M66" s="897" t="str">
        <f>+IF(AND(K66=1),0,IF(AND(K66=2),1,IF(AND(K66=3),2,IF(AND(K66=4),3,""))))</f>
        <v/>
      </c>
    </row>
    <row r="67" spans="1:13" ht="87.75" customHeight="1">
      <c r="A67" s="48"/>
      <c r="C67" s="923"/>
      <c r="D67" s="894"/>
      <c r="E67" s="895" t="s">
        <v>413</v>
      </c>
      <c r="F67" s="218">
        <v>1</v>
      </c>
      <c r="G67" s="244" t="s">
        <v>511</v>
      </c>
      <c r="H67" s="907"/>
      <c r="I67" s="896"/>
      <c r="J67" s="219" t="s">
        <v>376</v>
      </c>
      <c r="K67" s="924"/>
      <c r="L67" s="898"/>
      <c r="M67" s="897"/>
    </row>
    <row r="68" spans="1:13" ht="75.75" customHeight="1">
      <c r="A68" s="48"/>
      <c r="C68" s="923"/>
      <c r="D68" s="894"/>
      <c r="E68" s="895"/>
      <c r="F68" s="218">
        <v>2</v>
      </c>
      <c r="G68" s="244" t="s">
        <v>512</v>
      </c>
      <c r="H68" s="907"/>
      <c r="I68" s="896"/>
      <c r="J68" s="219" t="s">
        <v>355</v>
      </c>
      <c r="K68" s="924"/>
      <c r="L68" s="898"/>
      <c r="M68" s="897"/>
    </row>
    <row r="69" spans="1:13" ht="72" customHeight="1">
      <c r="A69" s="48"/>
      <c r="C69" s="923"/>
      <c r="D69" s="894"/>
      <c r="E69" s="895"/>
      <c r="F69" s="218">
        <v>3</v>
      </c>
      <c r="G69" s="244" t="s">
        <v>513</v>
      </c>
      <c r="H69" s="907"/>
      <c r="I69" s="896"/>
      <c r="J69" s="219" t="s">
        <v>435</v>
      </c>
      <c r="K69" s="924"/>
      <c r="L69" s="898"/>
      <c r="M69" s="897"/>
    </row>
    <row r="70" spans="1:13" ht="79.5" customHeight="1">
      <c r="A70" s="48"/>
      <c r="C70" s="923" t="s">
        <v>329</v>
      </c>
      <c r="D70" s="894">
        <v>40016</v>
      </c>
      <c r="E70" s="252" t="s">
        <v>414</v>
      </c>
      <c r="F70" s="218">
        <v>0</v>
      </c>
      <c r="G70" s="244" t="s">
        <v>514</v>
      </c>
      <c r="H70" s="895"/>
      <c r="I70" s="896" t="str">
        <f>+Aplicativo!C496</f>
        <v>E1. Sostenibilidad financiera</v>
      </c>
      <c r="J70" s="219" t="s">
        <v>373</v>
      </c>
      <c r="K70" s="924" t="str">
        <f>+IF(Aplicativo!E552="","",Aplicativo!E552)</f>
        <v/>
      </c>
      <c r="L70" s="898" t="str">
        <f>+IF(K70="","",VLOOKUP(K70,Aplicativo!C506:I509,2,FALSE))</f>
        <v/>
      </c>
      <c r="M70" s="897" t="str">
        <f>+IF(AND(K70=1),0,IF(AND(K70=2),2,IF(AND(K70=3),2,IF(AND(K70=4),3,""))))</f>
        <v/>
      </c>
    </row>
    <row r="71" spans="1:13" ht="72.75" customHeight="1">
      <c r="A71" s="48"/>
      <c r="C71" s="923"/>
      <c r="D71" s="894"/>
      <c r="E71" s="895" t="s">
        <v>415</v>
      </c>
      <c r="F71" s="218">
        <v>1</v>
      </c>
      <c r="G71" s="244" t="s">
        <v>515</v>
      </c>
      <c r="H71" s="895"/>
      <c r="I71" s="896"/>
      <c r="J71" s="219" t="s">
        <v>323</v>
      </c>
      <c r="K71" s="924"/>
      <c r="L71" s="898"/>
      <c r="M71" s="897"/>
    </row>
    <row r="72" spans="1:13" ht="84" customHeight="1">
      <c r="A72" s="48"/>
      <c r="C72" s="923"/>
      <c r="D72" s="894"/>
      <c r="E72" s="895"/>
      <c r="F72" s="218">
        <v>2</v>
      </c>
      <c r="G72" s="244" t="s">
        <v>416</v>
      </c>
      <c r="H72" s="895"/>
      <c r="I72" s="896"/>
      <c r="J72" s="219" t="s">
        <v>505</v>
      </c>
      <c r="K72" s="924"/>
      <c r="L72" s="898"/>
      <c r="M72" s="897"/>
    </row>
    <row r="73" spans="1:13" ht="63" customHeight="1">
      <c r="A73" s="48"/>
      <c r="C73" s="923"/>
      <c r="D73" s="894"/>
      <c r="E73" s="895"/>
      <c r="F73" s="218">
        <v>3</v>
      </c>
      <c r="G73" s="244" t="s">
        <v>417</v>
      </c>
      <c r="H73" s="895"/>
      <c r="I73" s="896"/>
      <c r="J73" s="219" t="s">
        <v>435</v>
      </c>
      <c r="K73" s="924"/>
      <c r="L73" s="898"/>
      <c r="M73" s="897"/>
    </row>
    <row r="74" spans="1:13" ht="79.5" customHeight="1">
      <c r="A74" s="48"/>
      <c r="C74" s="915" t="s">
        <v>386</v>
      </c>
      <c r="D74" s="900">
        <v>40017</v>
      </c>
      <c r="E74" s="254" t="s">
        <v>418</v>
      </c>
      <c r="F74" s="220">
        <v>0</v>
      </c>
      <c r="G74" s="245" t="s">
        <v>419</v>
      </c>
      <c r="H74" s="901" t="s">
        <v>648</v>
      </c>
      <c r="I74" s="926"/>
      <c r="J74" s="221"/>
      <c r="K74" s="903" t="s">
        <v>533</v>
      </c>
      <c r="L74" s="905"/>
      <c r="M74" s="903"/>
    </row>
    <row r="75" spans="1:13" ht="51.75" customHeight="1">
      <c r="A75" s="48"/>
      <c r="C75" s="915"/>
      <c r="D75" s="900"/>
      <c r="E75" s="901" t="s">
        <v>420</v>
      </c>
      <c r="F75" s="220">
        <v>1</v>
      </c>
      <c r="G75" s="245" t="s">
        <v>421</v>
      </c>
      <c r="H75" s="901"/>
      <c r="I75" s="926"/>
      <c r="J75" s="221"/>
      <c r="K75" s="903"/>
      <c r="L75" s="905"/>
      <c r="M75" s="903"/>
    </row>
    <row r="76" spans="1:13" ht="45.75" customHeight="1">
      <c r="A76" s="48"/>
      <c r="C76" s="915"/>
      <c r="D76" s="900"/>
      <c r="E76" s="901"/>
      <c r="F76" s="220">
        <v>2</v>
      </c>
      <c r="G76" s="245" t="s">
        <v>516</v>
      </c>
      <c r="H76" s="901"/>
      <c r="I76" s="926"/>
      <c r="J76" s="221"/>
      <c r="K76" s="903"/>
      <c r="L76" s="905"/>
      <c r="M76" s="903"/>
    </row>
    <row r="77" spans="1:13" ht="75.75" customHeight="1">
      <c r="A77" s="48"/>
      <c r="C77" s="915"/>
      <c r="D77" s="900"/>
      <c r="E77" s="901"/>
      <c r="F77" s="220">
        <v>3</v>
      </c>
      <c r="G77" s="245" t="s">
        <v>517</v>
      </c>
      <c r="H77" s="901"/>
      <c r="I77" s="926"/>
      <c r="J77" s="221"/>
      <c r="K77" s="903"/>
      <c r="L77" s="905"/>
      <c r="M77" s="903"/>
    </row>
    <row r="78" spans="1:13" ht="63" customHeight="1">
      <c r="A78" s="48"/>
      <c r="C78" s="923" t="s">
        <v>329</v>
      </c>
      <c r="D78" s="894">
        <v>40018</v>
      </c>
      <c r="E78" s="252" t="s">
        <v>422</v>
      </c>
      <c r="F78" s="218">
        <v>0</v>
      </c>
      <c r="G78" s="244" t="s">
        <v>519</v>
      </c>
      <c r="H78" s="895"/>
      <c r="I78" s="896" t="str">
        <f>+Aplicativo!C530</f>
        <v>E3. Equipo e infraestructura</v>
      </c>
      <c r="J78" s="219">
        <v>1</v>
      </c>
      <c r="K78" s="924" t="str">
        <f>+IF(Aplicativo!E554="","",Aplicativo!E554)</f>
        <v/>
      </c>
      <c r="L78" s="898" t="str">
        <f>+IF(K78="","",VLOOKUP(K78,Aplicativo!C543:I546,2,FALSE))</f>
        <v/>
      </c>
      <c r="M78" s="897" t="str">
        <f>+IF(AND(K78=1),0,IF(AND(K78=2),1,IF(AND(K78=3),3,IF(AND(K78=4),3,""))))</f>
        <v/>
      </c>
    </row>
    <row r="79" spans="1:13" ht="78" customHeight="1">
      <c r="A79" s="48"/>
      <c r="C79" s="923"/>
      <c r="D79" s="894"/>
      <c r="E79" s="895" t="s">
        <v>518</v>
      </c>
      <c r="F79" s="218">
        <v>1</v>
      </c>
      <c r="G79" s="244" t="s">
        <v>520</v>
      </c>
      <c r="H79" s="895"/>
      <c r="I79" s="896"/>
      <c r="J79" s="219">
        <v>2</v>
      </c>
      <c r="K79" s="924"/>
      <c r="L79" s="898"/>
      <c r="M79" s="897"/>
    </row>
    <row r="80" spans="1:13" ht="64.5" customHeight="1">
      <c r="A80" s="48"/>
      <c r="C80" s="923"/>
      <c r="D80" s="894"/>
      <c r="E80" s="895"/>
      <c r="F80" s="218">
        <v>2</v>
      </c>
      <c r="G80" s="244" t="s">
        <v>423</v>
      </c>
      <c r="H80" s="895"/>
      <c r="I80" s="896"/>
      <c r="J80" s="219" t="s">
        <v>323</v>
      </c>
      <c r="K80" s="924"/>
      <c r="L80" s="898"/>
      <c r="M80" s="897"/>
    </row>
    <row r="81" spans="1:13" ht="64.5" customHeight="1">
      <c r="A81" s="48"/>
      <c r="C81" s="923"/>
      <c r="D81" s="894"/>
      <c r="E81" s="895"/>
      <c r="F81" s="218">
        <v>3</v>
      </c>
      <c r="G81" s="244" t="s">
        <v>521</v>
      </c>
      <c r="H81" s="895"/>
      <c r="I81" s="896"/>
      <c r="J81" s="219" t="s">
        <v>428</v>
      </c>
      <c r="K81" s="924"/>
      <c r="L81" s="898"/>
      <c r="M81" s="897"/>
    </row>
    <row r="82" spans="1:13" ht="68.25" customHeight="1">
      <c r="A82" s="48"/>
      <c r="C82" s="915" t="s">
        <v>386</v>
      </c>
      <c r="D82" s="900">
        <v>40019</v>
      </c>
      <c r="E82" s="254" t="s">
        <v>549</v>
      </c>
      <c r="F82" s="220">
        <v>0</v>
      </c>
      <c r="G82" s="245" t="s">
        <v>424</v>
      </c>
      <c r="H82" s="925"/>
      <c r="I82" s="902" t="str">
        <f>+Aplicativo!C530</f>
        <v>E3. Equipo e infraestructura</v>
      </c>
      <c r="J82" s="221" t="s">
        <v>323</v>
      </c>
      <c r="K82" s="903" t="str">
        <f>+IF(Aplicativo!E554="","",Aplicativo!E554)</f>
        <v/>
      </c>
      <c r="L82" s="905" t="str">
        <f>+IF(K82="","",VLOOKUP(K82,Aplicativo!C543:I546,2,FALSE))</f>
        <v/>
      </c>
      <c r="M82" s="903" t="str">
        <f>+IF(AND(K82=1),"",IF(AND(K82=2),"",IF(AND(K82=3),2,IF(AND(K82=4),3,""))))</f>
        <v/>
      </c>
    </row>
    <row r="83" spans="1:13" ht="38.25" customHeight="1">
      <c r="A83" s="48"/>
      <c r="C83" s="915"/>
      <c r="D83" s="900"/>
      <c r="E83" s="901" t="s">
        <v>425</v>
      </c>
      <c r="F83" s="220">
        <v>1</v>
      </c>
      <c r="G83" s="245" t="s">
        <v>426</v>
      </c>
      <c r="H83" s="925"/>
      <c r="I83" s="902"/>
      <c r="J83" s="221" t="s">
        <v>323</v>
      </c>
      <c r="K83" s="903"/>
      <c r="L83" s="905"/>
      <c r="M83" s="903"/>
    </row>
    <row r="84" spans="1:13" ht="51.75" customHeight="1">
      <c r="A84" s="48"/>
      <c r="C84" s="915"/>
      <c r="D84" s="900"/>
      <c r="E84" s="901"/>
      <c r="F84" s="220">
        <v>2</v>
      </c>
      <c r="G84" s="245" t="s">
        <v>427</v>
      </c>
      <c r="H84" s="925"/>
      <c r="I84" s="902"/>
      <c r="J84" s="221" t="s">
        <v>355</v>
      </c>
      <c r="K84" s="903"/>
      <c r="L84" s="905"/>
      <c r="M84" s="903"/>
    </row>
    <row r="85" spans="1:13" ht="64.5" customHeight="1">
      <c r="A85" s="48"/>
      <c r="C85" s="915"/>
      <c r="D85" s="900"/>
      <c r="E85" s="901"/>
      <c r="F85" s="220">
        <v>3</v>
      </c>
      <c r="G85" s="245" t="s">
        <v>429</v>
      </c>
      <c r="H85" s="925"/>
      <c r="I85" s="902"/>
      <c r="J85" s="221" t="s">
        <v>435</v>
      </c>
      <c r="K85" s="903"/>
      <c r="L85" s="905"/>
      <c r="M85" s="903"/>
    </row>
    <row r="86" spans="1:13" ht="64.5" customHeight="1">
      <c r="A86" s="48"/>
      <c r="C86" s="915" t="s">
        <v>386</v>
      </c>
      <c r="D86" s="900">
        <v>40020</v>
      </c>
      <c r="E86" s="254" t="s">
        <v>522</v>
      </c>
      <c r="F86" s="220">
        <v>0</v>
      </c>
      <c r="G86" s="245" t="s">
        <v>523</v>
      </c>
      <c r="H86" s="901" t="s">
        <v>621</v>
      </c>
      <c r="I86" s="902" t="str">
        <f>+Aplicativo!C415</f>
        <v>D3. Cualificación de actores estratégicos</v>
      </c>
      <c r="J86" s="930" t="s">
        <v>587</v>
      </c>
      <c r="K86" s="930" t="s">
        <v>587</v>
      </c>
      <c r="L86" s="930" t="s">
        <v>587</v>
      </c>
      <c r="M86" s="927">
        <f>+IF(Aplicativo!H425="No",0,3)</f>
        <v>3</v>
      </c>
    </row>
    <row r="87" spans="1:13" ht="61.5" customHeight="1">
      <c r="A87" s="48"/>
      <c r="C87" s="915"/>
      <c r="D87" s="900"/>
      <c r="E87" s="901" t="s">
        <v>430</v>
      </c>
      <c r="F87" s="220">
        <v>1</v>
      </c>
      <c r="G87" s="245" t="s">
        <v>524</v>
      </c>
      <c r="H87" s="901"/>
      <c r="I87" s="902"/>
      <c r="J87" s="930"/>
      <c r="K87" s="930"/>
      <c r="L87" s="930"/>
      <c r="M87" s="928"/>
    </row>
    <row r="88" spans="1:13" ht="85.5" customHeight="1">
      <c r="A88" s="48"/>
      <c r="C88" s="915"/>
      <c r="D88" s="900"/>
      <c r="E88" s="901"/>
      <c r="F88" s="220">
        <v>2</v>
      </c>
      <c r="G88" s="245" t="s">
        <v>525</v>
      </c>
      <c r="H88" s="901"/>
      <c r="I88" s="902"/>
      <c r="J88" s="930"/>
      <c r="K88" s="930"/>
      <c r="L88" s="930"/>
      <c r="M88" s="928"/>
    </row>
    <row r="89" spans="1:13" ht="64.5" customHeight="1">
      <c r="A89" s="48"/>
      <c r="C89" s="915"/>
      <c r="D89" s="900"/>
      <c r="E89" s="901"/>
      <c r="F89" s="220">
        <v>3</v>
      </c>
      <c r="G89" s="245" t="s">
        <v>526</v>
      </c>
      <c r="H89" s="901"/>
      <c r="I89" s="902"/>
      <c r="J89" s="930"/>
      <c r="K89" s="930"/>
      <c r="L89" s="930"/>
      <c r="M89" s="929"/>
    </row>
    <row r="90" spans="1:13" ht="108" customHeight="1">
      <c r="A90" s="48"/>
      <c r="C90" s="875" t="s">
        <v>320</v>
      </c>
      <c r="D90" s="876">
        <v>40021</v>
      </c>
      <c r="E90" s="253" t="s">
        <v>431</v>
      </c>
      <c r="F90" s="216">
        <v>0</v>
      </c>
      <c r="G90" s="243" t="s">
        <v>432</v>
      </c>
      <c r="H90" s="877"/>
      <c r="I90" s="887" t="str">
        <f>+'Resumen '!C22</f>
        <v>C7. Articulación de la gestión del área con los planes de ordenamiento territorial</v>
      </c>
      <c r="J90" s="217" t="s">
        <v>323</v>
      </c>
      <c r="K90" s="888" t="str">
        <f>+IF(Aplicativo!E362="","",Aplicativo!E362)</f>
        <v/>
      </c>
      <c r="L90" s="889" t="str">
        <f>+IF(K90="","",VLOOKUP(K90,Aplicativo!C296:I299,2,FALSE))</f>
        <v/>
      </c>
      <c r="M90" s="888" t="str">
        <f>+IF(AND(K90=1),1,IF(AND(K90=2),1,IF(AND(K90=3),2,IF(AND(K90=4),3,""))))</f>
        <v/>
      </c>
    </row>
    <row r="91" spans="1:13" ht="108" customHeight="1">
      <c r="A91" s="48"/>
      <c r="C91" s="875"/>
      <c r="D91" s="876"/>
      <c r="E91" s="878" t="s">
        <v>527</v>
      </c>
      <c r="F91" s="216">
        <v>1</v>
      </c>
      <c r="G91" s="243" t="s">
        <v>433</v>
      </c>
      <c r="H91" s="877"/>
      <c r="I91" s="887"/>
      <c r="J91" s="217" t="s">
        <v>326</v>
      </c>
      <c r="K91" s="888"/>
      <c r="L91" s="889"/>
      <c r="M91" s="888"/>
    </row>
    <row r="92" spans="1:13" ht="95.25" customHeight="1">
      <c r="A92" s="48"/>
      <c r="C92" s="875"/>
      <c r="D92" s="876"/>
      <c r="E92" s="878"/>
      <c r="F92" s="216">
        <v>2</v>
      </c>
      <c r="G92" s="243" t="s">
        <v>434</v>
      </c>
      <c r="H92" s="877"/>
      <c r="I92" s="887"/>
      <c r="J92" s="217" t="s">
        <v>355</v>
      </c>
      <c r="K92" s="888"/>
      <c r="L92" s="889"/>
      <c r="M92" s="888"/>
    </row>
    <row r="93" spans="1:13" ht="93" customHeight="1">
      <c r="A93" s="48"/>
      <c r="C93" s="875"/>
      <c r="D93" s="876"/>
      <c r="E93" s="878"/>
      <c r="F93" s="216">
        <v>3</v>
      </c>
      <c r="G93" s="243" t="s">
        <v>436</v>
      </c>
      <c r="H93" s="877"/>
      <c r="I93" s="887"/>
      <c r="J93" s="217" t="s">
        <v>435</v>
      </c>
      <c r="K93" s="888"/>
      <c r="L93" s="889"/>
      <c r="M93" s="888"/>
    </row>
    <row r="94" spans="1:13" ht="155.25" customHeight="1">
      <c r="A94" s="48"/>
      <c r="C94" s="875"/>
      <c r="D94" s="876"/>
      <c r="E94" s="246" t="s">
        <v>437</v>
      </c>
      <c r="F94" s="225" t="s">
        <v>363</v>
      </c>
      <c r="G94" s="246" t="s">
        <v>438</v>
      </c>
      <c r="H94" s="246"/>
      <c r="I94" s="222" t="str">
        <f>+Aplicativo!C217</f>
        <v>C3. Coherencia e implementación del plan de manejo</v>
      </c>
      <c r="J94" s="227" t="s">
        <v>528</v>
      </c>
      <c r="K94" s="223" t="str">
        <f>+IF(Aplicativo!E358="","",Aplicativo!E358)</f>
        <v/>
      </c>
      <c r="L94" s="224" t="str">
        <f>+IF(K94="","",VLOOKUP(K94,Aplicativo!C227:I230,2,FALSE))</f>
        <v/>
      </c>
      <c r="M94" s="223" t="str">
        <f>+IF(K94=4,1,"")</f>
        <v/>
      </c>
    </row>
    <row r="95" spans="1:13" ht="69" customHeight="1">
      <c r="A95" s="48"/>
      <c r="C95" s="875"/>
      <c r="D95" s="876"/>
      <c r="E95" s="909" t="s">
        <v>439</v>
      </c>
      <c r="F95" s="912" t="s">
        <v>363</v>
      </c>
      <c r="G95" s="909" t="s">
        <v>440</v>
      </c>
      <c r="H95" s="909"/>
      <c r="I95" s="222" t="str">
        <f>+Aplicativo!C234</f>
        <v>C4. Articulación con áreas del SINAP y/u otras áreas de importancia para la conservación</v>
      </c>
      <c r="J95" s="227" t="s">
        <v>528</v>
      </c>
      <c r="K95" s="223" t="str">
        <f>+IF(Aplicativo!E359="","",Aplicativo!E359)</f>
        <v/>
      </c>
      <c r="L95" s="224" t="str">
        <f>+IF(K95="","",VLOOKUP(K95,Aplicativo!C244:I247,2,FALSE))</f>
        <v/>
      </c>
      <c r="M95" s="223" t="str">
        <f>+IF(K95=4,1,"")</f>
        <v/>
      </c>
    </row>
    <row r="96" spans="1:13" ht="138.75" customHeight="1">
      <c r="A96" s="48"/>
      <c r="C96" s="875"/>
      <c r="D96" s="876"/>
      <c r="E96" s="911"/>
      <c r="F96" s="914"/>
      <c r="G96" s="911"/>
      <c r="H96" s="911"/>
      <c r="I96" s="222" t="str">
        <f>+Aplicativo!D360</f>
        <v>C5. Articulación transfronteriza para la gestión</v>
      </c>
      <c r="J96" s="227" t="s">
        <v>528</v>
      </c>
      <c r="K96" s="223" t="str">
        <f>+IF(Aplicativo!E360="","",Aplicativo!E360)</f>
        <v/>
      </c>
      <c r="L96" s="224" t="str">
        <f>+IF(K96="","",VLOOKUP(K96,Aplicativo!C262:I265,2,FALSE))</f>
        <v/>
      </c>
      <c r="M96" s="223" t="str">
        <f>+IF(K96=4,1,"")</f>
        <v/>
      </c>
    </row>
    <row r="97" spans="1:13" ht="147" customHeight="1">
      <c r="A97" s="48"/>
      <c r="C97" s="875"/>
      <c r="D97" s="876"/>
      <c r="E97" s="246" t="s">
        <v>441</v>
      </c>
      <c r="F97" s="225" t="s">
        <v>363</v>
      </c>
      <c r="G97" s="246" t="s">
        <v>442</v>
      </c>
      <c r="H97" s="246"/>
      <c r="I97" s="229" t="str">
        <f>+Aplicativo!C183</f>
        <v>C1. Coherencia en el diseño del área protegida</v>
      </c>
      <c r="J97" s="227" t="s">
        <v>626</v>
      </c>
      <c r="K97" s="223" t="str">
        <f>+IF(Aplicativo!E356="","",Aplicativo!E356)</f>
        <v/>
      </c>
      <c r="L97" s="234" t="str">
        <f>+IF(K97="","",VLOOKUP(K97,Aplicativo!C193:I196,2,FALSE))</f>
        <v/>
      </c>
      <c r="M97" s="223" t="str">
        <f>+IF(K97=4,1,"")</f>
        <v/>
      </c>
    </row>
    <row r="98" spans="1:13" ht="84" customHeight="1">
      <c r="A98" s="48"/>
      <c r="C98" s="915" t="s">
        <v>386</v>
      </c>
      <c r="D98" s="900">
        <v>40022</v>
      </c>
      <c r="E98" s="254" t="s">
        <v>443</v>
      </c>
      <c r="F98" s="220">
        <v>0</v>
      </c>
      <c r="G98" s="245" t="s">
        <v>444</v>
      </c>
      <c r="H98" s="931"/>
      <c r="I98" s="902" t="str">
        <f>+Aplicativo!C369</f>
        <v>D1. Legitimidad de las instancias para la participación y coordinación</v>
      </c>
      <c r="J98" s="235" t="s">
        <v>627</v>
      </c>
      <c r="K98" s="927" t="str">
        <f>+IF(Aplicativo!H394="","",Aplicativo!H394)</f>
        <v/>
      </c>
      <c r="L98" s="905" t="str">
        <f>+IF(K98="","",VLOOKUP(K98,Aplicativo!C390:I393,2,FALSE))</f>
        <v/>
      </c>
      <c r="M98" s="903" t="str">
        <f>+IF(AND(K98=1),0,IF(AND(K98=2),1,IF(AND(K98=3),2,IF(AND(K98=4),3,""))))</f>
        <v/>
      </c>
    </row>
    <row r="99" spans="1:13" ht="76.5" customHeight="1">
      <c r="A99" s="48"/>
      <c r="C99" s="915"/>
      <c r="D99" s="900"/>
      <c r="E99" s="901" t="s">
        <v>445</v>
      </c>
      <c r="F99" s="220">
        <v>1</v>
      </c>
      <c r="G99" s="245" t="s">
        <v>446</v>
      </c>
      <c r="H99" s="931"/>
      <c r="I99" s="902"/>
      <c r="J99" s="235" t="s">
        <v>628</v>
      </c>
      <c r="K99" s="928"/>
      <c r="L99" s="905"/>
      <c r="M99" s="903"/>
    </row>
    <row r="100" spans="1:13" ht="81.75" customHeight="1">
      <c r="A100" s="48"/>
      <c r="C100" s="915"/>
      <c r="D100" s="900"/>
      <c r="E100" s="901"/>
      <c r="F100" s="220">
        <v>2</v>
      </c>
      <c r="G100" s="245" t="s">
        <v>447</v>
      </c>
      <c r="H100" s="931"/>
      <c r="I100" s="902"/>
      <c r="J100" s="235" t="s">
        <v>629</v>
      </c>
      <c r="K100" s="928"/>
      <c r="L100" s="905"/>
      <c r="M100" s="903"/>
    </row>
    <row r="101" spans="1:13" ht="78" customHeight="1">
      <c r="A101" s="48"/>
      <c r="C101" s="915"/>
      <c r="D101" s="900"/>
      <c r="E101" s="901"/>
      <c r="F101" s="220">
        <v>3</v>
      </c>
      <c r="G101" s="245" t="s">
        <v>448</v>
      </c>
      <c r="H101" s="931"/>
      <c r="I101" s="902"/>
      <c r="J101" s="235" t="s">
        <v>630</v>
      </c>
      <c r="K101" s="951"/>
      <c r="L101" s="905"/>
      <c r="M101" s="903"/>
    </row>
    <row r="102" spans="1:13" ht="74.25" customHeight="1">
      <c r="A102" s="48"/>
      <c r="C102" s="933" t="s">
        <v>386</v>
      </c>
      <c r="D102" s="900">
        <v>40023</v>
      </c>
      <c r="E102" s="254" t="s">
        <v>449</v>
      </c>
      <c r="F102" s="220">
        <v>0</v>
      </c>
      <c r="G102" s="245" t="s">
        <v>450</v>
      </c>
      <c r="H102" s="901" t="s">
        <v>622</v>
      </c>
      <c r="I102" s="902" t="str">
        <f>+Aplicativo!C369</f>
        <v>D1. Legitimidad de las instancias para la participación y coordinación</v>
      </c>
      <c r="J102" s="235" t="s">
        <v>631</v>
      </c>
      <c r="K102" s="927" t="str">
        <f>+IF(Aplicativo!H394="","",Aplicativo!H394)</f>
        <v/>
      </c>
      <c r="L102" s="905" t="str">
        <f>+IF(K102="","",VLOOKUP(K102,Aplicativo!C390:I393,2,FALSE))</f>
        <v/>
      </c>
      <c r="M102" s="903" t="str">
        <f>+IF(AND(K102=1),0,IF(AND(K102=2),1,IF(AND(K102=3),2,IF(AND(K102=4),3,""))))</f>
        <v/>
      </c>
    </row>
    <row r="103" spans="1:13" ht="108" customHeight="1">
      <c r="A103" s="48"/>
      <c r="C103" s="933"/>
      <c r="D103" s="900"/>
      <c r="E103" s="901" t="s">
        <v>451</v>
      </c>
      <c r="F103" s="220">
        <v>1</v>
      </c>
      <c r="G103" s="245" t="s">
        <v>452</v>
      </c>
      <c r="H103" s="901"/>
      <c r="I103" s="902"/>
      <c r="J103" s="235" t="s">
        <v>632</v>
      </c>
      <c r="K103" s="928"/>
      <c r="L103" s="905"/>
      <c r="M103" s="903"/>
    </row>
    <row r="104" spans="1:13" ht="108" customHeight="1">
      <c r="A104" s="48"/>
      <c r="C104" s="933"/>
      <c r="D104" s="900"/>
      <c r="E104" s="901"/>
      <c r="F104" s="220">
        <v>2</v>
      </c>
      <c r="G104" s="245" t="s">
        <v>453</v>
      </c>
      <c r="H104" s="901"/>
      <c r="I104" s="902"/>
      <c r="J104" s="235" t="s">
        <v>633</v>
      </c>
      <c r="K104" s="928"/>
      <c r="L104" s="905"/>
      <c r="M104" s="903"/>
    </row>
    <row r="105" spans="1:13" ht="108" customHeight="1">
      <c r="A105" s="48"/>
      <c r="C105" s="933"/>
      <c r="D105" s="900"/>
      <c r="E105" s="901"/>
      <c r="F105" s="220">
        <v>3</v>
      </c>
      <c r="G105" s="245" t="s">
        <v>454</v>
      </c>
      <c r="H105" s="901"/>
      <c r="I105" s="902"/>
      <c r="J105" s="235" t="s">
        <v>634</v>
      </c>
      <c r="K105" s="951"/>
      <c r="L105" s="905"/>
      <c r="M105" s="903"/>
    </row>
    <row r="106" spans="1:13" ht="51">
      <c r="A106" s="48"/>
      <c r="C106" s="932" t="s">
        <v>386</v>
      </c>
      <c r="D106" s="900">
        <v>40024</v>
      </c>
      <c r="E106" s="254" t="s">
        <v>459</v>
      </c>
      <c r="F106" s="220">
        <v>0</v>
      </c>
      <c r="G106" s="245" t="s">
        <v>460</v>
      </c>
      <c r="H106" s="916"/>
      <c r="I106" s="902" t="str">
        <f>+Aplicativo!C369</f>
        <v>D1. Legitimidad de las instancias para la participación y coordinación</v>
      </c>
      <c r="J106" s="221">
        <v>1</v>
      </c>
      <c r="K106" s="903" t="str">
        <f>+IF(Aplicativo!E487="","",Aplicativo!E487)</f>
        <v/>
      </c>
      <c r="L106" s="905" t="str">
        <f>+IF(K106="","",VLOOKUP(K106,Aplicativo!C390:I393,2,FALSE))</f>
        <v/>
      </c>
      <c r="M106" s="903" t="str">
        <f>+IF(AND(K106=1),0,IF(AND(K106=2),1,IF(AND(K106=3),2,IF(AND(K106=4),3,""))))</f>
        <v/>
      </c>
    </row>
    <row r="107" spans="1:13" ht="95.25" customHeight="1">
      <c r="A107" s="48"/>
      <c r="C107" s="932"/>
      <c r="D107" s="900"/>
      <c r="E107" s="901" t="s">
        <v>461</v>
      </c>
      <c r="F107" s="220">
        <v>1</v>
      </c>
      <c r="G107" s="245" t="s">
        <v>462</v>
      </c>
      <c r="H107" s="916"/>
      <c r="I107" s="902"/>
      <c r="J107" s="221">
        <v>2</v>
      </c>
      <c r="K107" s="903"/>
      <c r="L107" s="905"/>
      <c r="M107" s="903"/>
    </row>
    <row r="108" spans="1:13" ht="87" customHeight="1">
      <c r="A108" s="48"/>
      <c r="C108" s="932"/>
      <c r="D108" s="900"/>
      <c r="E108" s="901"/>
      <c r="F108" s="220">
        <v>2</v>
      </c>
      <c r="G108" s="245" t="s">
        <v>529</v>
      </c>
      <c r="H108" s="916"/>
      <c r="I108" s="902"/>
      <c r="J108" s="221">
        <v>3</v>
      </c>
      <c r="K108" s="903"/>
      <c r="L108" s="905"/>
      <c r="M108" s="903"/>
    </row>
    <row r="109" spans="1:13" ht="68.25" customHeight="1">
      <c r="A109" s="48"/>
      <c r="C109" s="932"/>
      <c r="D109" s="900"/>
      <c r="E109" s="901"/>
      <c r="F109" s="220">
        <v>3</v>
      </c>
      <c r="G109" s="245" t="s">
        <v>530</v>
      </c>
      <c r="H109" s="916"/>
      <c r="I109" s="902"/>
      <c r="J109" s="221" t="s">
        <v>435</v>
      </c>
      <c r="K109" s="903"/>
      <c r="L109" s="905"/>
      <c r="M109" s="903"/>
    </row>
    <row r="110" spans="1:13" ht="78" customHeight="1">
      <c r="A110" s="48"/>
      <c r="C110" s="932"/>
      <c r="D110" s="900"/>
      <c r="E110" s="908" t="s">
        <v>455</v>
      </c>
      <c r="F110" s="912" t="s">
        <v>363</v>
      </c>
      <c r="G110" s="909" t="s">
        <v>456</v>
      </c>
      <c r="H110" s="908"/>
      <c r="I110" s="222" t="str">
        <f>+Aplicativo!C369</f>
        <v>D1. Legitimidad de las instancias para la participación y coordinación</v>
      </c>
      <c r="J110" s="227" t="s">
        <v>528</v>
      </c>
      <c r="K110" s="223" t="str">
        <f>+IF(Aplicativo!E487="","",Aplicativo!E487)</f>
        <v/>
      </c>
      <c r="L110" s="224" t="str">
        <f>+IF(K110="","",VLOOKUP(K110,Aplicativo!C390:I393,2,FALSE))</f>
        <v/>
      </c>
      <c r="M110" s="223" t="str">
        <f>+IF(K110=4,1,"")</f>
        <v/>
      </c>
    </row>
    <row r="111" spans="1:13" ht="69" customHeight="1">
      <c r="A111" s="48"/>
      <c r="C111" s="932"/>
      <c r="D111" s="900"/>
      <c r="E111" s="908"/>
      <c r="F111" s="914"/>
      <c r="G111" s="911"/>
      <c r="H111" s="908"/>
      <c r="I111" s="222" t="str">
        <f>+Aplicativo!C434</f>
        <v>D4. Manejo de conflictos</v>
      </c>
      <c r="J111" s="227" t="s">
        <v>528</v>
      </c>
      <c r="K111" s="223" t="str">
        <f>+IF(Aplicativo!E490="","",Aplicativo!E490)</f>
        <v/>
      </c>
      <c r="L111" s="224" t="str">
        <f>+IF(K111="","",VLOOKUP(K111,Aplicativo!C444:I447,2,FALSE))</f>
        <v/>
      </c>
      <c r="M111" s="223" t="str">
        <f>+IF(K111=4,1,"")</f>
        <v/>
      </c>
    </row>
    <row r="112" spans="1:13" ht="58.5" customHeight="1">
      <c r="A112" s="48"/>
      <c r="C112" s="932"/>
      <c r="D112" s="900"/>
      <c r="E112" s="908"/>
      <c r="F112" s="912" t="s">
        <v>363</v>
      </c>
      <c r="G112" s="909" t="s">
        <v>457</v>
      </c>
      <c r="H112" s="908"/>
      <c r="I112" s="222" t="str">
        <f>+Aplicativo!C415</f>
        <v>D3. Cualificación de actores estratégicos</v>
      </c>
      <c r="J112" s="227" t="s">
        <v>503</v>
      </c>
      <c r="K112" s="223" t="str">
        <f>+IF(Aplicativo!E489="","",Aplicativo!E489)</f>
        <v/>
      </c>
      <c r="L112" s="224" t="str">
        <f>+IF(K112="","",VLOOKUP(K112,Aplicativo!C427:I430,2,FALSE))</f>
        <v/>
      </c>
      <c r="M112" s="236">
        <f>+IF(K112&gt;=3,1,"")</f>
        <v>1</v>
      </c>
    </row>
    <row r="113" spans="1:14" ht="91.5" customHeight="1">
      <c r="A113" s="48"/>
      <c r="C113" s="932"/>
      <c r="D113" s="900"/>
      <c r="E113" s="908"/>
      <c r="F113" s="913"/>
      <c r="G113" s="910"/>
      <c r="H113" s="908"/>
      <c r="I113" s="222" t="str">
        <f>+Aplicativo!C560</f>
        <v>F1. Implementación de cadenas de valor</v>
      </c>
      <c r="J113" s="227" t="s">
        <v>463</v>
      </c>
      <c r="K113" s="223">
        <f>+IF(Aplicativo!E630="","",Aplicativo!E630)</f>
        <v>0</v>
      </c>
      <c r="L113" s="224" t="e">
        <f>+IF(K113="","",VLOOKUP(K113,Aplicativo!C570:I573,2,FALSE))</f>
        <v>#N/A</v>
      </c>
      <c r="M113" s="236" t="str">
        <f>+IF(K113&gt;=4,1,"")</f>
        <v/>
      </c>
    </row>
    <row r="114" spans="1:14" ht="54.75" customHeight="1">
      <c r="A114" s="48"/>
      <c r="C114" s="932"/>
      <c r="D114" s="900"/>
      <c r="E114" s="908"/>
      <c r="F114" s="913"/>
      <c r="G114" s="910"/>
      <c r="H114" s="908"/>
      <c r="I114" s="222" t="str">
        <f>+Aplicativo!C577</f>
        <v>F2. Buenas prácticas</v>
      </c>
      <c r="J114" s="227" t="s">
        <v>463</v>
      </c>
      <c r="K114" s="223">
        <f>+IF(Aplicativo!E631="","",Aplicativo!E631)</f>
        <v>0</v>
      </c>
      <c r="L114" s="224" t="e">
        <f>+IF(K114="","",VLOOKUP(K114,Aplicativo!C587:I590,2,FALSE))</f>
        <v>#N/A</v>
      </c>
      <c r="M114" s="236" t="str">
        <f>+IF(K114&gt;=4,1,"")</f>
        <v/>
      </c>
    </row>
    <row r="115" spans="1:14" ht="77.25" customHeight="1">
      <c r="A115" s="48"/>
      <c r="C115" s="932"/>
      <c r="D115" s="900"/>
      <c r="E115" s="908"/>
      <c r="F115" s="914"/>
      <c r="G115" s="911"/>
      <c r="H115" s="908"/>
      <c r="I115" s="222" t="str">
        <f>+Aplicativo!C594</f>
        <v>F3. Turismo como estrategia de conservación</v>
      </c>
      <c r="J115" s="227" t="s">
        <v>463</v>
      </c>
      <c r="K115" s="223">
        <f>+IF(Aplicativo!E632="","",Aplicativo!E632)</f>
        <v>0</v>
      </c>
      <c r="L115" s="224" t="str">
        <f>+IF(K115=0,"",VLOOKUP(K115,Aplicativo!C604:I607,2,FALSE))</f>
        <v/>
      </c>
      <c r="M115" s="236" t="str">
        <f>+IF(K115&gt;=4,1,"")</f>
        <v/>
      </c>
    </row>
    <row r="116" spans="1:14" ht="72.75" customHeight="1">
      <c r="A116" s="48"/>
      <c r="C116" s="932"/>
      <c r="D116" s="900"/>
      <c r="E116" s="908"/>
      <c r="F116" s="225" t="s">
        <v>363</v>
      </c>
      <c r="G116" s="246" t="s">
        <v>458</v>
      </c>
      <c r="H116" s="908"/>
      <c r="I116" s="222" t="str">
        <f>+Aplicativo!C369</f>
        <v>D1. Legitimidad de las instancias para la participación y coordinación</v>
      </c>
      <c r="J116" s="227" t="s">
        <v>528</v>
      </c>
      <c r="K116" s="223" t="str">
        <f>+IF(Aplicativo!E487="","",Aplicativo!E487)</f>
        <v/>
      </c>
      <c r="L116" s="224" t="str">
        <f>+IF(K116="","",VLOOKUP(K116,Aplicativo!C390:I393,2,FALSE))</f>
        <v/>
      </c>
      <c r="M116" s="223" t="str">
        <f>+IF(K116=4,1,"")</f>
        <v/>
      </c>
    </row>
    <row r="117" spans="1:14" ht="75.75" customHeight="1">
      <c r="A117" s="48"/>
      <c r="C117" s="917" t="s">
        <v>464</v>
      </c>
      <c r="D117" s="918">
        <v>40025</v>
      </c>
      <c r="E117" s="255" t="s">
        <v>465</v>
      </c>
      <c r="F117" s="230">
        <v>0</v>
      </c>
      <c r="G117" s="247" t="s">
        <v>466</v>
      </c>
      <c r="H117" s="919"/>
      <c r="I117" s="921" t="str">
        <f>+Aplicativo!C62</f>
        <v>A4. Beneficios asociados a las contribuciones de la naturaleza</v>
      </c>
      <c r="J117" s="231" t="s">
        <v>323</v>
      </c>
      <c r="K117" s="939" t="str">
        <f>+IF(Aplicativo!E84="","",Aplicativo!E84)</f>
        <v/>
      </c>
      <c r="L117" s="945" t="str">
        <f>+IF(K117="","",VLOOKUP(K117,Aplicativo!C72:I75,2,FALSE))</f>
        <v/>
      </c>
      <c r="M117" s="922" t="str">
        <f>+IF(AND(K117=1),1,IF(AND(K117=2),1,IF(AND(K117=3),2,IF(AND(K117=4),3,""))))</f>
        <v/>
      </c>
      <c r="N117" s="954"/>
    </row>
    <row r="118" spans="1:14" ht="94.5" customHeight="1">
      <c r="A118" s="48"/>
      <c r="C118" s="917"/>
      <c r="D118" s="918"/>
      <c r="E118" s="935" t="s">
        <v>467</v>
      </c>
      <c r="F118" s="230">
        <v>1</v>
      </c>
      <c r="G118" s="247" t="s">
        <v>468</v>
      </c>
      <c r="H118" s="919"/>
      <c r="I118" s="921"/>
      <c r="J118" s="231" t="s">
        <v>326</v>
      </c>
      <c r="K118" s="939"/>
      <c r="L118" s="945"/>
      <c r="M118" s="922"/>
      <c r="N118" s="955"/>
    </row>
    <row r="119" spans="1:14" ht="83.25" customHeight="1">
      <c r="A119" s="48"/>
      <c r="C119" s="917"/>
      <c r="D119" s="918"/>
      <c r="E119" s="935"/>
      <c r="F119" s="230">
        <v>2</v>
      </c>
      <c r="G119" s="247" t="s">
        <v>469</v>
      </c>
      <c r="H119" s="919"/>
      <c r="I119" s="921"/>
      <c r="J119" s="231" t="s">
        <v>355</v>
      </c>
      <c r="K119" s="939"/>
      <c r="L119" s="945"/>
      <c r="M119" s="922"/>
      <c r="N119" s="955"/>
    </row>
    <row r="120" spans="1:14" ht="74.25" customHeight="1">
      <c r="A120" s="48"/>
      <c r="C120" s="917"/>
      <c r="D120" s="918"/>
      <c r="E120" s="935"/>
      <c r="F120" s="230">
        <v>3</v>
      </c>
      <c r="G120" s="247" t="s">
        <v>470</v>
      </c>
      <c r="H120" s="919"/>
      <c r="I120" s="921"/>
      <c r="J120" s="231" t="s">
        <v>435</v>
      </c>
      <c r="K120" s="939"/>
      <c r="L120" s="945"/>
      <c r="M120" s="922"/>
      <c r="N120" s="956"/>
    </row>
    <row r="121" spans="1:14" ht="51.75" customHeight="1">
      <c r="A121" s="48"/>
      <c r="C121" s="875" t="s">
        <v>471</v>
      </c>
      <c r="D121" s="876">
        <v>40026</v>
      </c>
      <c r="E121" s="253" t="s">
        <v>472</v>
      </c>
      <c r="F121" s="216">
        <v>0</v>
      </c>
      <c r="G121" s="243" t="s">
        <v>473</v>
      </c>
      <c r="H121" s="877"/>
      <c r="I121" s="887" t="str">
        <f>+Aplicativo!C337</f>
        <v>C10. Evaluación, seguimiento y retroalimentación a la planeación del manejo</v>
      </c>
      <c r="J121" s="217" t="s">
        <v>373</v>
      </c>
      <c r="K121" s="888">
        <f>+IF(Aplicativo!E365="","",Aplicativo!E365)</f>
        <v>0</v>
      </c>
      <c r="L121" s="889" t="e">
        <f>+IF(K121="","",VLOOKUP(K121,Aplicativo!C347:I350,2,FALSE))</f>
        <v>#N/A</v>
      </c>
      <c r="M121" s="888" t="str">
        <f>+IF(AND(K121=1),0,IF(AND(K121=2),1,IF(AND(K121=3),2,IF(AND(K121=4),3,""))))</f>
        <v/>
      </c>
    </row>
    <row r="122" spans="1:14" ht="76.5" customHeight="1">
      <c r="A122" s="48"/>
      <c r="C122" s="875"/>
      <c r="D122" s="876"/>
      <c r="E122" s="878" t="s">
        <v>474</v>
      </c>
      <c r="F122" s="216">
        <v>1</v>
      </c>
      <c r="G122" s="243" t="s">
        <v>475</v>
      </c>
      <c r="H122" s="877"/>
      <c r="I122" s="887"/>
      <c r="J122" s="217" t="s">
        <v>376</v>
      </c>
      <c r="K122" s="888"/>
      <c r="L122" s="889"/>
      <c r="M122" s="888"/>
    </row>
    <row r="123" spans="1:14" ht="108" customHeight="1">
      <c r="A123" s="48"/>
      <c r="C123" s="875"/>
      <c r="D123" s="876"/>
      <c r="E123" s="878"/>
      <c r="F123" s="216">
        <v>2</v>
      </c>
      <c r="G123" s="243" t="s">
        <v>476</v>
      </c>
      <c r="H123" s="877"/>
      <c r="I123" s="887"/>
      <c r="J123" s="217" t="s">
        <v>355</v>
      </c>
      <c r="K123" s="888"/>
      <c r="L123" s="889"/>
      <c r="M123" s="888"/>
    </row>
    <row r="124" spans="1:14" ht="85.5" customHeight="1">
      <c r="A124" s="48"/>
      <c r="C124" s="875"/>
      <c r="D124" s="876"/>
      <c r="E124" s="878"/>
      <c r="F124" s="216">
        <v>3</v>
      </c>
      <c r="G124" s="243" t="s">
        <v>477</v>
      </c>
      <c r="H124" s="877"/>
      <c r="I124" s="887"/>
      <c r="J124" s="217" t="s">
        <v>435</v>
      </c>
      <c r="K124" s="888"/>
      <c r="L124" s="889"/>
      <c r="M124" s="888"/>
    </row>
    <row r="125" spans="1:14" ht="72" customHeight="1">
      <c r="A125" s="48"/>
      <c r="C125" s="880" t="s">
        <v>478</v>
      </c>
      <c r="D125" s="934">
        <v>40027</v>
      </c>
      <c r="E125" s="250" t="s">
        <v>479</v>
      </c>
      <c r="F125" s="215">
        <v>0</v>
      </c>
      <c r="G125" s="242" t="s">
        <v>480</v>
      </c>
      <c r="H125" s="884" t="s">
        <v>623</v>
      </c>
      <c r="I125" s="936" t="str">
        <f>+Aplicativo!C530</f>
        <v>E3. Equipo e infraestructura</v>
      </c>
      <c r="J125" s="937"/>
      <c r="K125" s="886" t="str">
        <f>+IF(AND(Aplicativo!H540="No"),0,IF(AND(Aplicativo!H541="Totalmente"),3,IF(AND(Aplicativo!H541="Parcialmente"),2,IF(AND(Aplicativo!H541="No"),1,""))))</f>
        <v/>
      </c>
      <c r="L125" s="943"/>
      <c r="M125" s="886" t="str">
        <f>+IF(K125="","",K125)</f>
        <v/>
      </c>
    </row>
    <row r="126" spans="1:14" ht="78" customHeight="1">
      <c r="A126" s="48"/>
      <c r="C126" s="880"/>
      <c r="D126" s="934"/>
      <c r="E126" s="884" t="s">
        <v>502</v>
      </c>
      <c r="F126" s="215">
        <v>1</v>
      </c>
      <c r="G126" s="242" t="s">
        <v>481</v>
      </c>
      <c r="H126" s="884"/>
      <c r="I126" s="936"/>
      <c r="J126" s="937"/>
      <c r="K126" s="886"/>
      <c r="L126" s="943"/>
      <c r="M126" s="886"/>
    </row>
    <row r="127" spans="1:14" ht="67.5" customHeight="1">
      <c r="A127" s="48"/>
      <c r="C127" s="880"/>
      <c r="D127" s="934"/>
      <c r="E127" s="884"/>
      <c r="F127" s="215">
        <v>2</v>
      </c>
      <c r="G127" s="242" t="s">
        <v>482</v>
      </c>
      <c r="H127" s="884"/>
      <c r="I127" s="936"/>
      <c r="J127" s="937"/>
      <c r="K127" s="886"/>
      <c r="L127" s="943"/>
      <c r="M127" s="886"/>
    </row>
    <row r="128" spans="1:14" ht="72" customHeight="1">
      <c r="A128" s="48"/>
      <c r="C128" s="880"/>
      <c r="D128" s="934"/>
      <c r="E128" s="884"/>
      <c r="F128" s="215">
        <v>3</v>
      </c>
      <c r="G128" s="242" t="s">
        <v>483</v>
      </c>
      <c r="H128" s="884"/>
      <c r="I128" s="936"/>
      <c r="J128" s="937"/>
      <c r="K128" s="886"/>
      <c r="L128" s="943"/>
      <c r="M128" s="886"/>
    </row>
    <row r="129" spans="1:14" ht="70.5" customHeight="1">
      <c r="A129" s="48"/>
      <c r="C129" s="915" t="s">
        <v>386</v>
      </c>
      <c r="D129" s="900">
        <v>40028</v>
      </c>
      <c r="E129" s="254" t="s">
        <v>484</v>
      </c>
      <c r="F129" s="220">
        <v>0</v>
      </c>
      <c r="G129" s="245" t="s">
        <v>485</v>
      </c>
      <c r="H129" s="901" t="s">
        <v>501</v>
      </c>
      <c r="I129" s="902"/>
      <c r="J129" s="237"/>
      <c r="K129" s="903"/>
      <c r="L129" s="926"/>
      <c r="M129" s="903"/>
    </row>
    <row r="130" spans="1:14" ht="89.25" customHeight="1">
      <c r="A130" s="48"/>
      <c r="C130" s="915"/>
      <c r="D130" s="900"/>
      <c r="E130" s="901" t="s">
        <v>486</v>
      </c>
      <c r="F130" s="220">
        <v>1</v>
      </c>
      <c r="G130" s="245" t="s">
        <v>487</v>
      </c>
      <c r="H130" s="901"/>
      <c r="I130" s="902"/>
      <c r="J130" s="237"/>
      <c r="K130" s="903"/>
      <c r="L130" s="926"/>
      <c r="M130" s="903"/>
    </row>
    <row r="131" spans="1:14" ht="93" customHeight="1">
      <c r="A131" s="48"/>
      <c r="C131" s="915"/>
      <c r="D131" s="900"/>
      <c r="E131" s="901"/>
      <c r="F131" s="220">
        <v>2</v>
      </c>
      <c r="G131" s="245" t="s">
        <v>488</v>
      </c>
      <c r="H131" s="901"/>
      <c r="I131" s="902"/>
      <c r="J131" s="237"/>
      <c r="K131" s="903"/>
      <c r="L131" s="926"/>
      <c r="M131" s="903"/>
    </row>
    <row r="132" spans="1:14" ht="95.25" customHeight="1">
      <c r="A132" s="48"/>
      <c r="C132" s="915"/>
      <c r="D132" s="900"/>
      <c r="E132" s="901"/>
      <c r="F132" s="220">
        <v>3</v>
      </c>
      <c r="G132" s="245" t="s">
        <v>489</v>
      </c>
      <c r="H132" s="901"/>
      <c r="I132" s="902"/>
      <c r="J132" s="237"/>
      <c r="K132" s="903"/>
      <c r="L132" s="926"/>
      <c r="M132" s="903"/>
    </row>
    <row r="133" spans="1:14" ht="53.25" customHeight="1">
      <c r="A133" s="48"/>
      <c r="C133" s="880" t="s">
        <v>490</v>
      </c>
      <c r="D133" s="934">
        <v>40029</v>
      </c>
      <c r="E133" s="250" t="s">
        <v>547</v>
      </c>
      <c r="F133" s="215">
        <v>0</v>
      </c>
      <c r="G133" s="242" t="s">
        <v>491</v>
      </c>
      <c r="H133" s="884" t="s">
        <v>647</v>
      </c>
      <c r="I133" s="936"/>
      <c r="J133" s="238"/>
      <c r="K133" s="886"/>
      <c r="L133" s="944"/>
      <c r="M133" s="886"/>
    </row>
    <row r="134" spans="1:14" ht="93" customHeight="1">
      <c r="A134" s="48"/>
      <c r="C134" s="880"/>
      <c r="D134" s="934"/>
      <c r="E134" s="884" t="s">
        <v>492</v>
      </c>
      <c r="F134" s="215">
        <v>1</v>
      </c>
      <c r="G134" s="242" t="s">
        <v>493</v>
      </c>
      <c r="H134" s="884"/>
      <c r="I134" s="936"/>
      <c r="J134" s="238"/>
      <c r="K134" s="886"/>
      <c r="L134" s="944"/>
      <c r="M134" s="886"/>
    </row>
    <row r="135" spans="1:14" ht="66.75" customHeight="1">
      <c r="A135" s="48"/>
      <c r="C135" s="880"/>
      <c r="D135" s="934"/>
      <c r="E135" s="884"/>
      <c r="F135" s="215">
        <v>2</v>
      </c>
      <c r="G135" s="242" t="s">
        <v>494</v>
      </c>
      <c r="H135" s="884"/>
      <c r="I135" s="936"/>
      <c r="J135" s="238"/>
      <c r="K135" s="886"/>
      <c r="L135" s="944"/>
      <c r="M135" s="886"/>
    </row>
    <row r="136" spans="1:14" ht="69" customHeight="1">
      <c r="A136" s="48"/>
      <c r="C136" s="880"/>
      <c r="D136" s="934"/>
      <c r="E136" s="884"/>
      <c r="F136" s="215">
        <v>3</v>
      </c>
      <c r="G136" s="242" t="s">
        <v>495</v>
      </c>
      <c r="H136" s="884"/>
      <c r="I136" s="936"/>
      <c r="J136" s="238"/>
      <c r="K136" s="886"/>
      <c r="L136" s="944"/>
      <c r="M136" s="886"/>
    </row>
    <row r="137" spans="1:14" ht="75.75" customHeight="1">
      <c r="A137" s="48"/>
      <c r="C137" s="948" t="s">
        <v>464</v>
      </c>
      <c r="D137" s="918">
        <v>40030</v>
      </c>
      <c r="E137" s="255" t="s">
        <v>548</v>
      </c>
      <c r="F137" s="230">
        <v>0</v>
      </c>
      <c r="G137" s="247" t="s">
        <v>496</v>
      </c>
      <c r="H137" s="935"/>
      <c r="I137" s="921" t="str">
        <f>+Aplicativo!C5</f>
        <v>A1. Salud del área protegida</v>
      </c>
      <c r="J137" s="231" t="s">
        <v>373</v>
      </c>
      <c r="K137" s="939">
        <f>+ROUND(N137,0)</f>
        <v>0</v>
      </c>
      <c r="L137" s="945" t="e">
        <f>+IF(K137="","",VLOOKUP(K137,Aplicativo!C15:I18,2,FALSE))</f>
        <v>#N/A</v>
      </c>
      <c r="M137" s="922" t="str">
        <f>+IF(AND(K137=1),"",IF(AND(K137=2),1,IF(AND(K137=3),2,IF(AND(K137=4),3,""))))</f>
        <v/>
      </c>
      <c r="N137" s="51">
        <f>+IF(Aplicativo!E81="","",Aplicativo!E81)</f>
        <v>0</v>
      </c>
    </row>
    <row r="138" spans="1:14" ht="91.5" customHeight="1">
      <c r="A138" s="48"/>
      <c r="C138" s="948"/>
      <c r="D138" s="918"/>
      <c r="E138" s="935" t="s">
        <v>497</v>
      </c>
      <c r="F138" s="230">
        <v>1</v>
      </c>
      <c r="G138" s="247" t="s">
        <v>498</v>
      </c>
      <c r="H138" s="935"/>
      <c r="I138" s="921"/>
      <c r="J138" s="231" t="s">
        <v>376</v>
      </c>
      <c r="K138" s="939"/>
      <c r="L138" s="945"/>
      <c r="M138" s="922"/>
    </row>
    <row r="139" spans="1:14" ht="95.25" customHeight="1">
      <c r="A139" s="48"/>
      <c r="C139" s="948"/>
      <c r="D139" s="918"/>
      <c r="E139" s="935"/>
      <c r="F139" s="230">
        <v>2</v>
      </c>
      <c r="G139" s="247" t="s">
        <v>499</v>
      </c>
      <c r="H139" s="935"/>
      <c r="I139" s="921"/>
      <c r="J139" s="231" t="s">
        <v>355</v>
      </c>
      <c r="K139" s="939"/>
      <c r="L139" s="945"/>
      <c r="M139" s="922"/>
    </row>
    <row r="140" spans="1:14" ht="70.5" customHeight="1">
      <c r="A140" s="48"/>
      <c r="C140" s="949"/>
      <c r="D140" s="950"/>
      <c r="E140" s="941"/>
      <c r="F140" s="239">
        <v>3</v>
      </c>
      <c r="G140" s="249" t="s">
        <v>500</v>
      </c>
      <c r="H140" s="941"/>
      <c r="I140" s="938"/>
      <c r="J140" s="240" t="s">
        <v>435</v>
      </c>
      <c r="K140" s="940"/>
      <c r="L140" s="946"/>
      <c r="M140" s="922"/>
    </row>
    <row r="141" spans="1:14" ht="91.5" customHeight="1">
      <c r="A141" s="48"/>
      <c r="C141" s="258"/>
      <c r="D141" s="259"/>
      <c r="E141" s="908" t="s">
        <v>635</v>
      </c>
      <c r="F141" s="952" t="s">
        <v>363</v>
      </c>
      <c r="G141" s="909" t="s">
        <v>636</v>
      </c>
      <c r="H141" s="256"/>
      <c r="I141" s="222" t="str">
        <f>+Aplicativo!C27</f>
        <v>A2. Adaptación frente al clima cambiante</v>
      </c>
      <c r="J141" s="227" t="s">
        <v>528</v>
      </c>
      <c r="K141" s="223" t="str">
        <f>+IF(Aplicativo!E82="","",Aplicativo!E82)</f>
        <v/>
      </c>
      <c r="L141" s="224" t="str">
        <f>+IF(K141="","",VLOOKUP(K141,Aplicativo!C37:I40,2,FALSE))</f>
        <v/>
      </c>
      <c r="M141" s="223" t="str">
        <f>+IF(K141=4,1,"")</f>
        <v/>
      </c>
    </row>
    <row r="142" spans="1:14" ht="125.25" customHeight="1">
      <c r="A142" s="48"/>
      <c r="C142" s="258"/>
      <c r="D142" s="259"/>
      <c r="E142" s="908"/>
      <c r="F142" s="953"/>
      <c r="G142" s="911"/>
      <c r="H142" s="256"/>
      <c r="I142" s="222" t="str">
        <f>+Aplicativo!C303</f>
        <v>C8. Manejo y uso del conocimiento</v>
      </c>
      <c r="J142" s="227" t="s">
        <v>528</v>
      </c>
      <c r="K142" s="223" t="str">
        <f>+IF(Aplicativo!E363="","",Aplicativo!E363)</f>
        <v/>
      </c>
      <c r="L142" s="224" t="str">
        <f>+IF(K142="","",VLOOKUP(K142,Aplicativo!C38:I41,2,FALSE))</f>
        <v/>
      </c>
      <c r="M142" s="223" t="str">
        <f>+IF(K142=4,1,"")</f>
        <v/>
      </c>
    </row>
    <row r="143" spans="1:14" ht="81.75" customHeight="1">
      <c r="A143" s="48"/>
      <c r="C143" s="258"/>
      <c r="D143" s="259"/>
      <c r="E143" s="908"/>
      <c r="F143" s="912" t="s">
        <v>363</v>
      </c>
      <c r="G143" s="909" t="s">
        <v>637</v>
      </c>
      <c r="H143" s="256"/>
      <c r="I143" s="222" t="str">
        <f>Aplicativo!C148</f>
        <v>B4. Presiones y amenazas</v>
      </c>
      <c r="J143" s="227" t="s">
        <v>528</v>
      </c>
      <c r="K143" s="223" t="str">
        <f>+IF(Aplicativo!E179="","",Aplicativo!E179)</f>
        <v/>
      </c>
      <c r="L143" s="224" t="str">
        <f>+IF(K143="","",VLOOKUP(K143,Aplicativo!C167:I170,2,FALSE))</f>
        <v/>
      </c>
      <c r="M143" s="236">
        <f>+IF(K143&gt;=3,1,"")</f>
        <v>1</v>
      </c>
    </row>
    <row r="144" spans="1:14" ht="83.25" customHeight="1">
      <c r="A144" s="48"/>
      <c r="C144" s="258"/>
      <c r="D144" s="259"/>
      <c r="E144" s="908"/>
      <c r="F144" s="913"/>
      <c r="G144" s="910"/>
      <c r="H144" s="256"/>
      <c r="I144" s="222" t="str">
        <f>Aplicativo!C577</f>
        <v>F2. Buenas prácticas</v>
      </c>
      <c r="J144" s="227" t="s">
        <v>528</v>
      </c>
      <c r="K144" s="223">
        <f>+IF(Aplicativo!E631="","",Aplicativo!E631)</f>
        <v>0</v>
      </c>
      <c r="L144" s="224" t="e">
        <f>+IF(K144="","",VLOOKUP(K144,Aplicativo!C587:I590,2,FALSE))</f>
        <v>#N/A</v>
      </c>
      <c r="M144" s="236" t="str">
        <f>+IF(K144&gt;=3,1,"")</f>
        <v/>
      </c>
    </row>
    <row r="145" spans="1:14" ht="108" customHeight="1">
      <c r="A145" s="48"/>
      <c r="C145" s="258"/>
      <c r="D145" s="259"/>
      <c r="E145" s="908"/>
      <c r="F145" s="914"/>
      <c r="G145" s="911"/>
      <c r="H145" s="256"/>
      <c r="I145" s="222" t="str">
        <f>Aplicativo!C594</f>
        <v>F3. Turismo como estrategia de conservación</v>
      </c>
      <c r="J145" s="227" t="s">
        <v>528</v>
      </c>
      <c r="K145" s="223">
        <f>+IF(Aplicativo!E632="","",Aplicativo!E632)</f>
        <v>0</v>
      </c>
      <c r="L145" s="224" t="str">
        <f>+IF(K145=0,"",VLOOKUP(K145,Aplicativo!C604:I607,2,FALSE))</f>
        <v/>
      </c>
      <c r="M145" s="236" t="str">
        <f>+IF(K145&gt;=4,1,"")</f>
        <v/>
      </c>
    </row>
    <row r="146" spans="1:14" ht="108" customHeight="1">
      <c r="A146" s="48"/>
      <c r="C146" s="258"/>
      <c r="D146" s="259"/>
      <c r="E146" s="908"/>
      <c r="F146" s="241" t="s">
        <v>363</v>
      </c>
      <c r="G146" s="246" t="s">
        <v>638</v>
      </c>
      <c r="H146" s="256"/>
      <c r="I146" s="222" t="str">
        <f>Aplicativo!C320</f>
        <v>C9. Implementación de las líneas de gestión</v>
      </c>
      <c r="J146" s="227" t="s">
        <v>528</v>
      </c>
      <c r="K146" s="223" t="str">
        <f>+IF(Aplicativo!E364="","",Aplicativo!E364)</f>
        <v/>
      </c>
      <c r="L146" s="224" t="str">
        <f>+IF(K146="","",VLOOKUP(K146,Aplicativo!C330:I333,2,FALSE))</f>
        <v/>
      </c>
      <c r="M146" s="236">
        <f>+IF(K146&gt;=3,1,"")</f>
        <v>1</v>
      </c>
    </row>
    <row r="147" spans="1:14" ht="35.25" customHeight="1">
      <c r="C147" s="942" t="s">
        <v>531</v>
      </c>
      <c r="D147" s="942"/>
      <c r="E147" s="947"/>
      <c r="F147" s="942"/>
      <c r="G147" s="942"/>
      <c r="H147" s="947"/>
      <c r="I147" s="942"/>
      <c r="J147" s="942"/>
      <c r="K147" s="942"/>
      <c r="L147" s="942"/>
      <c r="M147" s="66" t="e">
        <f>SUM(M5:M146)</f>
        <v>#VALUE!</v>
      </c>
    </row>
    <row r="148" spans="1:14" ht="48.75" customHeight="1">
      <c r="C148" s="942" t="s">
        <v>27</v>
      </c>
      <c r="D148" s="942"/>
      <c r="E148" s="942"/>
      <c r="F148" s="942"/>
      <c r="G148" s="942"/>
      <c r="H148" s="942"/>
      <c r="I148" s="942"/>
      <c r="J148" s="942"/>
      <c r="K148" s="942"/>
      <c r="L148" s="942"/>
      <c r="M148" s="74" t="e">
        <f>+(M147)/90</f>
        <v>#VALUE!</v>
      </c>
    </row>
    <row r="154" spans="1:14">
      <c r="N154" s="73"/>
    </row>
  </sheetData>
  <sheetProtection algorithmName="SHA-512" hashValue="Bm2GnEzM0pk2szihG0Rp4yEaO8aV6ZevkV4SVgqEgJvBm0NZZacNEBlVt5Jf8u3+AkCjLP1YZjv1xuJG2ueykQ==" saltValue="xfI78EEpSZ4oHUHla1Sfkg==" spinCount="100000" sheet="1" objects="1" scenarios="1"/>
  <mergeCells count="268">
    <mergeCell ref="F141:F142"/>
    <mergeCell ref="G141:G142"/>
    <mergeCell ref="E141:E146"/>
    <mergeCell ref="G143:G145"/>
    <mergeCell ref="F143:F145"/>
    <mergeCell ref="N117:N120"/>
    <mergeCell ref="L29:L32"/>
    <mergeCell ref="L38:L41"/>
    <mergeCell ref="L42:L45"/>
    <mergeCell ref="L46:L49"/>
    <mergeCell ref="L50:L53"/>
    <mergeCell ref="M29:M32"/>
    <mergeCell ref="I38:I41"/>
    <mergeCell ref="K38:K41"/>
    <mergeCell ref="M38:M41"/>
    <mergeCell ref="I42:I45"/>
    <mergeCell ref="K42:K45"/>
    <mergeCell ref="M42:M45"/>
    <mergeCell ref="M98:M101"/>
    <mergeCell ref="I29:I32"/>
    <mergeCell ref="K29:K32"/>
    <mergeCell ref="M102:M105"/>
    <mergeCell ref="M106:M109"/>
    <mergeCell ref="L54:L57"/>
    <mergeCell ref="C148:L148"/>
    <mergeCell ref="L121:L124"/>
    <mergeCell ref="L125:L128"/>
    <mergeCell ref="L129:L132"/>
    <mergeCell ref="L133:L136"/>
    <mergeCell ref="L137:L140"/>
    <mergeCell ref="C147:L147"/>
    <mergeCell ref="L78:L81"/>
    <mergeCell ref="L82:L85"/>
    <mergeCell ref="L86:L89"/>
    <mergeCell ref="L90:L93"/>
    <mergeCell ref="L98:L101"/>
    <mergeCell ref="L102:L105"/>
    <mergeCell ref="I117:I120"/>
    <mergeCell ref="K117:K120"/>
    <mergeCell ref="C137:C140"/>
    <mergeCell ref="D137:D140"/>
    <mergeCell ref="H137:H140"/>
    <mergeCell ref="L106:L109"/>
    <mergeCell ref="L117:L120"/>
    <mergeCell ref="K98:K101"/>
    <mergeCell ref="K102:K105"/>
    <mergeCell ref="I106:I109"/>
    <mergeCell ref="K106:K109"/>
    <mergeCell ref="I102:I105"/>
    <mergeCell ref="K90:K93"/>
    <mergeCell ref="M137:M140"/>
    <mergeCell ref="C133:C136"/>
    <mergeCell ref="D133:D136"/>
    <mergeCell ref="H133:H136"/>
    <mergeCell ref="E134:E136"/>
    <mergeCell ref="I133:I136"/>
    <mergeCell ref="K133:K136"/>
    <mergeCell ref="M133:M136"/>
    <mergeCell ref="C129:C132"/>
    <mergeCell ref="D129:D132"/>
    <mergeCell ref="H129:H132"/>
    <mergeCell ref="E130:E132"/>
    <mergeCell ref="I129:I132"/>
    <mergeCell ref="K129:K132"/>
    <mergeCell ref="M129:M132"/>
    <mergeCell ref="I137:I140"/>
    <mergeCell ref="K137:K140"/>
    <mergeCell ref="E138:E140"/>
    <mergeCell ref="H121:H124"/>
    <mergeCell ref="E122:E124"/>
    <mergeCell ref="I121:I124"/>
    <mergeCell ref="K121:K124"/>
    <mergeCell ref="M121:M124"/>
    <mergeCell ref="C125:C128"/>
    <mergeCell ref="D125:D128"/>
    <mergeCell ref="H125:H128"/>
    <mergeCell ref="C117:C120"/>
    <mergeCell ref="D117:D120"/>
    <mergeCell ref="H117:H120"/>
    <mergeCell ref="E118:E120"/>
    <mergeCell ref="E126:E128"/>
    <mergeCell ref="I125:I128"/>
    <mergeCell ref="K125:K128"/>
    <mergeCell ref="M125:M128"/>
    <mergeCell ref="C121:C124"/>
    <mergeCell ref="D121:D124"/>
    <mergeCell ref="M117:M120"/>
    <mergeCell ref="J125:J128"/>
    <mergeCell ref="C106:C116"/>
    <mergeCell ref="D106:D116"/>
    <mergeCell ref="H106:H109"/>
    <mergeCell ref="E107:E109"/>
    <mergeCell ref="E110:E116"/>
    <mergeCell ref="H110:H116"/>
    <mergeCell ref="C102:C105"/>
    <mergeCell ref="D102:D105"/>
    <mergeCell ref="H102:H105"/>
    <mergeCell ref="E103:E105"/>
    <mergeCell ref="F112:F115"/>
    <mergeCell ref="F110:F111"/>
    <mergeCell ref="G110:G111"/>
    <mergeCell ref="G112:G115"/>
    <mergeCell ref="C98:C101"/>
    <mergeCell ref="D98:D101"/>
    <mergeCell ref="H98:H101"/>
    <mergeCell ref="E99:E101"/>
    <mergeCell ref="I98:I101"/>
    <mergeCell ref="C90:C97"/>
    <mergeCell ref="D90:D97"/>
    <mergeCell ref="H90:H93"/>
    <mergeCell ref="E91:E93"/>
    <mergeCell ref="I90:I93"/>
    <mergeCell ref="E95:E96"/>
    <mergeCell ref="F95:F96"/>
    <mergeCell ref="G95:G96"/>
    <mergeCell ref="H95:H96"/>
    <mergeCell ref="M90:M93"/>
    <mergeCell ref="C86:C89"/>
    <mergeCell ref="D86:D89"/>
    <mergeCell ref="H86:H89"/>
    <mergeCell ref="E87:E89"/>
    <mergeCell ref="I86:I89"/>
    <mergeCell ref="M86:M89"/>
    <mergeCell ref="K86:K89"/>
    <mergeCell ref="J86:J89"/>
    <mergeCell ref="C82:C85"/>
    <mergeCell ref="D82:D85"/>
    <mergeCell ref="H82:H85"/>
    <mergeCell ref="M82:M85"/>
    <mergeCell ref="E83:E85"/>
    <mergeCell ref="I82:I85"/>
    <mergeCell ref="K82:K85"/>
    <mergeCell ref="C78:C81"/>
    <mergeCell ref="D78:D81"/>
    <mergeCell ref="H78:H81"/>
    <mergeCell ref="E79:E81"/>
    <mergeCell ref="I78:I81"/>
    <mergeCell ref="K78:K81"/>
    <mergeCell ref="M78:M81"/>
    <mergeCell ref="C74:C77"/>
    <mergeCell ref="D74:D77"/>
    <mergeCell ref="H74:H77"/>
    <mergeCell ref="M74:M77"/>
    <mergeCell ref="E75:E77"/>
    <mergeCell ref="I74:I77"/>
    <mergeCell ref="K74:K77"/>
    <mergeCell ref="C70:C73"/>
    <mergeCell ref="D70:D73"/>
    <mergeCell ref="H70:H73"/>
    <mergeCell ref="M70:M73"/>
    <mergeCell ref="E71:E73"/>
    <mergeCell ref="I70:I73"/>
    <mergeCell ref="K70:K73"/>
    <mergeCell ref="L74:L77"/>
    <mergeCell ref="L70:L73"/>
    <mergeCell ref="C66:C69"/>
    <mergeCell ref="D66:D69"/>
    <mergeCell ref="H66:H69"/>
    <mergeCell ref="E67:E69"/>
    <mergeCell ref="I66:I69"/>
    <mergeCell ref="K66:K69"/>
    <mergeCell ref="M66:M69"/>
    <mergeCell ref="C62:C65"/>
    <mergeCell ref="D62:D65"/>
    <mergeCell ref="H62:H65"/>
    <mergeCell ref="E63:E65"/>
    <mergeCell ref="I62:I65"/>
    <mergeCell ref="K62:K65"/>
    <mergeCell ref="M62:M65"/>
    <mergeCell ref="L62:L65"/>
    <mergeCell ref="L66:L69"/>
    <mergeCell ref="C58:C61"/>
    <mergeCell ref="D58:D61"/>
    <mergeCell ref="H58:H61"/>
    <mergeCell ref="E59:E61"/>
    <mergeCell ref="I58:I61"/>
    <mergeCell ref="K58:K61"/>
    <mergeCell ref="M58:M61"/>
    <mergeCell ref="C54:C57"/>
    <mergeCell ref="D54:D57"/>
    <mergeCell ref="H54:H57"/>
    <mergeCell ref="E55:E57"/>
    <mergeCell ref="I54:I57"/>
    <mergeCell ref="K54:K57"/>
    <mergeCell ref="M54:M57"/>
    <mergeCell ref="L58:L61"/>
    <mergeCell ref="C50:C53"/>
    <mergeCell ref="D50:D53"/>
    <mergeCell ref="H50:H53"/>
    <mergeCell ref="E51:E53"/>
    <mergeCell ref="I50:I53"/>
    <mergeCell ref="K50:K53"/>
    <mergeCell ref="M50:M53"/>
    <mergeCell ref="C46:C49"/>
    <mergeCell ref="D46:D49"/>
    <mergeCell ref="H46:H49"/>
    <mergeCell ref="E47:E49"/>
    <mergeCell ref="I46:I49"/>
    <mergeCell ref="K46:K49"/>
    <mergeCell ref="M46:M49"/>
    <mergeCell ref="C42:C45"/>
    <mergeCell ref="D42:D45"/>
    <mergeCell ref="H42:H45"/>
    <mergeCell ref="E43:E45"/>
    <mergeCell ref="C38:C41"/>
    <mergeCell ref="D38:D41"/>
    <mergeCell ref="H38:H41"/>
    <mergeCell ref="E39:E41"/>
    <mergeCell ref="C29:C37"/>
    <mergeCell ref="D29:D37"/>
    <mergeCell ref="H29:H32"/>
    <mergeCell ref="E30:E32"/>
    <mergeCell ref="E33:E37"/>
    <mergeCell ref="G33:G35"/>
    <mergeCell ref="F33:F35"/>
    <mergeCell ref="H33:H35"/>
    <mergeCell ref="C25:C28"/>
    <mergeCell ref="D25:D28"/>
    <mergeCell ref="H25:H28"/>
    <mergeCell ref="E26:E28"/>
    <mergeCell ref="I25:I28"/>
    <mergeCell ref="K25:K28"/>
    <mergeCell ref="M25:M28"/>
    <mergeCell ref="C21:C24"/>
    <mergeCell ref="D21:D24"/>
    <mergeCell ref="H21:H24"/>
    <mergeCell ref="E22:E24"/>
    <mergeCell ref="I21:I24"/>
    <mergeCell ref="K21:K24"/>
    <mergeCell ref="M21:M24"/>
    <mergeCell ref="L21:L24"/>
    <mergeCell ref="L25:L28"/>
    <mergeCell ref="C17:C20"/>
    <mergeCell ref="D17:D20"/>
    <mergeCell ref="H17:H20"/>
    <mergeCell ref="E18:E20"/>
    <mergeCell ref="I17:I20"/>
    <mergeCell ref="K17:K20"/>
    <mergeCell ref="M17:M20"/>
    <mergeCell ref="C13:C16"/>
    <mergeCell ref="D13:D16"/>
    <mergeCell ref="H13:H16"/>
    <mergeCell ref="E14:E16"/>
    <mergeCell ref="I13:I16"/>
    <mergeCell ref="K13:K16"/>
    <mergeCell ref="M13:M16"/>
    <mergeCell ref="L13:L16"/>
    <mergeCell ref="L17:L20"/>
    <mergeCell ref="C9:C12"/>
    <mergeCell ref="D9:D12"/>
    <mergeCell ref="H9:H12"/>
    <mergeCell ref="E10:E12"/>
    <mergeCell ref="C1:M1"/>
    <mergeCell ref="C5:C8"/>
    <mergeCell ref="D5:D8"/>
    <mergeCell ref="H5:H8"/>
    <mergeCell ref="E6:E8"/>
    <mergeCell ref="L5:L8"/>
    <mergeCell ref="I5:I8"/>
    <mergeCell ref="K5:K8"/>
    <mergeCell ref="M5:M8"/>
    <mergeCell ref="I9:I12"/>
    <mergeCell ref="K9:K12"/>
    <mergeCell ref="M9:M12"/>
    <mergeCell ref="L9:L12"/>
    <mergeCell ref="J5:J8"/>
    <mergeCell ref="C3:G3"/>
    <mergeCell ref="H3:M3"/>
  </mergeCells>
  <pageMargins left="0.7" right="0.7" top="0.75" bottom="0.75" header="0.3" footer="0.3"/>
  <pageSetup paperSize="9" orientation="portrait" horizontalDpi="300" verticalDpi="0"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5"/>
  </sheetPr>
  <dimension ref="A1:G36"/>
  <sheetViews>
    <sheetView zoomScale="80" zoomScaleNormal="80" zoomScalePageLayoutView="90" workbookViewId="0">
      <pane ySplit="1" topLeftCell="A2" activePane="bottomLeft" state="frozen"/>
      <selection pane="bottomLeft" activeCell="E32" sqref="E32"/>
    </sheetView>
  </sheetViews>
  <sheetFormatPr baseColWidth="10" defaultColWidth="10.83203125" defaultRowHeight="15"/>
  <cols>
    <col min="1" max="1" width="32.6640625" style="3" customWidth="1"/>
    <col min="2" max="2" width="41.5" style="2" customWidth="1"/>
    <col min="3" max="3" width="48.5" style="2" customWidth="1"/>
    <col min="4" max="4" width="1.6640625" style="3" customWidth="1"/>
    <col min="5" max="5" width="47" style="3" customWidth="1"/>
    <col min="6" max="16384" width="10.83203125" style="3"/>
  </cols>
  <sheetData>
    <row r="1" spans="1:7" ht="77.25" customHeight="1">
      <c r="B1" s="417"/>
      <c r="C1" s="417"/>
      <c r="D1" s="417"/>
      <c r="E1" s="417"/>
    </row>
    <row r="2" spans="1:7" s="6" customFormat="1" ht="14" customHeight="1">
      <c r="B2" s="4"/>
      <c r="C2" s="4"/>
    </row>
    <row r="3" spans="1:7" s="6" customFormat="1" ht="22.5" customHeight="1">
      <c r="B3" s="418" t="s">
        <v>51</v>
      </c>
      <c r="C3" s="418"/>
      <c r="E3" s="281">
        <f>INICIO!P21</f>
        <v>0</v>
      </c>
    </row>
    <row r="4" spans="1:7" s="6" customFormat="1" ht="6.75" customHeight="1">
      <c r="B4" s="21"/>
      <c r="C4" s="21"/>
      <c r="E4" s="27"/>
    </row>
    <row r="5" spans="1:7" s="6" customFormat="1" ht="30" customHeight="1">
      <c r="B5" s="418" t="s">
        <v>45</v>
      </c>
      <c r="C5" s="418"/>
      <c r="D5" s="8"/>
      <c r="E5" s="281"/>
      <c r="F5" s="6" t="s">
        <v>713</v>
      </c>
      <c r="G5" s="6" t="s">
        <v>712</v>
      </c>
    </row>
    <row r="6" spans="1:7" s="6" customFormat="1" ht="6" customHeight="1">
      <c r="A6" s="7"/>
      <c r="B6" s="22"/>
      <c r="C6" s="23"/>
      <c r="D6" s="7"/>
      <c r="E6" s="27"/>
    </row>
    <row r="7" spans="1:7" s="6" customFormat="1" ht="31.5" customHeight="1">
      <c r="A7" s="7"/>
      <c r="B7" s="419" t="s">
        <v>56</v>
      </c>
      <c r="C7" s="419"/>
      <c r="D7" s="7"/>
      <c r="E7" s="281"/>
    </row>
    <row r="8" spans="1:7" s="6" customFormat="1" ht="6" customHeight="1">
      <c r="A8" s="7"/>
      <c r="B8" s="24"/>
      <c r="C8" s="25"/>
      <c r="D8" s="7"/>
      <c r="E8" s="27"/>
    </row>
    <row r="9" spans="1:7" s="6" customFormat="1" ht="27.75" customHeight="1">
      <c r="A9" s="7"/>
      <c r="B9" s="418" t="s">
        <v>52</v>
      </c>
      <c r="C9" s="418"/>
      <c r="D9" s="7"/>
      <c r="E9" s="281"/>
    </row>
    <row r="10" spans="1:7" s="6" customFormat="1" ht="6" customHeight="1">
      <c r="A10" s="7"/>
      <c r="B10" s="24"/>
      <c r="C10" s="25"/>
      <c r="D10" s="7"/>
      <c r="E10" s="27"/>
    </row>
    <row r="11" spans="1:7" s="6" customFormat="1" ht="25.5" customHeight="1">
      <c r="A11" s="7"/>
      <c r="B11" s="418" t="s">
        <v>53</v>
      </c>
      <c r="C11" s="418"/>
      <c r="D11" s="7"/>
      <c r="E11" s="281"/>
    </row>
    <row r="12" spans="1:7" s="6" customFormat="1" ht="6" customHeight="1">
      <c r="A12" s="7"/>
      <c r="B12" s="24"/>
      <c r="C12" s="24"/>
      <c r="D12" s="7"/>
      <c r="E12" s="27"/>
    </row>
    <row r="13" spans="1:7" s="6" customFormat="1" ht="25.5" customHeight="1">
      <c r="A13" s="7"/>
      <c r="B13" s="418" t="s">
        <v>57</v>
      </c>
      <c r="C13" s="418"/>
      <c r="D13" s="7"/>
      <c r="E13" s="281"/>
    </row>
    <row r="14" spans="1:7" s="6" customFormat="1" ht="6" customHeight="1">
      <c r="A14" s="7"/>
      <c r="B14" s="26"/>
      <c r="C14" s="26"/>
      <c r="D14" s="7"/>
      <c r="E14" s="27"/>
    </row>
    <row r="15" spans="1:7" s="6" customFormat="1" ht="25.5" customHeight="1">
      <c r="A15" s="7"/>
      <c r="B15" s="418" t="s">
        <v>54</v>
      </c>
      <c r="C15" s="418"/>
      <c r="D15" s="7"/>
      <c r="E15" s="281"/>
    </row>
    <row r="16" spans="1:7" s="6" customFormat="1" ht="6" customHeight="1">
      <c r="A16" s="7"/>
      <c r="B16" s="26"/>
      <c r="C16" s="26"/>
      <c r="D16" s="7"/>
      <c r="E16" s="27"/>
    </row>
    <row r="17" spans="1:5" s="6" customFormat="1" ht="25.5" customHeight="1">
      <c r="A17" s="7"/>
      <c r="B17" s="418" t="s">
        <v>55</v>
      </c>
      <c r="C17" s="418"/>
      <c r="D17" s="7"/>
      <c r="E17" s="281"/>
    </row>
    <row r="18" spans="1:5" s="6" customFormat="1" ht="6" customHeight="1">
      <c r="A18" s="7"/>
      <c r="B18" s="26"/>
      <c r="C18" s="26"/>
      <c r="D18" s="7"/>
      <c r="E18" s="27"/>
    </row>
    <row r="19" spans="1:5" s="6" customFormat="1" ht="25.5" customHeight="1">
      <c r="A19" s="7"/>
      <c r="B19" s="418" t="s">
        <v>76</v>
      </c>
      <c r="C19" s="418"/>
      <c r="D19" s="7"/>
      <c r="E19" s="281"/>
    </row>
    <row r="20" spans="1:5" s="6" customFormat="1" ht="6" customHeight="1">
      <c r="A20" s="7"/>
      <c r="B20" s="26"/>
      <c r="C20" s="26"/>
      <c r="D20" s="7"/>
      <c r="E20" s="27"/>
    </row>
    <row r="21" spans="1:5" s="6" customFormat="1" ht="33" customHeight="1">
      <c r="A21" s="7"/>
      <c r="B21" s="418" t="s">
        <v>77</v>
      </c>
      <c r="C21" s="418"/>
      <c r="D21" s="7"/>
      <c r="E21" s="281"/>
    </row>
    <row r="22" spans="1:5" s="6" customFormat="1" ht="6.75" customHeight="1">
      <c r="A22" s="7"/>
      <c r="B22" s="26"/>
      <c r="C22" s="26"/>
      <c r="D22" s="7"/>
      <c r="E22" s="28"/>
    </row>
    <row r="23" spans="1:5" ht="33.75" customHeight="1">
      <c r="B23" s="418" t="s">
        <v>78</v>
      </c>
      <c r="C23" s="418"/>
      <c r="D23" s="7"/>
      <c r="E23" s="281"/>
    </row>
    <row r="24" spans="1:5" ht="5.25" customHeight="1">
      <c r="B24" s="26"/>
      <c r="C24" s="26"/>
      <c r="D24" s="7"/>
      <c r="E24" s="28"/>
    </row>
    <row r="25" spans="1:5" ht="24" customHeight="1">
      <c r="B25" s="418" t="s">
        <v>85</v>
      </c>
      <c r="C25" s="418"/>
      <c r="D25" s="7"/>
      <c r="E25" s="281"/>
    </row>
    <row r="26" spans="1:5" ht="6" customHeight="1">
      <c r="B26" s="26"/>
      <c r="C26" s="26"/>
      <c r="D26" s="7"/>
      <c r="E26" s="28"/>
    </row>
    <row r="27" spans="1:5" ht="35.25" customHeight="1">
      <c r="B27" s="418" t="s">
        <v>86</v>
      </c>
      <c r="C27" s="418"/>
      <c r="D27" s="7"/>
      <c r="E27" s="281"/>
    </row>
    <row r="28" spans="1:5" ht="6" customHeight="1">
      <c r="B28" s="26"/>
      <c r="C28" s="26"/>
      <c r="D28" s="7"/>
      <c r="E28" s="28"/>
    </row>
    <row r="29" spans="1:5" ht="16" thickBot="1">
      <c r="B29" s="418" t="s">
        <v>80</v>
      </c>
      <c r="C29" s="75" t="s">
        <v>81</v>
      </c>
      <c r="D29" s="7"/>
      <c r="E29" s="281"/>
    </row>
    <row r="30" spans="1:5" ht="16" thickBot="1">
      <c r="B30" s="418"/>
      <c r="C30" s="76" t="s">
        <v>82</v>
      </c>
      <c r="D30" s="7"/>
      <c r="E30" s="281"/>
    </row>
    <row r="31" spans="1:5" ht="16" thickBot="1">
      <c r="B31" s="418"/>
      <c r="C31" s="76" t="s">
        <v>83</v>
      </c>
      <c r="D31" s="7"/>
      <c r="E31" s="281"/>
    </row>
    <row r="32" spans="1:5">
      <c r="B32" s="418"/>
      <c r="C32" s="77" t="s">
        <v>79</v>
      </c>
      <c r="D32" s="7"/>
      <c r="E32" s="281">
        <f>SUM(E29:E31)</f>
        <v>0</v>
      </c>
    </row>
    <row r="33" spans="2:5" ht="6.75" customHeight="1">
      <c r="B33" s="21"/>
      <c r="C33" s="21"/>
      <c r="E33" s="29"/>
    </row>
    <row r="34" spans="2:5" ht="29.25" customHeight="1">
      <c r="B34" s="418" t="s">
        <v>84</v>
      </c>
      <c r="C34" s="418"/>
      <c r="D34" s="7"/>
      <c r="E34" s="281"/>
    </row>
    <row r="35" spans="2:5" ht="6.75" customHeight="1"/>
    <row r="36" spans="2:5" ht="107.25" customHeight="1">
      <c r="B36" s="418" t="s">
        <v>753</v>
      </c>
      <c r="C36" s="418"/>
      <c r="D36" s="7"/>
      <c r="E36" s="281"/>
    </row>
  </sheetData>
  <sheetProtection algorithmName="SHA-512" hashValue="4tVbz/aJoqFipeCQRddGnjEb4vck+MbwqOtyLXQuDTFFkmejRwo0klfa3FiVFZJQsMdG+jBQVdeegMWbpMVbaQ==" saltValue="w45iRYO0zMZbnWwYPEnPSw==" spinCount="100000" sheet="1" objects="1" scenarios="1"/>
  <mergeCells count="17">
    <mergeCell ref="B36:C36"/>
    <mergeCell ref="B34:C34"/>
    <mergeCell ref="B23:C23"/>
    <mergeCell ref="B25:C25"/>
    <mergeCell ref="B27:C27"/>
    <mergeCell ref="B29:B32"/>
    <mergeCell ref="B13:C13"/>
    <mergeCell ref="B15:C15"/>
    <mergeCell ref="B17:C17"/>
    <mergeCell ref="B19:C19"/>
    <mergeCell ref="B21:C21"/>
    <mergeCell ref="B1:E1"/>
    <mergeCell ref="B3:C3"/>
    <mergeCell ref="B5:C5"/>
    <mergeCell ref="B9:C9"/>
    <mergeCell ref="B11:C11"/>
    <mergeCell ref="B7:C7"/>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4" tint="0.39997558519241921"/>
  </sheetPr>
  <dimension ref="A1:V31"/>
  <sheetViews>
    <sheetView zoomScale="80" zoomScaleNormal="80" zoomScalePageLayoutView="70" workbookViewId="0">
      <pane ySplit="1" topLeftCell="A2" activePane="bottomLeft" state="frozen"/>
      <selection pane="bottomLeft" activeCell="T2" sqref="T2"/>
    </sheetView>
  </sheetViews>
  <sheetFormatPr baseColWidth="10" defaultColWidth="10.83203125" defaultRowHeight="15"/>
  <cols>
    <col min="1" max="1" width="2" style="1" customWidth="1"/>
    <col min="2" max="2" width="10.83203125" style="1"/>
    <col min="3" max="3" width="13.83203125" style="1" customWidth="1"/>
    <col min="4" max="4" width="34.33203125" style="1" customWidth="1"/>
    <col min="5" max="14" width="10.83203125" style="1"/>
    <col min="15" max="15" width="19.1640625" style="1" customWidth="1"/>
    <col min="16" max="16" width="10.83203125" style="1" hidden="1" customWidth="1"/>
    <col min="17" max="17" width="3" style="1" hidden="1" customWidth="1"/>
    <col min="18" max="16384" width="10.83203125" style="1"/>
  </cols>
  <sheetData>
    <row r="1" spans="1:22" s="78" customFormat="1" ht="77.25" customHeight="1">
      <c r="A1" s="1"/>
      <c r="B1" s="422"/>
      <c r="C1" s="422"/>
      <c r="D1" s="422"/>
      <c r="E1" s="422"/>
      <c r="F1" s="422"/>
      <c r="G1" s="422"/>
      <c r="H1" s="422"/>
      <c r="I1" s="422"/>
      <c r="J1" s="422"/>
      <c r="K1" s="422"/>
      <c r="L1" s="422"/>
      <c r="M1" s="422"/>
      <c r="N1" s="422"/>
      <c r="O1" s="422"/>
      <c r="P1" s="422"/>
      <c r="Q1" s="422"/>
      <c r="R1" s="1"/>
      <c r="S1" s="1"/>
      <c r="T1" s="1"/>
      <c r="U1" s="1"/>
      <c r="V1" s="1"/>
    </row>
    <row r="2" spans="1:22" s="78" customFormat="1" ht="14" customHeight="1">
      <c r="A2" s="1"/>
      <c r="B2" s="129"/>
      <c r="C2" s="420"/>
      <c r="D2" s="420"/>
      <c r="E2" s="420"/>
      <c r="F2" s="420"/>
      <c r="G2" s="420"/>
      <c r="H2" s="420"/>
      <c r="I2" s="420"/>
      <c r="J2" s="420"/>
      <c r="K2" s="420"/>
      <c r="L2" s="420"/>
      <c r="M2" s="420"/>
      <c r="N2" s="420"/>
      <c r="O2" s="420"/>
      <c r="P2" s="420"/>
      <c r="Q2" s="420"/>
      <c r="R2" s="1"/>
      <c r="S2" s="1"/>
      <c r="T2" s="1"/>
      <c r="U2" s="1"/>
      <c r="V2" s="1"/>
    </row>
    <row r="3" spans="1:22" s="26" customFormat="1" ht="89.25" customHeight="1">
      <c r="B3" s="423" t="s">
        <v>34</v>
      </c>
      <c r="C3" s="423"/>
      <c r="D3" s="425" t="s">
        <v>35</v>
      </c>
      <c r="E3" s="425"/>
      <c r="F3" s="425"/>
      <c r="G3" s="425"/>
      <c r="H3" s="425"/>
      <c r="I3" s="425"/>
      <c r="J3" s="425"/>
      <c r="K3" s="425"/>
      <c r="L3" s="425"/>
      <c r="M3" s="425"/>
      <c r="N3" s="425"/>
      <c r="O3" s="425"/>
      <c r="P3" s="425"/>
      <c r="Q3" s="425"/>
    </row>
    <row r="4" spans="1:22" s="26" customFormat="1" ht="6" customHeight="1">
      <c r="B4" s="424"/>
      <c r="C4" s="424"/>
    </row>
    <row r="5" spans="1:22" s="26" customFormat="1" ht="117" customHeight="1">
      <c r="B5" s="421" t="s">
        <v>37</v>
      </c>
      <c r="C5" s="421"/>
      <c r="D5" s="426" t="s">
        <v>36</v>
      </c>
      <c r="E5" s="426"/>
      <c r="F5" s="426"/>
      <c r="G5" s="426"/>
      <c r="H5" s="426"/>
      <c r="I5" s="426"/>
      <c r="J5" s="426"/>
      <c r="K5" s="426"/>
      <c r="L5" s="426"/>
      <c r="M5" s="426"/>
      <c r="N5" s="426"/>
      <c r="O5" s="426"/>
      <c r="P5" s="426"/>
      <c r="Q5" s="426"/>
    </row>
    <row r="6" spans="1:22" s="26" customFormat="1" ht="6" customHeight="1">
      <c r="B6" s="427"/>
      <c r="C6" s="427"/>
    </row>
    <row r="7" spans="1:22" s="26" customFormat="1" ht="124.5" customHeight="1">
      <c r="B7" s="421" t="s">
        <v>38</v>
      </c>
      <c r="C7" s="421"/>
      <c r="D7" s="426" t="s">
        <v>39</v>
      </c>
      <c r="E7" s="426"/>
      <c r="F7" s="426"/>
      <c r="G7" s="426"/>
      <c r="H7" s="426"/>
      <c r="I7" s="426"/>
      <c r="J7" s="426"/>
      <c r="K7" s="426"/>
      <c r="L7" s="426"/>
      <c r="M7" s="426"/>
      <c r="N7" s="426"/>
      <c r="O7" s="426"/>
      <c r="P7" s="426"/>
      <c r="Q7" s="426"/>
    </row>
    <row r="8" spans="1:22" s="26" customFormat="1" ht="6" customHeight="1"/>
    <row r="9" spans="1:22" s="26" customFormat="1" ht="123.75" customHeight="1">
      <c r="B9" s="421" t="s">
        <v>40</v>
      </c>
      <c r="C9" s="421"/>
      <c r="D9" s="426" t="s">
        <v>42</v>
      </c>
      <c r="E9" s="426"/>
      <c r="F9" s="426"/>
      <c r="G9" s="426"/>
      <c r="H9" s="426"/>
      <c r="I9" s="426"/>
      <c r="J9" s="426"/>
      <c r="K9" s="426"/>
      <c r="L9" s="426"/>
      <c r="M9" s="426"/>
      <c r="N9" s="426"/>
      <c r="O9" s="426"/>
      <c r="P9" s="426"/>
      <c r="Q9" s="426"/>
    </row>
    <row r="10" spans="1:22" s="26" customFormat="1" ht="6" customHeight="1"/>
    <row r="11" spans="1:22" s="26" customFormat="1" ht="126" customHeight="1">
      <c r="B11" s="421" t="s">
        <v>41</v>
      </c>
      <c r="C11" s="421"/>
      <c r="D11" s="426" t="s">
        <v>43</v>
      </c>
      <c r="E11" s="426"/>
      <c r="F11" s="426"/>
      <c r="G11" s="426"/>
      <c r="H11" s="426"/>
      <c r="I11" s="426"/>
      <c r="J11" s="426"/>
      <c r="K11" s="426"/>
      <c r="L11" s="426"/>
      <c r="M11" s="426"/>
      <c r="N11" s="426"/>
      <c r="O11" s="426"/>
      <c r="P11" s="426"/>
      <c r="Q11" s="426"/>
    </row>
    <row r="12" spans="1:22" s="26" customFormat="1" ht="5.25" customHeight="1"/>
    <row r="13" spans="1:22" s="26" customFormat="1" ht="66.75" customHeight="1">
      <c r="B13" s="421" t="s">
        <v>1</v>
      </c>
      <c r="C13" s="421"/>
      <c r="D13" s="426" t="s">
        <v>44</v>
      </c>
      <c r="E13" s="426"/>
      <c r="F13" s="426"/>
      <c r="G13" s="426"/>
      <c r="H13" s="426"/>
      <c r="I13" s="426"/>
      <c r="J13" s="426"/>
      <c r="K13" s="426"/>
      <c r="L13" s="426"/>
      <c r="M13" s="426"/>
      <c r="N13" s="426"/>
      <c r="O13" s="426"/>
      <c r="P13" s="426"/>
      <c r="Q13" s="426"/>
    </row>
    <row r="14" spans="1:22" s="26" customFormat="1" ht="6" customHeight="1">
      <c r="B14" s="30"/>
      <c r="C14" s="30"/>
      <c r="D14" s="31"/>
      <c r="E14" s="31"/>
      <c r="F14" s="31"/>
      <c r="G14" s="31"/>
      <c r="H14" s="31"/>
      <c r="I14" s="31"/>
      <c r="J14" s="31"/>
      <c r="K14" s="31"/>
      <c r="L14" s="31"/>
      <c r="M14" s="31"/>
      <c r="N14" s="31"/>
      <c r="O14" s="31"/>
      <c r="P14" s="31"/>
      <c r="Q14" s="31"/>
    </row>
    <row r="15" spans="1:22" s="26" customFormat="1" ht="162.75" customHeight="1">
      <c r="B15" s="421" t="s">
        <v>90</v>
      </c>
      <c r="C15" s="421"/>
      <c r="D15" s="260" t="s">
        <v>91</v>
      </c>
      <c r="E15" s="261"/>
      <c r="F15" s="261"/>
      <c r="G15" s="261"/>
      <c r="H15" s="261"/>
      <c r="I15" s="261"/>
      <c r="J15" s="261"/>
      <c r="K15" s="261"/>
      <c r="L15" s="261"/>
      <c r="M15" s="261"/>
      <c r="N15" s="261"/>
      <c r="O15" s="261"/>
      <c r="P15" s="79"/>
      <c r="Q15" s="79"/>
    </row>
    <row r="16" spans="1:22" s="26" customFormat="1" ht="5.25" customHeight="1"/>
    <row r="17" spans="2:17" s="26" customFormat="1" ht="41.25" customHeight="1">
      <c r="B17" s="421" t="s">
        <v>45</v>
      </c>
      <c r="C17" s="421"/>
      <c r="D17" s="426" t="s">
        <v>46</v>
      </c>
      <c r="E17" s="426"/>
      <c r="F17" s="426"/>
      <c r="G17" s="426"/>
      <c r="H17" s="426"/>
      <c r="I17" s="426"/>
      <c r="J17" s="426"/>
      <c r="K17" s="426"/>
      <c r="L17" s="426"/>
      <c r="M17" s="426"/>
      <c r="N17" s="426"/>
      <c r="O17" s="426"/>
      <c r="P17" s="426"/>
      <c r="Q17" s="426"/>
    </row>
    <row r="18" spans="2:17" s="26" customFormat="1" ht="6.75" customHeight="1"/>
    <row r="19" spans="2:17" s="26" customFormat="1" ht="101.25" customHeight="1">
      <c r="B19" s="421" t="s">
        <v>64</v>
      </c>
      <c r="C19" s="421"/>
      <c r="D19" s="426" t="s">
        <v>65</v>
      </c>
      <c r="E19" s="426"/>
      <c r="F19" s="426"/>
      <c r="G19" s="426"/>
      <c r="H19" s="426"/>
      <c r="I19" s="426"/>
      <c r="J19" s="426"/>
      <c r="K19" s="426"/>
      <c r="L19" s="426"/>
      <c r="M19" s="426"/>
      <c r="N19" s="426"/>
      <c r="O19" s="426"/>
      <c r="P19" s="426"/>
      <c r="Q19" s="426"/>
    </row>
    <row r="20" spans="2:17" s="26" customFormat="1" ht="7.5" customHeight="1"/>
    <row r="21" spans="2:17" s="26" customFormat="1" ht="63" customHeight="1">
      <c r="B21" s="421" t="s">
        <v>66</v>
      </c>
      <c r="C21" s="421"/>
      <c r="D21" s="426" t="s">
        <v>67</v>
      </c>
      <c r="E21" s="426"/>
      <c r="F21" s="426"/>
      <c r="G21" s="426"/>
      <c r="H21" s="426"/>
      <c r="I21" s="426"/>
      <c r="J21" s="426"/>
      <c r="K21" s="426"/>
      <c r="L21" s="426"/>
      <c r="M21" s="426"/>
      <c r="N21" s="426"/>
      <c r="O21" s="426"/>
      <c r="P21" s="426"/>
      <c r="Q21" s="426"/>
    </row>
    <row r="22" spans="2:17" s="26" customFormat="1" ht="6" customHeight="1"/>
    <row r="23" spans="2:17" s="26" customFormat="1" ht="69.75" customHeight="1">
      <c r="B23" s="421" t="s">
        <v>68</v>
      </c>
      <c r="C23" s="421"/>
      <c r="D23" s="426" t="s">
        <v>69</v>
      </c>
      <c r="E23" s="426"/>
      <c r="F23" s="426"/>
      <c r="G23" s="426"/>
      <c r="H23" s="426"/>
      <c r="I23" s="426"/>
      <c r="J23" s="426"/>
      <c r="K23" s="426"/>
      <c r="L23" s="426"/>
      <c r="M23" s="426"/>
      <c r="N23" s="426"/>
      <c r="O23" s="426"/>
      <c r="P23" s="426"/>
      <c r="Q23" s="426"/>
    </row>
    <row r="24" spans="2:17" s="26" customFormat="1" ht="6" customHeight="1"/>
    <row r="25" spans="2:17" s="26" customFormat="1" ht="75.75" customHeight="1">
      <c r="B25" s="421" t="s">
        <v>70</v>
      </c>
      <c r="C25" s="421"/>
      <c r="D25" s="426" t="s">
        <v>89</v>
      </c>
      <c r="E25" s="426"/>
      <c r="F25" s="426"/>
      <c r="G25" s="426"/>
      <c r="H25" s="426"/>
      <c r="I25" s="426"/>
      <c r="J25" s="426"/>
      <c r="K25" s="426"/>
      <c r="L25" s="426"/>
      <c r="M25" s="426"/>
      <c r="N25" s="426"/>
      <c r="O25" s="426"/>
      <c r="P25" s="426"/>
      <c r="Q25" s="426"/>
    </row>
    <row r="26" spans="2:17" s="26" customFormat="1" ht="6" customHeight="1"/>
    <row r="27" spans="2:17" s="26" customFormat="1" ht="93" customHeight="1">
      <c r="B27" s="421" t="s">
        <v>71</v>
      </c>
      <c r="C27" s="421"/>
      <c r="D27" s="426" t="s">
        <v>72</v>
      </c>
      <c r="E27" s="426"/>
      <c r="F27" s="426"/>
      <c r="G27" s="426"/>
      <c r="H27" s="426"/>
      <c r="I27" s="426"/>
      <c r="J27" s="426"/>
      <c r="K27" s="426"/>
      <c r="L27" s="426"/>
      <c r="M27" s="426"/>
      <c r="N27" s="426"/>
      <c r="O27" s="426"/>
      <c r="P27" s="426"/>
      <c r="Q27" s="426"/>
    </row>
    <row r="28" spans="2:17" s="26" customFormat="1" ht="7.5" customHeight="1"/>
    <row r="29" spans="2:17" s="26" customFormat="1" ht="105" customHeight="1">
      <c r="B29" s="421" t="s">
        <v>73</v>
      </c>
      <c r="C29" s="421"/>
      <c r="D29" s="426" t="s">
        <v>74</v>
      </c>
      <c r="E29" s="426"/>
      <c r="F29" s="426"/>
      <c r="G29" s="426"/>
      <c r="H29" s="426"/>
      <c r="I29" s="426"/>
      <c r="J29" s="426"/>
      <c r="K29" s="426"/>
      <c r="L29" s="426"/>
      <c r="M29" s="426"/>
      <c r="N29" s="426"/>
      <c r="O29" s="426"/>
      <c r="P29" s="426"/>
      <c r="Q29" s="426"/>
    </row>
    <row r="30" spans="2:17" s="26" customFormat="1" ht="6.75" customHeight="1"/>
    <row r="31" spans="2:17" s="26" customFormat="1" ht="225" customHeight="1">
      <c r="B31" s="421" t="s">
        <v>583</v>
      </c>
      <c r="C31" s="421"/>
      <c r="D31" s="262" t="s">
        <v>714</v>
      </c>
      <c r="E31" s="261"/>
      <c r="F31" s="261"/>
      <c r="G31" s="261"/>
      <c r="H31" s="261"/>
      <c r="I31" s="261"/>
      <c r="J31" s="261"/>
      <c r="K31" s="261"/>
      <c r="L31" s="261"/>
      <c r="M31" s="261"/>
      <c r="N31" s="261"/>
      <c r="O31" s="261"/>
      <c r="P31" s="79"/>
      <c r="Q31" s="79"/>
    </row>
  </sheetData>
  <sheetProtection algorithmName="SHA-512" hashValue="rLzUfBij6xe6lvv9mhqKIelWHCAew71caTuM6Ylvtmlz26n0q5jVVIV8ONwMgIU3AU5QNITTQG/Ewpv01VWCLQ==" saltValue="iWLyXl79k+lo6ilLuCHOWg==" spinCount="100000" sheet="1" objects="1" scenarios="1"/>
  <mergeCells count="32">
    <mergeCell ref="B29:C29"/>
    <mergeCell ref="D29:Q29"/>
    <mergeCell ref="B23:C23"/>
    <mergeCell ref="D23:Q23"/>
    <mergeCell ref="D25:Q25"/>
    <mergeCell ref="B25:C25"/>
    <mergeCell ref="B27:C27"/>
    <mergeCell ref="D27:Q27"/>
    <mergeCell ref="D21:Q21"/>
    <mergeCell ref="B11:C11"/>
    <mergeCell ref="D11:Q11"/>
    <mergeCell ref="B13:C13"/>
    <mergeCell ref="D13:Q13"/>
    <mergeCell ref="B17:C17"/>
    <mergeCell ref="D17:Q17"/>
    <mergeCell ref="B15:C15"/>
    <mergeCell ref="C2:Q2"/>
    <mergeCell ref="B31:C31"/>
    <mergeCell ref="B1:Q1"/>
    <mergeCell ref="B3:C3"/>
    <mergeCell ref="B4:C4"/>
    <mergeCell ref="B5:C5"/>
    <mergeCell ref="B9:C9"/>
    <mergeCell ref="D3:Q3"/>
    <mergeCell ref="D5:Q5"/>
    <mergeCell ref="B7:C7"/>
    <mergeCell ref="D7:Q7"/>
    <mergeCell ref="D9:Q9"/>
    <mergeCell ref="B6:C6"/>
    <mergeCell ref="B19:C19"/>
    <mergeCell ref="D19:Q19"/>
    <mergeCell ref="B21:C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4" tint="0.39997558519241921"/>
  </sheetPr>
  <dimension ref="A1:T27"/>
  <sheetViews>
    <sheetView zoomScale="80" zoomScaleNormal="80" workbookViewId="0">
      <selection activeCell="B26" sqref="B26"/>
    </sheetView>
  </sheetViews>
  <sheetFormatPr baseColWidth="10" defaultColWidth="11.5" defaultRowHeight="15"/>
  <cols>
    <col min="1" max="1" width="2.6640625" style="3" customWidth="1"/>
    <col min="2" max="16384" width="11.5" style="3"/>
  </cols>
  <sheetData>
    <row r="1" spans="2:20" ht="77.25" customHeight="1">
      <c r="B1" s="429"/>
      <c r="C1" s="429"/>
      <c r="D1" s="429"/>
      <c r="E1" s="429"/>
      <c r="F1" s="429"/>
      <c r="G1" s="429"/>
      <c r="H1" s="429"/>
      <c r="I1" s="429"/>
      <c r="J1" s="429"/>
      <c r="K1" s="429"/>
      <c r="L1" s="429"/>
      <c r="M1" s="429"/>
      <c r="N1" s="429"/>
      <c r="O1" s="429"/>
      <c r="P1" s="429"/>
      <c r="Q1" s="429"/>
      <c r="R1" s="429"/>
      <c r="S1" s="429"/>
      <c r="T1" s="429"/>
    </row>
    <row r="2" spans="2:20" ht="44.25" customHeight="1">
      <c r="B2" s="80"/>
      <c r="C2" s="430"/>
      <c r="D2" s="430"/>
      <c r="E2" s="430"/>
      <c r="F2" s="430"/>
      <c r="G2" s="430"/>
      <c r="H2" s="430"/>
      <c r="I2" s="430"/>
      <c r="J2" s="430"/>
      <c r="K2" s="430"/>
      <c r="L2" s="430"/>
      <c r="M2" s="430"/>
      <c r="N2" s="430"/>
      <c r="O2" s="430"/>
      <c r="P2" s="430"/>
      <c r="Q2" s="430"/>
      <c r="R2" s="430"/>
      <c r="S2" s="430"/>
      <c r="T2" s="430"/>
    </row>
    <row r="26" spans="1:20" ht="86.25" customHeight="1"/>
    <row r="27" spans="1:20" ht="26">
      <c r="A27" s="428" t="s">
        <v>580</v>
      </c>
      <c r="B27" s="428"/>
      <c r="C27" s="428"/>
      <c r="D27" s="428"/>
      <c r="E27" s="428"/>
      <c r="F27" s="428"/>
      <c r="G27" s="428"/>
      <c r="H27" s="428"/>
      <c r="I27" s="428"/>
      <c r="J27" s="428"/>
      <c r="K27" s="428"/>
      <c r="L27" s="428"/>
      <c r="M27" s="428"/>
      <c r="N27" s="428"/>
      <c r="O27" s="428"/>
      <c r="P27" s="428"/>
      <c r="Q27" s="263"/>
      <c r="R27" s="263"/>
      <c r="S27" s="263"/>
      <c r="T27" s="263"/>
    </row>
  </sheetData>
  <sheetProtection algorithmName="SHA-512" hashValue="mMkw4/mXTXKBXJuncZtWZ3UUTYnrM+1LaCPd9HKaPOYDUJF11XEa1Y1SZ/Ghpesk8k3nPM5D6r/AV0rCFS0xdw==" saltValue="V133/sHn7AOh8NemSKSeUw==" spinCount="100000" sheet="1" objects="1" scenarios="1"/>
  <mergeCells count="3">
    <mergeCell ref="A27:P27"/>
    <mergeCell ref="B1:T1"/>
    <mergeCell ref="C2:T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4" tint="0.39997558519241921"/>
  </sheetPr>
  <dimension ref="A1:O29"/>
  <sheetViews>
    <sheetView zoomScale="80" zoomScaleNormal="80" workbookViewId="0">
      <pane ySplit="1" topLeftCell="A2" activePane="bottomLeft" state="frozen"/>
      <selection pane="bottomLeft" activeCell="L11" sqref="L11"/>
    </sheetView>
  </sheetViews>
  <sheetFormatPr baseColWidth="10" defaultColWidth="11.5" defaultRowHeight="15"/>
  <cols>
    <col min="1" max="17" width="11.5" style="3"/>
    <col min="18" max="18" width="29.1640625" style="3" customWidth="1"/>
    <col min="19" max="16384" width="11.5" style="3"/>
  </cols>
  <sheetData>
    <row r="1" spans="1:15" ht="77.25" customHeight="1">
      <c r="A1" s="429"/>
      <c r="B1" s="429"/>
      <c r="C1" s="429"/>
      <c r="D1" s="429"/>
      <c r="E1" s="429"/>
      <c r="F1" s="429"/>
      <c r="G1" s="429"/>
      <c r="H1" s="429"/>
      <c r="I1" s="429"/>
      <c r="J1" s="429"/>
      <c r="K1" s="429"/>
      <c r="L1" s="429"/>
      <c r="M1" s="429"/>
      <c r="N1" s="429"/>
      <c r="O1" s="429"/>
    </row>
    <row r="2" spans="1:15" ht="14.25" customHeight="1">
      <c r="A2" s="70"/>
    </row>
    <row r="3" spans="1:15" ht="18.75" customHeight="1">
      <c r="D3" s="431" t="s">
        <v>578</v>
      </c>
      <c r="E3" s="431"/>
      <c r="F3" s="431"/>
      <c r="G3" s="431"/>
      <c r="H3" s="431"/>
      <c r="I3" s="431"/>
      <c r="J3" s="431"/>
      <c r="K3" s="431"/>
    </row>
    <row r="4" spans="1:15" ht="18" customHeight="1">
      <c r="D4" s="432" t="s">
        <v>579</v>
      </c>
      <c r="E4" s="432"/>
      <c r="F4" s="432"/>
      <c r="G4" s="432"/>
      <c r="H4" s="432"/>
      <c r="I4" s="432"/>
      <c r="J4" s="432"/>
      <c r="K4" s="432"/>
    </row>
    <row r="27" spans="4:11" ht="51" customHeight="1"/>
    <row r="28" spans="4:11" ht="17">
      <c r="D28" s="431" t="s">
        <v>615</v>
      </c>
      <c r="E28" s="431"/>
      <c r="F28" s="431"/>
      <c r="G28" s="431"/>
      <c r="H28" s="431"/>
      <c r="I28" s="431"/>
      <c r="J28" s="431"/>
      <c r="K28" s="431"/>
    </row>
    <row r="29" spans="4:11" ht="21.75" customHeight="1">
      <c r="D29" s="432" t="s">
        <v>616</v>
      </c>
      <c r="E29" s="432"/>
      <c r="F29" s="432"/>
      <c r="G29" s="432"/>
      <c r="H29" s="432"/>
      <c r="I29" s="432"/>
      <c r="J29" s="432"/>
      <c r="K29" s="432"/>
    </row>
  </sheetData>
  <sheetProtection algorithmName="SHA-512" hashValue="ThtpCtVH/DthvJvU7jHbUMXFzXONn8LyAry603LCl7Fa7CLLglaEtM3qKRYKZT/SCpPnfQDLv+8QtiUqnaYrpQ==" saltValue="S/bRzQCrxncXEfci6AxeYA==" spinCount="100000" sheet="1" objects="1" scenarios="1"/>
  <mergeCells count="5">
    <mergeCell ref="A1:O1"/>
    <mergeCell ref="D3:K3"/>
    <mergeCell ref="D4:K4"/>
    <mergeCell ref="D28:K28"/>
    <mergeCell ref="D29:K29"/>
  </mergeCells>
  <pageMargins left="0.7" right="0.7" top="0.75" bottom="0.75" header="0.3" footer="0.3"/>
  <pageSetup paperSize="9" orientation="portrait" horizontalDpi="30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4" tint="0.39997558519241921"/>
    <pageSetUpPr fitToPage="1"/>
  </sheetPr>
  <dimension ref="A1:WP106"/>
  <sheetViews>
    <sheetView zoomScale="80" zoomScaleNormal="80" zoomScalePageLayoutView="80" workbookViewId="0">
      <selection activeCell="E5" sqref="E5"/>
    </sheetView>
  </sheetViews>
  <sheetFormatPr baseColWidth="10" defaultColWidth="11.5" defaultRowHeight="16"/>
  <cols>
    <col min="1" max="1" width="14.6640625" style="15" customWidth="1"/>
    <col min="2" max="2" width="4.33203125" style="12" customWidth="1"/>
    <col min="3" max="3" width="25.1640625" style="13" customWidth="1"/>
    <col min="4" max="4" width="46.1640625" style="14" customWidth="1"/>
    <col min="5" max="5" width="37.6640625" style="12" customWidth="1"/>
    <col min="6" max="6" width="36.5" style="12" customWidth="1"/>
    <col min="7" max="7" width="34.83203125" style="12" customWidth="1"/>
    <col min="8" max="8" width="36" style="12" customWidth="1"/>
    <col min="9" max="9" width="32.83203125" style="12" customWidth="1"/>
    <col min="10" max="10" width="30" style="12" customWidth="1"/>
    <col min="11" max="16384" width="11.5" style="12"/>
  </cols>
  <sheetData>
    <row r="1" spans="1:13" ht="77.25" customHeight="1">
      <c r="A1" s="436"/>
      <c r="B1" s="436"/>
      <c r="C1" s="436"/>
      <c r="D1" s="436"/>
      <c r="E1" s="436"/>
      <c r="F1" s="436"/>
      <c r="G1" s="436"/>
      <c r="H1" s="436"/>
    </row>
    <row r="2" spans="1:13" ht="14" customHeight="1">
      <c r="A2" s="82"/>
      <c r="B2" s="82"/>
      <c r="C2" s="82"/>
      <c r="D2" s="82"/>
      <c r="E2" s="82"/>
      <c r="F2" s="82"/>
      <c r="G2" s="82"/>
      <c r="H2" s="82"/>
    </row>
    <row r="3" spans="1:13" s="81" customFormat="1" ht="33" customHeight="1">
      <c r="A3" s="118" t="s">
        <v>29</v>
      </c>
      <c r="B3" s="443" t="s">
        <v>33</v>
      </c>
      <c r="C3" s="444"/>
      <c r="D3" s="128" t="s">
        <v>0</v>
      </c>
      <c r="E3" s="119" t="s">
        <v>2</v>
      </c>
      <c r="F3" s="120" t="s">
        <v>3</v>
      </c>
      <c r="G3" s="115" t="s">
        <v>4</v>
      </c>
      <c r="H3" s="121" t="s">
        <v>5</v>
      </c>
    </row>
    <row r="4" spans="1:13" s="32" customFormat="1" ht="117" customHeight="1" thickBot="1">
      <c r="A4" s="437" t="s">
        <v>108</v>
      </c>
      <c r="B4" s="83">
        <v>1</v>
      </c>
      <c r="C4" s="130" t="s">
        <v>716</v>
      </c>
      <c r="D4" s="153" t="s">
        <v>101</v>
      </c>
      <c r="E4" s="116" t="s">
        <v>639</v>
      </c>
      <c r="F4" s="114" t="s">
        <v>640</v>
      </c>
      <c r="G4" s="114" t="s">
        <v>641</v>
      </c>
      <c r="H4" s="117" t="s">
        <v>642</v>
      </c>
      <c r="I4" s="112"/>
      <c r="J4" s="112"/>
      <c r="K4" s="112"/>
      <c r="L4" s="112"/>
      <c r="M4" s="112"/>
    </row>
    <row r="5" spans="1:13" s="32" customFormat="1" ht="110.25" customHeight="1" thickBot="1">
      <c r="A5" s="438"/>
      <c r="B5" s="83">
        <v>2</v>
      </c>
      <c r="C5" s="130" t="s">
        <v>717</v>
      </c>
      <c r="D5" s="154" t="s">
        <v>169</v>
      </c>
      <c r="E5" s="84" t="s">
        <v>170</v>
      </c>
      <c r="F5" s="85" t="s">
        <v>172</v>
      </c>
      <c r="G5" s="85" t="s">
        <v>171</v>
      </c>
      <c r="H5" s="104" t="s">
        <v>102</v>
      </c>
      <c r="I5" s="112"/>
      <c r="J5" s="112"/>
      <c r="K5" s="112"/>
      <c r="L5" s="112"/>
      <c r="M5" s="112"/>
    </row>
    <row r="6" spans="1:13" s="32" customFormat="1" ht="98.25" customHeight="1" thickBot="1">
      <c r="A6" s="438"/>
      <c r="B6" s="83">
        <v>3</v>
      </c>
      <c r="C6" s="130" t="s">
        <v>718</v>
      </c>
      <c r="D6" s="155" t="s">
        <v>103</v>
      </c>
      <c r="E6" s="84" t="s">
        <v>104</v>
      </c>
      <c r="F6" s="85" t="s">
        <v>105</v>
      </c>
      <c r="G6" s="85" t="s">
        <v>106</v>
      </c>
      <c r="H6" s="104" t="s">
        <v>107</v>
      </c>
      <c r="I6" s="112"/>
      <c r="J6" s="112"/>
      <c r="K6" s="112"/>
      <c r="L6" s="112"/>
      <c r="M6" s="112"/>
    </row>
    <row r="7" spans="1:13" s="32" customFormat="1" ht="75.75" customHeight="1" thickBot="1">
      <c r="A7" s="439"/>
      <c r="B7" s="83">
        <v>4</v>
      </c>
      <c r="C7" s="131" t="s">
        <v>719</v>
      </c>
      <c r="D7" s="155" t="s">
        <v>564</v>
      </c>
      <c r="E7" s="84" t="s">
        <v>565</v>
      </c>
      <c r="F7" s="85" t="s">
        <v>566</v>
      </c>
      <c r="G7" s="85" t="s">
        <v>567</v>
      </c>
      <c r="H7" s="105" t="s">
        <v>568</v>
      </c>
      <c r="I7" s="112"/>
      <c r="J7" s="112"/>
      <c r="K7" s="112"/>
      <c r="L7" s="112"/>
      <c r="M7" s="112"/>
    </row>
    <row r="8" spans="1:13" s="32" customFormat="1" ht="89" customHeight="1" thickBot="1">
      <c r="A8" s="451" t="s">
        <v>109</v>
      </c>
      <c r="B8" s="83">
        <v>7</v>
      </c>
      <c r="C8" s="132" t="s">
        <v>746</v>
      </c>
      <c r="D8" s="156" t="s">
        <v>195</v>
      </c>
      <c r="E8" s="87" t="s">
        <v>112</v>
      </c>
      <c r="F8" s="88" t="s">
        <v>113</v>
      </c>
      <c r="G8" s="88" t="s">
        <v>114</v>
      </c>
      <c r="H8" s="106" t="s">
        <v>115</v>
      </c>
      <c r="I8" s="112"/>
      <c r="J8" s="112"/>
      <c r="K8" s="112"/>
      <c r="L8" s="112"/>
      <c r="M8" s="112"/>
    </row>
    <row r="9" spans="1:13" s="32" customFormat="1" ht="60" customHeight="1" thickBot="1">
      <c r="A9" s="452"/>
      <c r="B9" s="83">
        <v>5</v>
      </c>
      <c r="C9" s="133" t="s">
        <v>745</v>
      </c>
      <c r="D9" s="156" t="s">
        <v>110</v>
      </c>
      <c r="E9" s="89" t="s">
        <v>111</v>
      </c>
      <c r="F9" s="90" t="s">
        <v>194</v>
      </c>
      <c r="G9" s="90" t="s">
        <v>650</v>
      </c>
      <c r="H9" s="106" t="s">
        <v>193</v>
      </c>
      <c r="I9" s="112"/>
      <c r="J9" s="112"/>
      <c r="K9" s="112"/>
      <c r="L9" s="112"/>
      <c r="M9" s="112"/>
    </row>
    <row r="10" spans="1:13" s="32" customFormat="1" ht="105" customHeight="1" thickBot="1">
      <c r="A10" s="452"/>
      <c r="B10" s="83">
        <v>6</v>
      </c>
      <c r="C10" s="133" t="s">
        <v>744</v>
      </c>
      <c r="D10" s="156" t="s">
        <v>608</v>
      </c>
      <c r="E10" s="91" t="s">
        <v>609</v>
      </c>
      <c r="F10" s="92" t="s">
        <v>612</v>
      </c>
      <c r="G10" s="92" t="s">
        <v>613</v>
      </c>
      <c r="H10" s="107" t="s">
        <v>611</v>
      </c>
      <c r="I10" s="112"/>
      <c r="J10" s="112"/>
      <c r="K10" s="112"/>
      <c r="L10" s="112"/>
      <c r="M10" s="112"/>
    </row>
    <row r="11" spans="1:13" s="32" customFormat="1" ht="90.75" customHeight="1" thickBot="1">
      <c r="A11" s="453"/>
      <c r="B11" s="83">
        <v>8</v>
      </c>
      <c r="C11" s="134" t="s">
        <v>743</v>
      </c>
      <c r="D11" s="156" t="s">
        <v>116</v>
      </c>
      <c r="E11" s="89" t="s">
        <v>574</v>
      </c>
      <c r="F11" s="88" t="s">
        <v>575</v>
      </c>
      <c r="G11" s="86" t="s">
        <v>576</v>
      </c>
      <c r="H11" s="105" t="s">
        <v>577</v>
      </c>
      <c r="I11" s="112"/>
      <c r="J11" s="112"/>
      <c r="K11" s="112"/>
      <c r="L11" s="112"/>
      <c r="M11" s="112"/>
    </row>
    <row r="12" spans="1:13" s="32" customFormat="1" ht="76.5" customHeight="1" thickBot="1">
      <c r="A12" s="448" t="s">
        <v>117</v>
      </c>
      <c r="B12" s="83">
        <v>9</v>
      </c>
      <c r="C12" s="135" t="s">
        <v>742</v>
      </c>
      <c r="D12" s="148" t="s">
        <v>594</v>
      </c>
      <c r="E12" s="93" t="s">
        <v>560</v>
      </c>
      <c r="F12" s="94" t="s">
        <v>610</v>
      </c>
      <c r="G12" s="94" t="s">
        <v>596</v>
      </c>
      <c r="H12" s="108" t="s">
        <v>595</v>
      </c>
      <c r="I12" s="112"/>
      <c r="J12" s="112"/>
      <c r="K12" s="112"/>
      <c r="L12" s="112"/>
      <c r="M12" s="112"/>
    </row>
    <row r="13" spans="1:13" s="32" customFormat="1" ht="90" customHeight="1" thickBot="1">
      <c r="A13" s="449"/>
      <c r="B13" s="83">
        <v>10</v>
      </c>
      <c r="C13" s="136" t="s">
        <v>741</v>
      </c>
      <c r="D13" s="148" t="s">
        <v>235</v>
      </c>
      <c r="E13" s="93" t="s">
        <v>6</v>
      </c>
      <c r="F13" s="94" t="s">
        <v>164</v>
      </c>
      <c r="G13" s="94" t="s">
        <v>165</v>
      </c>
      <c r="H13" s="108" t="s">
        <v>7</v>
      </c>
      <c r="I13" s="112"/>
      <c r="J13" s="112"/>
      <c r="K13" s="112"/>
      <c r="L13" s="112"/>
      <c r="M13" s="112"/>
    </row>
    <row r="14" spans="1:13" s="32" customFormat="1" ht="56.25" customHeight="1" thickBot="1">
      <c r="A14" s="449"/>
      <c r="B14" s="83">
        <v>11</v>
      </c>
      <c r="C14" s="136" t="s">
        <v>740</v>
      </c>
      <c r="D14" s="149" t="s">
        <v>167</v>
      </c>
      <c r="E14" s="96" t="s">
        <v>598</v>
      </c>
      <c r="F14" s="95" t="s">
        <v>599</v>
      </c>
      <c r="G14" s="85" t="s">
        <v>600</v>
      </c>
      <c r="H14" s="108" t="s">
        <v>601</v>
      </c>
      <c r="I14" s="112"/>
      <c r="J14" s="112"/>
      <c r="K14" s="112"/>
      <c r="L14" s="112"/>
      <c r="M14" s="112"/>
    </row>
    <row r="15" spans="1:13" s="32" customFormat="1" ht="109.5" customHeight="1" thickBot="1">
      <c r="A15" s="449"/>
      <c r="B15" s="83">
        <v>12</v>
      </c>
      <c r="C15" s="136" t="s">
        <v>739</v>
      </c>
      <c r="D15" s="149" t="s">
        <v>570</v>
      </c>
      <c r="E15" s="97" t="s">
        <v>241</v>
      </c>
      <c r="F15" s="98" t="s">
        <v>236</v>
      </c>
      <c r="G15" s="98" t="s">
        <v>238</v>
      </c>
      <c r="H15" s="109" t="s">
        <v>237</v>
      </c>
      <c r="I15" s="112"/>
      <c r="J15" s="112"/>
      <c r="K15" s="112"/>
      <c r="L15" s="112"/>
      <c r="M15" s="112"/>
    </row>
    <row r="16" spans="1:13" s="32" customFormat="1" ht="90" customHeight="1" thickBot="1">
      <c r="A16" s="449"/>
      <c r="B16" s="83">
        <v>13</v>
      </c>
      <c r="C16" s="137" t="s">
        <v>738</v>
      </c>
      <c r="D16" s="149" t="s">
        <v>230</v>
      </c>
      <c r="E16" s="84" t="s">
        <v>232</v>
      </c>
      <c r="F16" s="85" t="s">
        <v>231</v>
      </c>
      <c r="G16" s="85" t="s">
        <v>233</v>
      </c>
      <c r="H16" s="104" t="s">
        <v>234</v>
      </c>
      <c r="I16" s="112"/>
      <c r="J16" s="112"/>
      <c r="K16" s="112"/>
      <c r="L16" s="112"/>
      <c r="M16" s="112"/>
    </row>
    <row r="17" spans="1:614" s="32" customFormat="1" ht="93.75" customHeight="1" thickBot="1">
      <c r="A17" s="449"/>
      <c r="B17" s="83">
        <v>14</v>
      </c>
      <c r="C17" s="137" t="s">
        <v>737</v>
      </c>
      <c r="D17" s="149" t="s">
        <v>552</v>
      </c>
      <c r="E17" s="93" t="s">
        <v>754</v>
      </c>
      <c r="F17" s="99" t="s">
        <v>553</v>
      </c>
      <c r="G17" s="99" t="s">
        <v>554</v>
      </c>
      <c r="H17" s="110" t="s">
        <v>589</v>
      </c>
      <c r="I17" s="112"/>
      <c r="J17" s="112"/>
      <c r="K17" s="112"/>
      <c r="L17" s="112"/>
      <c r="M17" s="112"/>
    </row>
    <row r="18" spans="1:614" s="32" customFormat="1" ht="81" customHeight="1" thickBot="1">
      <c r="A18" s="449"/>
      <c r="B18" s="83">
        <v>15</v>
      </c>
      <c r="C18" s="136" t="s">
        <v>736</v>
      </c>
      <c r="D18" s="149" t="s">
        <v>118</v>
      </c>
      <c r="E18" s="93" t="s">
        <v>58</v>
      </c>
      <c r="F18" s="85" t="s">
        <v>92</v>
      </c>
      <c r="G18" s="85" t="s">
        <v>95</v>
      </c>
      <c r="H18" s="104" t="s">
        <v>239</v>
      </c>
      <c r="I18" s="112"/>
      <c r="J18" s="112"/>
      <c r="K18" s="112"/>
      <c r="L18" s="112"/>
      <c r="M18" s="112"/>
    </row>
    <row r="19" spans="1:614" s="32" customFormat="1" ht="87" customHeight="1" thickBot="1">
      <c r="A19" s="449"/>
      <c r="B19" s="83">
        <v>16</v>
      </c>
      <c r="C19" s="136" t="s">
        <v>735</v>
      </c>
      <c r="D19" s="149" t="s">
        <v>202</v>
      </c>
      <c r="E19" s="96" t="s">
        <v>119</v>
      </c>
      <c r="F19" s="99" t="s">
        <v>203</v>
      </c>
      <c r="G19" s="99" t="s">
        <v>120</v>
      </c>
      <c r="H19" s="110" t="s">
        <v>201</v>
      </c>
      <c r="I19" s="112"/>
      <c r="J19" s="112"/>
      <c r="K19" s="112"/>
      <c r="L19" s="112"/>
      <c r="M19" s="112"/>
    </row>
    <row r="20" spans="1:614" s="34" customFormat="1" ht="54" customHeight="1" thickBot="1">
      <c r="A20" s="449"/>
      <c r="B20" s="83">
        <v>17</v>
      </c>
      <c r="C20" s="136" t="s">
        <v>734</v>
      </c>
      <c r="D20" s="149" t="s">
        <v>646</v>
      </c>
      <c r="E20" s="93" t="s">
        <v>94</v>
      </c>
      <c r="F20" s="85" t="s">
        <v>644</v>
      </c>
      <c r="G20" s="85" t="s">
        <v>643</v>
      </c>
      <c r="H20" s="104" t="s">
        <v>645</v>
      </c>
      <c r="I20" s="112"/>
      <c r="J20" s="113"/>
      <c r="K20" s="113"/>
      <c r="L20" s="113"/>
      <c r="M20" s="11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row>
    <row r="21" spans="1:614" s="32" customFormat="1" ht="65.25" customHeight="1" thickBot="1">
      <c r="A21" s="450"/>
      <c r="B21" s="83">
        <v>18</v>
      </c>
      <c r="C21" s="138" t="s">
        <v>733</v>
      </c>
      <c r="D21" s="149" t="s">
        <v>121</v>
      </c>
      <c r="E21" s="84" t="s">
        <v>93</v>
      </c>
      <c r="F21" s="85" t="s">
        <v>122</v>
      </c>
      <c r="G21" s="85" t="s">
        <v>123</v>
      </c>
      <c r="H21" s="104" t="s">
        <v>124</v>
      </c>
      <c r="I21" s="112"/>
      <c r="J21" s="112"/>
      <c r="K21" s="112"/>
      <c r="L21" s="112"/>
      <c r="M21" s="112"/>
    </row>
    <row r="22" spans="1:614" s="35" customFormat="1" ht="102.75" customHeight="1" thickBot="1">
      <c r="A22" s="440" t="s">
        <v>125</v>
      </c>
      <c r="B22" s="83">
        <v>19</v>
      </c>
      <c r="C22" s="139" t="s">
        <v>732</v>
      </c>
      <c r="D22" s="157" t="s">
        <v>624</v>
      </c>
      <c r="E22" s="84" t="s">
        <v>126</v>
      </c>
      <c r="F22" s="85" t="s">
        <v>127</v>
      </c>
      <c r="G22" s="85" t="s">
        <v>128</v>
      </c>
      <c r="H22" s="104" t="s">
        <v>569</v>
      </c>
      <c r="I22" s="112"/>
      <c r="J22" s="112"/>
      <c r="K22" s="112"/>
      <c r="L22" s="112"/>
      <c r="M22" s="11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row>
    <row r="23" spans="1:614" s="35" customFormat="1" ht="83.25" customHeight="1" thickBot="1">
      <c r="A23" s="441"/>
      <c r="B23" s="83">
        <v>20</v>
      </c>
      <c r="C23" s="140" t="s">
        <v>731</v>
      </c>
      <c r="D23" s="157" t="s">
        <v>652</v>
      </c>
      <c r="E23" s="84" t="s">
        <v>651</v>
      </c>
      <c r="F23" s="85" t="s">
        <v>654</v>
      </c>
      <c r="G23" s="85" t="s">
        <v>653</v>
      </c>
      <c r="H23" s="104" t="s">
        <v>655</v>
      </c>
      <c r="I23" s="112"/>
      <c r="J23" s="112"/>
      <c r="K23" s="112"/>
      <c r="L23" s="112"/>
      <c r="M23" s="11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row>
    <row r="24" spans="1:614" s="32" customFormat="1" ht="52.5" customHeight="1" thickBot="1">
      <c r="A24" s="441"/>
      <c r="B24" s="83">
        <v>21</v>
      </c>
      <c r="C24" s="140" t="s">
        <v>730</v>
      </c>
      <c r="D24" s="157" t="s">
        <v>242</v>
      </c>
      <c r="E24" s="93" t="s">
        <v>9</v>
      </c>
      <c r="F24" s="95" t="s">
        <v>8</v>
      </c>
      <c r="G24" s="95" t="s">
        <v>129</v>
      </c>
      <c r="H24" s="108" t="s">
        <v>130</v>
      </c>
      <c r="I24" s="112"/>
      <c r="J24" s="112"/>
      <c r="K24" s="112"/>
      <c r="L24" s="112"/>
      <c r="M24" s="112"/>
    </row>
    <row r="25" spans="1:614" s="32" customFormat="1" ht="57" customHeight="1" thickBot="1">
      <c r="A25" s="441"/>
      <c r="B25" s="83">
        <v>22</v>
      </c>
      <c r="C25" s="140" t="s">
        <v>729</v>
      </c>
      <c r="D25" s="157" t="s">
        <v>614</v>
      </c>
      <c r="E25" s="84" t="s">
        <v>208</v>
      </c>
      <c r="F25" s="100" t="s">
        <v>209</v>
      </c>
      <c r="G25" s="101" t="s">
        <v>607</v>
      </c>
      <c r="H25" s="111" t="s">
        <v>210</v>
      </c>
      <c r="I25" s="112"/>
      <c r="J25" s="112"/>
      <c r="K25" s="112"/>
      <c r="L25" s="112"/>
      <c r="M25" s="112"/>
    </row>
    <row r="26" spans="1:614" s="32" customFormat="1" ht="120" customHeight="1" thickBot="1">
      <c r="A26" s="441"/>
      <c r="B26" s="83">
        <v>23</v>
      </c>
      <c r="C26" s="140" t="s">
        <v>728</v>
      </c>
      <c r="D26" s="157" t="s">
        <v>166</v>
      </c>
      <c r="E26" s="93" t="s">
        <v>606</v>
      </c>
      <c r="F26" s="94" t="s">
        <v>604</v>
      </c>
      <c r="G26" s="95" t="s">
        <v>605</v>
      </c>
      <c r="H26" s="108" t="s">
        <v>213</v>
      </c>
      <c r="I26" s="112"/>
      <c r="J26" s="112"/>
      <c r="K26" s="112"/>
      <c r="L26" s="112"/>
      <c r="M26" s="112"/>
    </row>
    <row r="27" spans="1:614" s="32" customFormat="1" ht="93" customHeight="1" thickBot="1">
      <c r="A27" s="442"/>
      <c r="B27" s="83">
        <v>24</v>
      </c>
      <c r="C27" s="141" t="s">
        <v>727</v>
      </c>
      <c r="D27" s="157" t="s">
        <v>240</v>
      </c>
      <c r="E27" s="93" t="s">
        <v>10</v>
      </c>
      <c r="F27" s="95" t="s">
        <v>11</v>
      </c>
      <c r="G27" s="95" t="s">
        <v>12</v>
      </c>
      <c r="H27" s="108" t="s">
        <v>13</v>
      </c>
      <c r="I27" s="112"/>
      <c r="J27" s="112"/>
      <c r="K27" s="112"/>
      <c r="L27" s="112"/>
      <c r="M27" s="112"/>
    </row>
    <row r="28" spans="1:614" s="32" customFormat="1" ht="127.5" customHeight="1" thickBot="1">
      <c r="A28" s="445" t="s">
        <v>131</v>
      </c>
      <c r="B28" s="83">
        <v>25</v>
      </c>
      <c r="C28" s="142" t="s">
        <v>726</v>
      </c>
      <c r="D28" s="150" t="s">
        <v>132</v>
      </c>
      <c r="E28" s="102" t="s">
        <v>15</v>
      </c>
      <c r="F28" s="95" t="s">
        <v>16</v>
      </c>
      <c r="G28" s="95" t="s">
        <v>214</v>
      </c>
      <c r="H28" s="108" t="s">
        <v>215</v>
      </c>
      <c r="I28" s="112"/>
      <c r="J28" s="112"/>
      <c r="K28" s="112"/>
      <c r="L28" s="112"/>
      <c r="M28" s="112"/>
    </row>
    <row r="29" spans="1:614" s="32" customFormat="1" ht="98.25" customHeight="1" thickBot="1">
      <c r="A29" s="446"/>
      <c r="B29" s="83">
        <v>26</v>
      </c>
      <c r="C29" s="143" t="s">
        <v>725</v>
      </c>
      <c r="D29" s="150" t="s">
        <v>216</v>
      </c>
      <c r="E29" s="84" t="s">
        <v>219</v>
      </c>
      <c r="F29" s="100" t="s">
        <v>220</v>
      </c>
      <c r="G29" s="85" t="s">
        <v>221</v>
      </c>
      <c r="H29" s="105" t="s">
        <v>222</v>
      </c>
      <c r="I29" s="112"/>
      <c r="J29" s="112"/>
      <c r="K29" s="112"/>
      <c r="L29" s="112"/>
      <c r="M29" s="112"/>
    </row>
    <row r="30" spans="1:614" s="32" customFormat="1" ht="67.5" customHeight="1" thickBot="1">
      <c r="A30" s="447"/>
      <c r="B30" s="83">
        <v>27</v>
      </c>
      <c r="C30" s="144" t="s">
        <v>724</v>
      </c>
      <c r="D30" s="150" t="s">
        <v>133</v>
      </c>
      <c r="E30" s="93" t="s">
        <v>59</v>
      </c>
      <c r="F30" s="95" t="s">
        <v>14</v>
      </c>
      <c r="G30" s="85" t="s">
        <v>134</v>
      </c>
      <c r="H30" s="104" t="s">
        <v>135</v>
      </c>
      <c r="I30" s="112"/>
      <c r="J30" s="112"/>
      <c r="K30" s="112"/>
      <c r="L30" s="112"/>
      <c r="M30" s="112"/>
    </row>
    <row r="31" spans="1:614" s="32" customFormat="1" ht="346.5" customHeight="1" thickBot="1">
      <c r="A31" s="433" t="s">
        <v>136</v>
      </c>
      <c r="B31" s="83">
        <v>28</v>
      </c>
      <c r="C31" s="145" t="s">
        <v>723</v>
      </c>
      <c r="D31" s="151" t="s">
        <v>715</v>
      </c>
      <c r="E31" s="84" t="s">
        <v>97</v>
      </c>
      <c r="F31" s="85" t="s">
        <v>137</v>
      </c>
      <c r="G31" s="85" t="s">
        <v>98</v>
      </c>
      <c r="H31" s="104" t="s">
        <v>96</v>
      </c>
      <c r="I31" s="112"/>
      <c r="J31" s="112"/>
      <c r="K31" s="112"/>
      <c r="L31" s="112"/>
      <c r="M31" s="112"/>
    </row>
    <row r="32" spans="1:614" s="32" customFormat="1" ht="75.75" customHeight="1" thickBot="1">
      <c r="A32" s="434"/>
      <c r="B32" s="83">
        <v>29</v>
      </c>
      <c r="C32" s="146" t="s">
        <v>722</v>
      </c>
      <c r="D32" s="151" t="s">
        <v>138</v>
      </c>
      <c r="E32" s="84" t="s">
        <v>139</v>
      </c>
      <c r="F32" s="85" t="s">
        <v>140</v>
      </c>
      <c r="G32" s="85" t="s">
        <v>141</v>
      </c>
      <c r="H32" s="104" t="s">
        <v>142</v>
      </c>
      <c r="I32" s="112"/>
      <c r="J32" s="112"/>
      <c r="K32" s="112"/>
      <c r="L32" s="112"/>
      <c r="M32" s="112"/>
    </row>
    <row r="33" spans="1:13" s="32" customFormat="1" ht="70.5" customHeight="1" thickBot="1">
      <c r="A33" s="434"/>
      <c r="B33" s="83">
        <v>30</v>
      </c>
      <c r="C33" s="147" t="s">
        <v>721</v>
      </c>
      <c r="D33" s="151" t="s">
        <v>143</v>
      </c>
      <c r="E33" s="93" t="s">
        <v>75</v>
      </c>
      <c r="F33" s="95" t="s">
        <v>144</v>
      </c>
      <c r="G33" s="103" t="s">
        <v>228</v>
      </c>
      <c r="H33" s="104" t="s">
        <v>145</v>
      </c>
      <c r="I33" s="112"/>
      <c r="J33" s="112"/>
      <c r="K33" s="112"/>
      <c r="L33" s="112"/>
      <c r="M33" s="112"/>
    </row>
    <row r="34" spans="1:13" s="32" customFormat="1" ht="105.75" customHeight="1">
      <c r="A34" s="435"/>
      <c r="B34" s="83">
        <v>31</v>
      </c>
      <c r="C34" s="147" t="s">
        <v>720</v>
      </c>
      <c r="D34" s="152" t="s">
        <v>146</v>
      </c>
      <c r="E34" s="122" t="s">
        <v>60</v>
      </c>
      <c r="F34" s="123" t="s">
        <v>163</v>
      </c>
      <c r="G34" s="123" t="s">
        <v>61</v>
      </c>
      <c r="H34" s="124" t="s">
        <v>99</v>
      </c>
      <c r="I34" s="112"/>
      <c r="J34" s="112"/>
      <c r="K34" s="112"/>
      <c r="L34" s="112"/>
      <c r="M34" s="112"/>
    </row>
    <row r="35" spans="1:13">
      <c r="C35" s="125"/>
      <c r="D35" s="126"/>
      <c r="E35" s="127"/>
      <c r="F35" s="127"/>
      <c r="G35" s="127"/>
      <c r="H35" s="127"/>
    </row>
    <row r="36" spans="1:13">
      <c r="C36" s="125"/>
      <c r="D36" s="126"/>
      <c r="E36" s="127"/>
      <c r="F36" s="127"/>
      <c r="G36" s="127"/>
      <c r="H36" s="127"/>
    </row>
    <row r="37" spans="1:13">
      <c r="C37" s="125"/>
      <c r="D37" s="126"/>
      <c r="E37" s="127"/>
      <c r="F37" s="127"/>
      <c r="G37" s="127"/>
      <c r="H37" s="127"/>
    </row>
    <row r="38" spans="1:13">
      <c r="C38" s="125"/>
      <c r="D38" s="126"/>
      <c r="E38" s="127"/>
      <c r="F38" s="127"/>
      <c r="G38" s="127"/>
      <c r="H38" s="127"/>
    </row>
    <row r="39" spans="1:13">
      <c r="C39" s="125"/>
      <c r="D39" s="126"/>
      <c r="E39" s="127"/>
      <c r="F39" s="127"/>
      <c r="G39" s="127"/>
      <c r="H39" s="127"/>
    </row>
    <row r="40" spans="1:13">
      <c r="C40" s="125"/>
      <c r="D40" s="126"/>
      <c r="E40" s="127"/>
      <c r="F40" s="127"/>
      <c r="G40" s="127"/>
      <c r="H40" s="127"/>
    </row>
    <row r="41" spans="1:13">
      <c r="C41" s="125"/>
      <c r="D41" s="126"/>
      <c r="E41" s="127"/>
      <c r="F41" s="127"/>
      <c r="G41" s="127"/>
      <c r="H41" s="127"/>
    </row>
    <row r="106" spans="3:3">
      <c r="C106" s="13" t="e">
        <f>Metodología!#REF!</f>
        <v>#REF!</v>
      </c>
    </row>
  </sheetData>
  <sheetProtection algorithmName="SHA-512" hashValue="2X2rV3dA0zfPBp8CrPZ+O6quBXDSX+PjsMIcjkEsUYaJGUt2dCTV31pVmfIpsqatETCHLWxfzK1ZnWbdy5WRdA==" saltValue="UTH6lH1RiLtqxWMLGACK8g==" spinCount="100000" sheet="1" objects="1" scenarios="1"/>
  <mergeCells count="8">
    <mergeCell ref="A31:A34"/>
    <mergeCell ref="A1:H1"/>
    <mergeCell ref="A4:A7"/>
    <mergeCell ref="A22:A27"/>
    <mergeCell ref="B3:C3"/>
    <mergeCell ref="A28:A30"/>
    <mergeCell ref="A12:A21"/>
    <mergeCell ref="A8:A11"/>
  </mergeCells>
  <pageMargins left="0.7" right="0.7" top="0.75" bottom="0.75" header="0.3" footer="0.3"/>
  <pageSetup scale="43" fitToHeight="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5"/>
  </sheetPr>
  <dimension ref="A1:R650"/>
  <sheetViews>
    <sheetView tabSelected="1" topLeftCell="A596" zoomScale="80" zoomScaleNormal="80" zoomScalePageLayoutView="75" workbookViewId="0">
      <selection activeCell="H625" sqref="H625:I625"/>
    </sheetView>
  </sheetViews>
  <sheetFormatPr baseColWidth="10" defaultColWidth="11.5" defaultRowHeight="15"/>
  <cols>
    <col min="1" max="1" width="3.1640625" style="276" customWidth="1"/>
    <col min="2" max="2" width="3" style="276" customWidth="1"/>
    <col min="3" max="3" width="22.6640625" style="276" customWidth="1"/>
    <col min="4" max="4" width="72.33203125" style="276" customWidth="1"/>
    <col min="5" max="5" width="16.33203125" style="276" customWidth="1"/>
    <col min="6" max="6" width="12.33203125" style="276" customWidth="1"/>
    <col min="7" max="7" width="11.33203125" style="276" customWidth="1"/>
    <col min="8" max="8" width="12.83203125" style="276" customWidth="1"/>
    <col min="9" max="9" width="14.33203125" style="276" customWidth="1"/>
    <col min="10" max="10" width="57" style="276" customWidth="1"/>
    <col min="11" max="11" width="41.33203125" style="276" customWidth="1"/>
    <col min="12" max="16384" width="11.5" style="276"/>
  </cols>
  <sheetData>
    <row r="1" spans="1:18" ht="77.25" customHeight="1">
      <c r="C1" s="577"/>
      <c r="D1" s="577"/>
      <c r="E1" s="577"/>
      <c r="F1" s="577"/>
      <c r="G1" s="577"/>
      <c r="H1" s="577"/>
      <c r="I1" s="577"/>
      <c r="K1" s="282"/>
      <c r="L1" s="282"/>
      <c r="M1" s="282"/>
      <c r="N1" s="282"/>
      <c r="O1" s="283">
        <v>0</v>
      </c>
      <c r="P1" s="283" t="s">
        <v>147</v>
      </c>
      <c r="Q1" s="283" t="s">
        <v>556</v>
      </c>
      <c r="R1" s="283"/>
    </row>
    <row r="2" spans="1:18" ht="14" customHeight="1">
      <c r="L2" s="283" t="s">
        <v>147</v>
      </c>
      <c r="O2" s="283">
        <v>2</v>
      </c>
      <c r="P2" s="283"/>
      <c r="Q2" s="283" t="s">
        <v>155</v>
      </c>
      <c r="R2" s="283"/>
    </row>
    <row r="3" spans="1:18" ht="35.25" customHeight="1">
      <c r="A3" s="284"/>
      <c r="C3" s="578" t="str">
        <f>Metodología!A4</f>
        <v>A. LOGROS</v>
      </c>
      <c r="D3" s="578"/>
      <c r="E3" s="578"/>
      <c r="F3" s="578"/>
      <c r="G3" s="578"/>
      <c r="H3" s="578"/>
      <c r="I3" s="578"/>
      <c r="L3" s="283" t="s">
        <v>148</v>
      </c>
      <c r="O3" s="283">
        <v>3</v>
      </c>
      <c r="P3" s="283"/>
      <c r="Q3" s="283"/>
      <c r="R3" s="283"/>
    </row>
    <row r="4" spans="1:18" ht="9.75" customHeight="1">
      <c r="A4" s="284"/>
      <c r="O4" s="283">
        <v>4</v>
      </c>
      <c r="P4" s="283"/>
      <c r="Q4" s="283"/>
      <c r="R4" s="283"/>
    </row>
    <row r="5" spans="1:18" ht="23.25" customHeight="1">
      <c r="A5" s="284"/>
      <c r="C5" s="496" t="str">
        <f>Metodología!C4</f>
        <v>A1. Salud del área protegida</v>
      </c>
      <c r="D5" s="497"/>
      <c r="E5" s="497"/>
      <c r="F5" s="497"/>
      <c r="G5" s="497"/>
      <c r="H5" s="497"/>
      <c r="I5" s="498"/>
    </row>
    <row r="6" spans="1:18" ht="65.25" customHeight="1">
      <c r="A6" s="284"/>
      <c r="C6" s="285" t="s">
        <v>0</v>
      </c>
      <c r="D6" s="582" t="str">
        <f>Metodología!D4</f>
        <v>Analiza el impacto que la gestión del área tiene en el estado/salud del área protegida, a través del conocimiento de sus objetos de conservación (Ej. poblaciones, especies, ecosistemas, paisajes) y su manejo para reducir sus presiones. Parte de su importancia radica en asegurar la base natural que sustenta los servicios ecosistémicos esenciales para el bienestar humano (culturales, regulación, provisión, soporte).</v>
      </c>
      <c r="E6" s="583"/>
      <c r="F6" s="583"/>
      <c r="G6" s="583"/>
      <c r="H6" s="583"/>
      <c r="I6" s="499"/>
    </row>
    <row r="7" spans="1:18" ht="150.75" customHeight="1">
      <c r="A7" s="284"/>
      <c r="C7" s="286" t="s">
        <v>168</v>
      </c>
      <c r="D7" s="505" t="s">
        <v>747</v>
      </c>
      <c r="E7" s="505"/>
      <c r="F7" s="505"/>
      <c r="G7" s="505"/>
      <c r="H7" s="506"/>
      <c r="I7" s="506"/>
    </row>
    <row r="8" spans="1:18" ht="99.75" customHeight="1">
      <c r="A8" s="284"/>
      <c r="C8" s="286" t="s">
        <v>19</v>
      </c>
      <c r="D8" s="579"/>
      <c r="E8" s="580"/>
      <c r="F8" s="580"/>
      <c r="G8" s="580"/>
      <c r="H8" s="580"/>
      <c r="I8" s="581"/>
    </row>
    <row r="9" spans="1:18" ht="15" customHeight="1">
      <c r="A9" s="284"/>
      <c r="C9" s="589" t="s">
        <v>18</v>
      </c>
      <c r="D9" s="593" t="s">
        <v>659</v>
      </c>
      <c r="E9" s="593"/>
      <c r="F9" s="592"/>
      <c r="G9" s="592"/>
      <c r="H9" s="592"/>
      <c r="I9" s="592"/>
      <c r="J9" s="279">
        <v>0</v>
      </c>
    </row>
    <row r="10" spans="1:18" ht="15" customHeight="1">
      <c r="A10" s="284"/>
      <c r="C10" s="590"/>
      <c r="D10" s="594" t="s">
        <v>658</v>
      </c>
      <c r="E10" s="594"/>
      <c r="F10" s="592"/>
      <c r="G10" s="592"/>
      <c r="H10" s="592"/>
      <c r="I10" s="592"/>
      <c r="J10" s="279">
        <v>1</v>
      </c>
    </row>
    <row r="11" spans="1:18" ht="15" customHeight="1">
      <c r="A11" s="284"/>
      <c r="C11" s="590"/>
      <c r="D11" s="594" t="s">
        <v>660</v>
      </c>
      <c r="E11" s="594"/>
      <c r="F11" s="592"/>
      <c r="G11" s="592"/>
      <c r="H11" s="592"/>
      <c r="I11" s="592"/>
      <c r="J11" s="279">
        <v>2</v>
      </c>
    </row>
    <row r="12" spans="1:18" ht="15" customHeight="1">
      <c r="A12" s="284"/>
      <c r="C12" s="590"/>
      <c r="D12" s="594" t="s">
        <v>665</v>
      </c>
      <c r="E12" s="594"/>
      <c r="F12" s="592"/>
      <c r="G12" s="592"/>
      <c r="H12" s="592"/>
      <c r="I12" s="592"/>
      <c r="J12" s="279">
        <v>3</v>
      </c>
    </row>
    <row r="13" spans="1:18" ht="15" customHeight="1">
      <c r="A13" s="284"/>
      <c r="C13" s="591"/>
      <c r="D13" s="594" t="s">
        <v>661</v>
      </c>
      <c r="E13" s="594"/>
      <c r="F13" s="595"/>
      <c r="G13" s="596"/>
      <c r="H13" s="596"/>
      <c r="I13" s="597"/>
      <c r="J13" s="279">
        <v>4</v>
      </c>
    </row>
    <row r="14" spans="1:18" ht="26.25" customHeight="1">
      <c r="A14" s="284"/>
      <c r="C14" s="286" t="s">
        <v>21</v>
      </c>
      <c r="D14" s="584" t="s">
        <v>17</v>
      </c>
      <c r="E14" s="584"/>
      <c r="F14" s="584"/>
      <c r="G14" s="584"/>
      <c r="H14" s="585"/>
      <c r="I14" s="585"/>
    </row>
    <row r="15" spans="1:18" ht="58" customHeight="1">
      <c r="A15" s="284"/>
      <c r="C15" s="287">
        <v>1</v>
      </c>
      <c r="D15" s="586" t="str">
        <f>Metodología!E4</f>
        <v>La integridad del área protegida se encuentra en estado No Deseable, no se cumple al menos con el atributo ecológico función en ninguno de los objetos de conservación. La base natural que sustenta la provisión de servicios ecosistémicos está en riesgo crítico.</v>
      </c>
      <c r="E15" s="587"/>
      <c r="F15" s="587"/>
      <c r="G15" s="587"/>
      <c r="H15" s="587"/>
      <c r="I15" s="588"/>
    </row>
    <row r="16" spans="1:18" ht="58" customHeight="1">
      <c r="A16" s="284"/>
      <c r="C16" s="288">
        <v>2</v>
      </c>
      <c r="D16" s="495" t="str">
        <f>Metodología!F4</f>
        <v>La integridad del área protegida se encuentra en estado No Deseable, se cumple solo para una parte de los objetos de conservación con el atributo función. La base natural que sustenta la provisión de servicios ecosistémicos está en condición de riesgo.</v>
      </c>
      <c r="E16" s="495"/>
      <c r="F16" s="495"/>
      <c r="G16" s="495"/>
      <c r="H16" s="495"/>
      <c r="I16" s="495"/>
    </row>
    <row r="17" spans="1:9" ht="58" customHeight="1">
      <c r="A17" s="284"/>
      <c r="C17" s="288">
        <v>3</v>
      </c>
      <c r="D17" s="495" t="str">
        <f>Metodología!G4</f>
        <v>La integridad del área protegida se encuentra en estado Deseable, todos los objetos de conservación cumplen con el atributo ecológico función, pero la categoría de manejo del AP exige que se cumplan otros atributos ecológicos. La base natural que sustenta la provisión de servicios ecosistémicos está en condición vulnerable.</v>
      </c>
      <c r="E17" s="495"/>
      <c r="F17" s="495"/>
      <c r="G17" s="495"/>
      <c r="H17" s="495"/>
      <c r="I17" s="495"/>
    </row>
    <row r="18" spans="1:9" ht="58" customHeight="1">
      <c r="A18" s="284"/>
      <c r="C18" s="288">
        <v>4</v>
      </c>
      <c r="D18" s="495" t="str">
        <f>Metodología!H4</f>
        <v>La integridad del área protegida se encuentra en estado Deseable, los objetos de conservación cumplen los atributos ecológicos composición, estructura y función) acorde con la categoría de manejo del AP. La base natural sustenta la provisión de servicios ecosistémicos sin riesgo aparente.</v>
      </c>
      <c r="E18" s="495"/>
      <c r="F18" s="495"/>
      <c r="G18" s="495"/>
      <c r="H18" s="495"/>
      <c r="I18" s="495"/>
    </row>
    <row r="19" spans="1:9" ht="38.25" customHeight="1">
      <c r="A19" s="284"/>
      <c r="C19" s="289"/>
      <c r="D19" s="507" t="s">
        <v>22</v>
      </c>
      <c r="E19" s="508"/>
      <c r="F19" s="508"/>
      <c r="G19" s="509"/>
      <c r="H19" s="493"/>
      <c r="I19" s="494"/>
    </row>
    <row r="20" spans="1:9" ht="38.25" customHeight="1">
      <c r="A20" s="284"/>
      <c r="C20" s="787" t="s">
        <v>534</v>
      </c>
      <c r="D20" s="757" t="s">
        <v>597</v>
      </c>
      <c r="E20" s="757"/>
      <c r="F20" s="757"/>
      <c r="G20" s="757"/>
      <c r="H20" s="290">
        <v>1</v>
      </c>
      <c r="I20" s="789"/>
    </row>
    <row r="21" spans="1:9" ht="38.25" customHeight="1">
      <c r="A21" s="284"/>
      <c r="C21" s="787"/>
      <c r="D21" s="757" t="s">
        <v>535</v>
      </c>
      <c r="E21" s="757"/>
      <c r="F21" s="757"/>
      <c r="G21" s="757"/>
      <c r="H21" s="291">
        <v>2</v>
      </c>
      <c r="I21" s="789"/>
    </row>
    <row r="22" spans="1:9" ht="38.25" customHeight="1">
      <c r="A22" s="284"/>
      <c r="C22" s="787"/>
      <c r="D22" s="757" t="s">
        <v>536</v>
      </c>
      <c r="E22" s="757"/>
      <c r="F22" s="757"/>
      <c r="G22" s="757"/>
      <c r="H22" s="292">
        <v>3</v>
      </c>
      <c r="I22" s="789"/>
    </row>
    <row r="23" spans="1:9" ht="38.25" customHeight="1">
      <c r="A23" s="284"/>
      <c r="C23" s="788"/>
      <c r="D23" s="758" t="s">
        <v>537</v>
      </c>
      <c r="E23" s="758"/>
      <c r="F23" s="758"/>
      <c r="G23" s="758"/>
      <c r="H23" s="293">
        <v>4</v>
      </c>
      <c r="I23" s="494"/>
    </row>
    <row r="24" spans="1:9" ht="38.25" customHeight="1">
      <c r="A24" s="284"/>
      <c r="D24" s="784" t="s">
        <v>748</v>
      </c>
      <c r="E24" s="784"/>
      <c r="F24" s="784"/>
      <c r="G24" s="784"/>
      <c r="H24" s="785">
        <f>(50%*H19)+(50%*I20)</f>
        <v>0</v>
      </c>
      <c r="I24" s="786"/>
    </row>
    <row r="25" spans="1:9" ht="139" customHeight="1">
      <c r="A25" s="284"/>
      <c r="C25" s="294" t="s">
        <v>20</v>
      </c>
      <c r="D25" s="562"/>
      <c r="E25" s="563"/>
      <c r="F25" s="563"/>
      <c r="G25" s="563"/>
      <c r="H25" s="563"/>
      <c r="I25" s="564"/>
    </row>
    <row r="26" spans="1:9" ht="43.5" customHeight="1">
      <c r="A26" s="284"/>
      <c r="C26" s="289"/>
      <c r="D26" s="289"/>
      <c r="E26" s="289"/>
      <c r="F26" s="289"/>
      <c r="G26" s="289"/>
      <c r="H26" s="289"/>
      <c r="I26" s="289"/>
    </row>
    <row r="27" spans="1:9" ht="23">
      <c r="A27" s="284"/>
      <c r="C27" s="496" t="str">
        <f>Metodología!C5</f>
        <v>A2. Adaptación frente al clima cambiante</v>
      </c>
      <c r="D27" s="497"/>
      <c r="E27" s="497"/>
      <c r="F27" s="497"/>
      <c r="G27" s="497"/>
      <c r="H27" s="497"/>
      <c r="I27" s="498"/>
    </row>
    <row r="28" spans="1:9" ht="70.5" customHeight="1">
      <c r="A28" s="284"/>
      <c r="C28" s="285" t="s">
        <v>0</v>
      </c>
      <c r="D28" s="543" t="str">
        <f>Metodología!D5</f>
        <v>Analiza el impacto que la gestión del área tiene en su adaptación o mitigación al cambio climático, a la variabilidad y a los fenómenos relacionados con el clima. Esto a través de una planificación que recoge conocimiento en torno a las amenazas, riesgos climáticos, transformaciones ecológicas y cambio en los servicios ecosistémicos y objetos de conservación debido al impacto de un clima cambiante.</v>
      </c>
      <c r="E28" s="543"/>
      <c r="F28" s="543"/>
      <c r="G28" s="543"/>
      <c r="H28" s="544"/>
      <c r="I28" s="544"/>
    </row>
    <row r="29" spans="1:9" ht="83.25" customHeight="1">
      <c r="A29" s="284"/>
      <c r="C29" s="286" t="s">
        <v>168</v>
      </c>
      <c r="D29" s="503" t="s">
        <v>749</v>
      </c>
      <c r="E29" s="503"/>
      <c r="F29" s="503"/>
      <c r="G29" s="503"/>
      <c r="H29" s="504"/>
      <c r="I29" s="504"/>
    </row>
    <row r="30" spans="1:9" ht="111" customHeight="1">
      <c r="A30" s="284"/>
      <c r="C30" s="286" t="s">
        <v>19</v>
      </c>
      <c r="D30" s="545"/>
      <c r="E30" s="546"/>
      <c r="F30" s="546"/>
      <c r="G30" s="546"/>
      <c r="H30" s="546"/>
      <c r="I30" s="547"/>
    </row>
    <row r="31" spans="1:9">
      <c r="A31" s="284"/>
      <c r="C31" s="790" t="s">
        <v>18</v>
      </c>
      <c r="D31" s="593" t="s">
        <v>662</v>
      </c>
      <c r="E31" s="593"/>
      <c r="F31" s="592"/>
      <c r="G31" s="592"/>
      <c r="H31" s="592"/>
      <c r="I31" s="592"/>
    </row>
    <row r="32" spans="1:9" ht="15" customHeight="1">
      <c r="A32" s="284"/>
      <c r="C32" s="791"/>
      <c r="D32" s="594" t="s">
        <v>663</v>
      </c>
      <c r="E32" s="594"/>
      <c r="F32" s="592"/>
      <c r="G32" s="592"/>
      <c r="H32" s="592"/>
      <c r="I32" s="592"/>
    </row>
    <row r="33" spans="1:11" ht="15" customHeight="1">
      <c r="A33" s="284"/>
      <c r="C33" s="791"/>
      <c r="D33" s="594" t="s">
        <v>664</v>
      </c>
      <c r="E33" s="594"/>
      <c r="F33" s="592"/>
      <c r="G33" s="592"/>
      <c r="H33" s="592"/>
      <c r="I33" s="592"/>
    </row>
    <row r="34" spans="1:11" ht="15" customHeight="1">
      <c r="A34" s="284"/>
      <c r="C34" s="791"/>
      <c r="D34" s="594"/>
      <c r="E34" s="594"/>
      <c r="F34" s="592"/>
      <c r="G34" s="592"/>
      <c r="H34" s="592"/>
      <c r="I34" s="592"/>
    </row>
    <row r="35" spans="1:11" ht="15" customHeight="1">
      <c r="A35" s="284"/>
      <c r="C35" s="792"/>
      <c r="D35" s="594" t="s">
        <v>661</v>
      </c>
      <c r="E35" s="594"/>
      <c r="F35" s="595"/>
      <c r="G35" s="596"/>
      <c r="H35" s="596"/>
      <c r="I35" s="597"/>
    </row>
    <row r="36" spans="1:11" ht="24" customHeight="1">
      <c r="A36" s="284"/>
      <c r="C36" s="286" t="s">
        <v>21</v>
      </c>
      <c r="D36" s="510" t="s">
        <v>17</v>
      </c>
      <c r="E36" s="510"/>
      <c r="F36" s="510"/>
      <c r="G36" s="510"/>
      <c r="H36" s="511"/>
      <c r="I36" s="511"/>
    </row>
    <row r="37" spans="1:11" ht="57" customHeight="1">
      <c r="A37" s="284"/>
      <c r="C37" s="295">
        <v>1</v>
      </c>
      <c r="D37" s="495" t="str">
        <f>Metodología!E5</f>
        <v>La gestión del área no considera el cambio, la variabilidad climática y fenómenos asociados en el AP y su zona de influencia en el plan de manejo.</v>
      </c>
      <c r="E37" s="495"/>
      <c r="F37" s="495"/>
      <c r="G37" s="495"/>
      <c r="H37" s="495"/>
      <c r="I37" s="495"/>
    </row>
    <row r="38" spans="1:11" ht="57" customHeight="1">
      <c r="A38" s="284"/>
      <c r="C38" s="296">
        <v>2</v>
      </c>
      <c r="D38" s="495" t="str">
        <f>Metodología!F5</f>
        <v>El plan de manejo incluye en el diagnóstico información climática pero aún no se utiliza para la definición de medidas de adaptación o mitigación en las estrategias de manejo.</v>
      </c>
      <c r="E38" s="495"/>
      <c r="F38" s="495"/>
      <c r="G38" s="495"/>
      <c r="H38" s="495"/>
      <c r="I38" s="495"/>
    </row>
    <row r="39" spans="1:11" ht="57" customHeight="1">
      <c r="A39" s="284"/>
      <c r="C39" s="296">
        <v>3</v>
      </c>
      <c r="D39" s="495" t="str">
        <f>Metodología!G5</f>
        <v>Se está ajustando la planificación, con base en la información climática, planteando metas, objetivos e indicadores visionarios que consideran consciente y deliberadamente los riesgos, retos y oportunidades de un clima cambiante. 
No se ha evaluado su impacto y aún no se implementan en los POA</v>
      </c>
      <c r="E39" s="495"/>
      <c r="F39" s="495"/>
      <c r="G39" s="495"/>
      <c r="H39" s="495"/>
      <c r="I39" s="495"/>
    </row>
    <row r="40" spans="1:11" ht="57" customHeight="1">
      <c r="A40" s="284"/>
      <c r="C40" s="296">
        <v>4</v>
      </c>
      <c r="D40" s="495" t="str">
        <f>Metodología!H5</f>
        <v>La gestión contribuye a la adaptación y mitigación del AP al cambio climático, a la variabilidad climática y a los fenómenos relacionados con el clima.
Se conoce el impacto que generan las medidas de adaptación y mitigación y se retroalimenta la planificación del manejo.</v>
      </c>
      <c r="E40" s="495"/>
      <c r="F40" s="495"/>
      <c r="G40" s="495"/>
      <c r="H40" s="495"/>
      <c r="I40" s="495"/>
    </row>
    <row r="41" spans="1:11" ht="38" customHeight="1">
      <c r="A41" s="284"/>
      <c r="C41" s="289"/>
      <c r="D41" s="574" t="s">
        <v>22</v>
      </c>
      <c r="E41" s="575"/>
      <c r="F41" s="575"/>
      <c r="G41" s="576"/>
      <c r="H41" s="493"/>
      <c r="I41" s="494"/>
    </row>
    <row r="42" spans="1:11" ht="139" customHeight="1">
      <c r="A42" s="284"/>
      <c r="C42" s="297" t="s">
        <v>20</v>
      </c>
      <c r="D42" s="490"/>
      <c r="E42" s="491"/>
      <c r="F42" s="491"/>
      <c r="G42" s="491"/>
      <c r="H42" s="491"/>
      <c r="I42" s="492"/>
    </row>
    <row r="43" spans="1:11" ht="48.75" customHeight="1">
      <c r="A43" s="284"/>
      <c r="C43" s="289"/>
      <c r="D43" s="289"/>
      <c r="E43" s="289"/>
      <c r="F43" s="289"/>
      <c r="G43" s="289"/>
      <c r="H43" s="289"/>
      <c r="I43" s="289"/>
    </row>
    <row r="44" spans="1:11" ht="23">
      <c r="A44" s="284"/>
      <c r="C44" s="568" t="str">
        <f>Metodología!C6</f>
        <v>A3. Valores culturales asociados a los objetivos de conservación</v>
      </c>
      <c r="D44" s="569"/>
      <c r="E44" s="569"/>
      <c r="F44" s="569"/>
      <c r="G44" s="569"/>
      <c r="H44" s="569"/>
      <c r="I44" s="569"/>
    </row>
    <row r="45" spans="1:11" ht="33" customHeight="1">
      <c r="A45" s="275"/>
      <c r="C45" s="512" t="s">
        <v>757</v>
      </c>
      <c r="D45" s="513"/>
      <c r="E45" s="513"/>
      <c r="F45" s="513"/>
      <c r="G45" s="513"/>
      <c r="H45" s="513"/>
      <c r="I45" s="513"/>
    </row>
    <row r="46" spans="1:11" ht="42" customHeight="1">
      <c r="A46" s="284"/>
      <c r="C46" s="286" t="s">
        <v>0</v>
      </c>
      <c r="D46" s="570" t="str">
        <f>Metodología!D6</f>
        <v>Analiza el impacto que la gestión del área tiene en el mantenimiento de bienes materiales e intangibles relacionados con los valores culturales para el cumplimiento de los objetivos de conservación.</v>
      </c>
      <c r="E46" s="570"/>
      <c r="F46" s="570"/>
      <c r="G46" s="570"/>
      <c r="H46" s="571"/>
      <c r="I46" s="571"/>
      <c r="J46" s="282"/>
      <c r="K46" s="282"/>
    </row>
    <row r="47" spans="1:11" ht="83.25" customHeight="1">
      <c r="A47" s="284"/>
      <c r="C47" s="286" t="s">
        <v>168</v>
      </c>
      <c r="D47" s="503" t="s">
        <v>656</v>
      </c>
      <c r="E47" s="503"/>
      <c r="F47" s="503"/>
      <c r="G47" s="503"/>
      <c r="H47" s="504"/>
      <c r="I47" s="504"/>
    </row>
    <row r="48" spans="1:11" ht="114.75" customHeight="1">
      <c r="A48" s="284"/>
      <c r="C48" s="286" t="s">
        <v>19</v>
      </c>
      <c r="D48" s="501"/>
      <c r="E48" s="501"/>
      <c r="F48" s="501"/>
      <c r="G48" s="501"/>
      <c r="H48" s="502"/>
      <c r="I48" s="502"/>
    </row>
    <row r="49" spans="1:10">
      <c r="A49" s="284"/>
      <c r="C49" s="790" t="s">
        <v>18</v>
      </c>
      <c r="D49" s="593" t="s">
        <v>666</v>
      </c>
      <c r="E49" s="593"/>
      <c r="F49" s="592"/>
      <c r="G49" s="592"/>
      <c r="H49" s="592"/>
      <c r="I49" s="592"/>
    </row>
    <row r="50" spans="1:10" ht="15" customHeight="1">
      <c r="A50" s="284"/>
      <c r="C50" s="791"/>
      <c r="D50" s="594" t="s">
        <v>667</v>
      </c>
      <c r="E50" s="594"/>
      <c r="F50" s="592"/>
      <c r="G50" s="592"/>
      <c r="H50" s="592"/>
      <c r="I50" s="592"/>
    </row>
    <row r="51" spans="1:10" ht="15" customHeight="1">
      <c r="A51" s="284"/>
      <c r="C51" s="791"/>
      <c r="D51" s="594"/>
      <c r="E51" s="594"/>
      <c r="F51" s="592"/>
      <c r="G51" s="592"/>
      <c r="H51" s="592"/>
      <c r="I51" s="592"/>
    </row>
    <row r="52" spans="1:10" ht="15" customHeight="1">
      <c r="A52" s="284"/>
      <c r="C52" s="791"/>
      <c r="D52" s="594"/>
      <c r="E52" s="594"/>
      <c r="F52" s="592"/>
      <c r="G52" s="592"/>
      <c r="H52" s="592"/>
      <c r="I52" s="592"/>
    </row>
    <row r="53" spans="1:10" ht="15" customHeight="1">
      <c r="A53" s="284"/>
      <c r="C53" s="792"/>
      <c r="D53" s="594" t="s">
        <v>661</v>
      </c>
      <c r="E53" s="594"/>
      <c r="F53" s="595"/>
      <c r="G53" s="596"/>
      <c r="H53" s="596"/>
      <c r="I53" s="597"/>
    </row>
    <row r="54" spans="1:10" ht="27" customHeight="1">
      <c r="A54" s="284"/>
      <c r="C54" s="286" t="s">
        <v>21</v>
      </c>
      <c r="D54" s="510" t="s">
        <v>17</v>
      </c>
      <c r="E54" s="510"/>
      <c r="F54" s="510"/>
      <c r="G54" s="510"/>
      <c r="H54" s="511"/>
      <c r="I54" s="511"/>
    </row>
    <row r="55" spans="1:10" ht="57" customHeight="1">
      <c r="A55" s="284"/>
      <c r="C55" s="295">
        <v>1</v>
      </c>
      <c r="D55" s="495" t="str">
        <f>Metodología!E6</f>
        <v>Los objetivos de conservación no integran el conocimiento ancestral, uso, valores culturales y espirituales y/o costumbres tradicionales</v>
      </c>
      <c r="E55" s="495"/>
      <c r="F55" s="495"/>
      <c r="G55" s="495"/>
      <c r="H55" s="495"/>
      <c r="I55" s="495"/>
    </row>
    <row r="56" spans="1:10" ht="57" customHeight="1">
      <c r="A56" s="284"/>
      <c r="C56" s="296">
        <v>2</v>
      </c>
      <c r="D56" s="495" t="str">
        <f>Metodología!F6</f>
        <v>La gestión del área protegida avanza en el reconocimiento de una parte del conocimiento ancestral, uso, valores culturales y espirituales y/o costumbres tradicionales asociadas al cumplimiento de los objetivos de conservación, se identifican objetos de conservación asociados a los valores culturales.</v>
      </c>
      <c r="E56" s="495"/>
      <c r="F56" s="495"/>
      <c r="G56" s="495"/>
      <c r="H56" s="495"/>
      <c r="I56" s="495"/>
    </row>
    <row r="57" spans="1:10" ht="57" customHeight="1">
      <c r="A57" s="284"/>
      <c r="C57" s="296">
        <v>3</v>
      </c>
      <c r="D57" s="495" t="str">
        <f>Metodología!G6</f>
        <v>La gestión del área protegida reconoce e integra a la planeación el conocimiento ancestral, uso, valores culturales y espirituales y/o costumbres tradicionales asociadas al cumplimiento de los objetivos de conservación.</v>
      </c>
      <c r="E57" s="495"/>
      <c r="F57" s="495"/>
      <c r="G57" s="495"/>
      <c r="H57" s="495"/>
      <c r="I57" s="495"/>
    </row>
    <row r="58" spans="1:10" ht="57" customHeight="1">
      <c r="A58" s="284"/>
      <c r="C58" s="296">
        <v>4</v>
      </c>
      <c r="D58" s="495" t="str">
        <f>Metodología!H6</f>
        <v>El conocimiento ancestral, uso, valores culturales y espirituales y/o costumbres tradicionales asociadas contribuyen al logro de los objetivos de conservación.</v>
      </c>
      <c r="E58" s="495"/>
      <c r="F58" s="495"/>
      <c r="G58" s="495"/>
      <c r="H58" s="495"/>
      <c r="I58" s="495"/>
    </row>
    <row r="59" spans="1:10" ht="38" customHeight="1">
      <c r="A59" s="284"/>
      <c r="C59" s="289"/>
      <c r="D59" s="507" t="s">
        <v>22</v>
      </c>
      <c r="E59" s="508"/>
      <c r="F59" s="508"/>
      <c r="G59" s="509"/>
      <c r="H59" s="493"/>
      <c r="I59" s="494"/>
    </row>
    <row r="60" spans="1:10" ht="139" customHeight="1">
      <c r="A60" s="284"/>
      <c r="C60" s="297" t="s">
        <v>20</v>
      </c>
      <c r="D60" s="562"/>
      <c r="E60" s="563"/>
      <c r="F60" s="563"/>
      <c r="G60" s="563"/>
      <c r="H60" s="563"/>
      <c r="I60" s="564"/>
    </row>
    <row r="61" spans="1:10" ht="34.5" customHeight="1">
      <c r="A61" s="284"/>
      <c r="C61" s="289"/>
      <c r="D61" s="289"/>
      <c r="E61" s="289"/>
      <c r="F61" s="289"/>
      <c r="G61" s="289"/>
      <c r="H61" s="289"/>
      <c r="I61" s="289"/>
    </row>
    <row r="62" spans="1:10" ht="23">
      <c r="A62" s="284"/>
      <c r="C62" s="496" t="str">
        <f>Metodología!C7</f>
        <v>A4. Beneficios asociados a las contribuciones de la naturaleza</v>
      </c>
      <c r="D62" s="497"/>
      <c r="E62" s="497"/>
      <c r="F62" s="497"/>
      <c r="G62" s="497"/>
      <c r="H62" s="497"/>
      <c r="I62" s="498"/>
    </row>
    <row r="63" spans="1:10" ht="63" customHeight="1">
      <c r="A63" s="284"/>
      <c r="C63" s="285" t="s">
        <v>0</v>
      </c>
      <c r="D63" s="499" t="str">
        <f>Metodología!D7</f>
        <v>Analiza los beneficios ambientales, sociales, culturales y económicos derivados de las contribuciones (anteriormente denominados servicios ecosistémicos) que el área brinda actualmente o que puede ofrecer a futuro. Parte del principio de la equidad en la distribución de los beneficios.</v>
      </c>
      <c r="E63" s="499"/>
      <c r="F63" s="499"/>
      <c r="G63" s="499"/>
      <c r="H63" s="500"/>
      <c r="I63" s="500"/>
      <c r="J63" s="282"/>
    </row>
    <row r="64" spans="1:10" ht="112.5" customHeight="1">
      <c r="A64" s="284"/>
      <c r="C64" s="286" t="s">
        <v>168</v>
      </c>
      <c r="D64" s="505" t="s">
        <v>657</v>
      </c>
      <c r="E64" s="505"/>
      <c r="F64" s="505"/>
      <c r="G64" s="505"/>
      <c r="H64" s="506"/>
      <c r="I64" s="506"/>
    </row>
    <row r="65" spans="1:9" ht="104.25" customHeight="1">
      <c r="A65" s="284"/>
      <c r="C65" s="286" t="s">
        <v>19</v>
      </c>
      <c r="D65" s="501"/>
      <c r="E65" s="501"/>
      <c r="F65" s="501"/>
      <c r="G65" s="501"/>
      <c r="H65" s="502"/>
      <c r="I65" s="502"/>
    </row>
    <row r="66" spans="1:9" ht="33" customHeight="1">
      <c r="A66" s="284"/>
      <c r="C66" s="790" t="s">
        <v>18</v>
      </c>
      <c r="D66" s="793" t="s">
        <v>669</v>
      </c>
      <c r="E66" s="793"/>
      <c r="F66" s="592"/>
      <c r="G66" s="592"/>
      <c r="H66" s="592"/>
      <c r="I66" s="592"/>
    </row>
    <row r="67" spans="1:9" ht="47.25" customHeight="1">
      <c r="A67" s="284"/>
      <c r="C67" s="791"/>
      <c r="D67" s="794" t="s">
        <v>668</v>
      </c>
      <c r="E67" s="794"/>
      <c r="F67" s="592"/>
      <c r="G67" s="592"/>
      <c r="H67" s="592"/>
      <c r="I67" s="592"/>
    </row>
    <row r="68" spans="1:9" ht="15" customHeight="1">
      <c r="A68" s="284"/>
      <c r="C68" s="791"/>
      <c r="D68" s="794"/>
      <c r="E68" s="794"/>
      <c r="F68" s="592"/>
      <c r="G68" s="592"/>
      <c r="H68" s="592"/>
      <c r="I68" s="592"/>
    </row>
    <row r="69" spans="1:9" ht="15" customHeight="1">
      <c r="A69" s="284"/>
      <c r="C69" s="791"/>
      <c r="D69" s="794"/>
      <c r="E69" s="794"/>
      <c r="F69" s="592"/>
      <c r="G69" s="592"/>
      <c r="H69" s="592"/>
      <c r="I69" s="592"/>
    </row>
    <row r="70" spans="1:9" ht="15" customHeight="1">
      <c r="A70" s="284"/>
      <c r="C70" s="792"/>
      <c r="D70" s="794" t="s">
        <v>661</v>
      </c>
      <c r="E70" s="794"/>
      <c r="F70" s="595"/>
      <c r="G70" s="596"/>
      <c r="H70" s="596"/>
      <c r="I70" s="597"/>
    </row>
    <row r="71" spans="1:9" ht="33" customHeight="1">
      <c r="A71" s="284"/>
      <c r="C71" s="286" t="s">
        <v>21</v>
      </c>
      <c r="D71" s="510" t="s">
        <v>17</v>
      </c>
      <c r="E71" s="510"/>
      <c r="F71" s="510"/>
      <c r="G71" s="510"/>
      <c r="H71" s="511"/>
      <c r="I71" s="511"/>
    </row>
    <row r="72" spans="1:9" ht="58" customHeight="1">
      <c r="A72" s="284"/>
      <c r="C72" s="298">
        <v>1</v>
      </c>
      <c r="D72" s="495" t="str">
        <f>Metodología!E7</f>
        <v>Se identifican los beneficios derivados de las contribuciones de la naturaleza que brinda el área protegida, pero aún no se cuenta con una caracterización de los mismos.</v>
      </c>
      <c r="E72" s="495"/>
      <c r="F72" s="495"/>
      <c r="G72" s="495"/>
      <c r="H72" s="495"/>
      <c r="I72" s="495"/>
    </row>
    <row r="73" spans="1:9" ht="58" customHeight="1">
      <c r="A73" s="284"/>
      <c r="C73" s="299">
        <v>2</v>
      </c>
      <c r="D73" s="495" t="str">
        <f>Metodología!F7</f>
        <v>Se cuenta con la caracterización de las contribuciones de la naturaleza priorizadas que genera el área protegida y de los beneficios que brindan.</v>
      </c>
      <c r="E73" s="495"/>
      <c r="F73" s="495"/>
      <c r="G73" s="495"/>
      <c r="H73" s="495"/>
      <c r="I73" s="495"/>
    </row>
    <row r="74" spans="1:9" ht="58" customHeight="1">
      <c r="A74" s="284"/>
      <c r="C74" s="299">
        <v>3</v>
      </c>
      <c r="D74" s="495" t="str">
        <f>Metodología!G7</f>
        <v>Se toman medidas con los actores estratégicos para la distribución de los beneficios asociados a las contribuciones de la naturaleza que genera el área protegida</v>
      </c>
      <c r="E74" s="495"/>
      <c r="F74" s="495"/>
      <c r="G74" s="495"/>
      <c r="H74" s="495"/>
      <c r="I74" s="495"/>
    </row>
    <row r="75" spans="1:9" ht="58" customHeight="1">
      <c r="A75" s="284"/>
      <c r="C75" s="299">
        <v>4</v>
      </c>
      <c r="D75" s="495" t="str">
        <f>Metodología!H7</f>
        <v>Los beneficios asociados a las contribuciones de la naturaleza que genera el AP son de acceso justo y equitativo para los actores estratégicos y población en general.</v>
      </c>
      <c r="E75" s="495"/>
      <c r="F75" s="495"/>
      <c r="G75" s="495"/>
      <c r="H75" s="495"/>
      <c r="I75" s="495"/>
    </row>
    <row r="76" spans="1:9" ht="34.5" customHeight="1">
      <c r="A76" s="284"/>
      <c r="C76" s="289"/>
      <c r="D76" s="507" t="s">
        <v>22</v>
      </c>
      <c r="E76" s="508"/>
      <c r="F76" s="508"/>
      <c r="G76" s="509"/>
      <c r="H76" s="493"/>
      <c r="I76" s="494"/>
    </row>
    <row r="77" spans="1:9" ht="139" customHeight="1">
      <c r="A77" s="284"/>
      <c r="C77" s="297" t="s">
        <v>20</v>
      </c>
      <c r="D77" s="562"/>
      <c r="E77" s="563"/>
      <c r="F77" s="563"/>
      <c r="G77" s="563"/>
      <c r="H77" s="563"/>
      <c r="I77" s="564"/>
    </row>
    <row r="78" spans="1:9" ht="42" customHeight="1">
      <c r="A78" s="284"/>
      <c r="C78" s="289"/>
      <c r="D78" s="289"/>
      <c r="E78" s="289"/>
      <c r="F78" s="289"/>
      <c r="G78" s="289"/>
      <c r="H78" s="289"/>
      <c r="I78" s="289"/>
    </row>
    <row r="79" spans="1:9" ht="31.5" customHeight="1">
      <c r="A79" s="284"/>
      <c r="C79" s="759" t="s">
        <v>24</v>
      </c>
      <c r="D79" s="759"/>
      <c r="E79" s="759"/>
      <c r="F79" s="759"/>
      <c r="G79" s="759"/>
      <c r="H79" s="759"/>
      <c r="I79" s="759"/>
    </row>
    <row r="80" spans="1:9" ht="39" customHeight="1">
      <c r="A80" s="284"/>
      <c r="C80" s="300" t="s">
        <v>244</v>
      </c>
      <c r="D80" s="300" t="s">
        <v>47</v>
      </c>
      <c r="E80" s="300" t="s">
        <v>23</v>
      </c>
      <c r="F80" s="716" t="s">
        <v>25</v>
      </c>
      <c r="G80" s="716"/>
      <c r="H80" s="300" t="s">
        <v>26</v>
      </c>
      <c r="I80" s="300" t="s">
        <v>27</v>
      </c>
    </row>
    <row r="81" spans="1:10" ht="28" customHeight="1">
      <c r="A81" s="284"/>
      <c r="C81" s="765" t="s">
        <v>108</v>
      </c>
      <c r="D81" s="301" t="str">
        <f>C5</f>
        <v>A1. Salud del área protegida</v>
      </c>
      <c r="E81" s="302">
        <f>+IF(H24="","",H24)</f>
        <v>0</v>
      </c>
      <c r="F81" s="277" t="str">
        <f>+IF(AND($J$81=1,$J$82=1,$J$83=1,$J$84=1),1/4,IF(AND($J$81=1,$J$82=1,$J$83=0,$J$84=1),1/3,""))</f>
        <v/>
      </c>
      <c r="G81" s="278" t="str">
        <f>+IF(H24&gt;=1,E81*F81,"")</f>
        <v/>
      </c>
      <c r="H81" s="772">
        <f>SUM(G81:G84)</f>
        <v>0</v>
      </c>
      <c r="I81" s="762">
        <f>IF(H81="","",(H81*100)/4/100)</f>
        <v>0</v>
      </c>
      <c r="J81" s="279">
        <f>+IF(E81=0,0,1)</f>
        <v>0</v>
      </c>
    </row>
    <row r="82" spans="1:10" ht="28" customHeight="1">
      <c r="A82" s="284"/>
      <c r="C82" s="766"/>
      <c r="D82" s="303" t="str">
        <f>C27</f>
        <v>A2. Adaptación frente al clima cambiante</v>
      </c>
      <c r="E82" s="304" t="str">
        <f>+IF(H41="","",H41)</f>
        <v/>
      </c>
      <c r="F82" s="277" t="str">
        <f t="shared" ref="F82:F84" si="0">+IF(AND($J$81=1,$J$82=1,$J$83=1,$J$84=1),1/4,IF(AND($J$81=1,$J$82=1,$J$83=0,$J$84=1),1/3,""))</f>
        <v/>
      </c>
      <c r="G82" s="278" t="str">
        <f>+IF(H41&gt;=1,E82*F82,"")</f>
        <v/>
      </c>
      <c r="H82" s="773"/>
      <c r="I82" s="763"/>
      <c r="J82" s="279">
        <f>+IF(E82=0,0,1)</f>
        <v>1</v>
      </c>
    </row>
    <row r="83" spans="1:10" ht="28" customHeight="1">
      <c r="A83" s="284"/>
      <c r="C83" s="766"/>
      <c r="D83" s="303" t="str">
        <f>C44</f>
        <v>A3. Valores culturales asociados a los objetivos de conservación</v>
      </c>
      <c r="E83" s="304" t="str">
        <f>IF(H59="","",H59)</f>
        <v/>
      </c>
      <c r="F83" s="280" t="str">
        <f>+IF(E83=0,0%,F82)</f>
        <v/>
      </c>
      <c r="G83" s="278" t="str">
        <f>+IF(H59&gt;=1,E83*F83,"")</f>
        <v/>
      </c>
      <c r="H83" s="773"/>
      <c r="I83" s="763"/>
      <c r="J83" s="279">
        <f>+IF(E83=0,0,1)</f>
        <v>1</v>
      </c>
    </row>
    <row r="84" spans="1:10" ht="28" customHeight="1">
      <c r="A84" s="284"/>
      <c r="C84" s="766"/>
      <c r="D84" s="303" t="str">
        <f>C62</f>
        <v>A4. Beneficios asociados a las contribuciones de la naturaleza</v>
      </c>
      <c r="E84" s="304" t="str">
        <f>IF(H76="","",H76)</f>
        <v/>
      </c>
      <c r="F84" s="277" t="str">
        <f t="shared" si="0"/>
        <v/>
      </c>
      <c r="G84" s="278" t="str">
        <f>+IF(H76&gt;=1,E84*F84,"")</f>
        <v/>
      </c>
      <c r="H84" s="774"/>
      <c r="I84" s="764"/>
      <c r="J84" s="279">
        <f>+IF(E84=0,0,1)</f>
        <v>1</v>
      </c>
    </row>
    <row r="85" spans="1:10" ht="60.75" customHeight="1">
      <c r="A85" s="284"/>
      <c r="G85" s="305"/>
      <c r="J85" s="279"/>
    </row>
    <row r="86" spans="1:10" ht="36">
      <c r="A86" s="306"/>
      <c r="C86" s="771" t="str">
        <f>Metodología!A8</f>
        <v>B. CONTEXTO</v>
      </c>
      <c r="D86" s="771"/>
      <c r="E86" s="771"/>
      <c r="F86" s="771"/>
      <c r="G86" s="771"/>
      <c r="H86" s="771"/>
      <c r="I86" s="771"/>
      <c r="J86" s="279"/>
    </row>
    <row r="87" spans="1:10">
      <c r="A87" s="306"/>
      <c r="G87" s="307"/>
    </row>
    <row r="88" spans="1:10" s="289" customFormat="1" ht="30.75" customHeight="1">
      <c r="A88" s="306"/>
      <c r="C88" s="548" t="str">
        <f>Metodología!C8</f>
        <v>B1. Oportunidades en el territorio para la gestión</v>
      </c>
      <c r="D88" s="548"/>
      <c r="E88" s="548"/>
      <c r="F88" s="548"/>
      <c r="G88" s="548"/>
      <c r="H88" s="548"/>
      <c r="I88" s="548"/>
    </row>
    <row r="89" spans="1:10" s="289" customFormat="1" ht="45" customHeight="1">
      <c r="A89" s="308"/>
      <c r="C89" s="309" t="s">
        <v>0</v>
      </c>
      <c r="D89" s="549" t="str">
        <f>Metodología!D8</f>
        <v>Analiza las ventanas de oportunidad actuales y/o potenciales que permiten potenciar la gestión del área protegida.</v>
      </c>
      <c r="E89" s="549"/>
      <c r="F89" s="549"/>
      <c r="G89" s="549"/>
      <c r="H89" s="549"/>
      <c r="I89" s="549"/>
    </row>
    <row r="90" spans="1:10" s="289" customFormat="1" ht="83.25" customHeight="1">
      <c r="A90" s="308"/>
      <c r="C90" s="310" t="s">
        <v>168</v>
      </c>
      <c r="D90" s="550" t="s">
        <v>196</v>
      </c>
      <c r="E90" s="550"/>
      <c r="F90" s="550"/>
      <c r="G90" s="550"/>
      <c r="H90" s="550"/>
      <c r="I90" s="550"/>
    </row>
    <row r="91" spans="1:10" s="289" customFormat="1" ht="100.5" customHeight="1">
      <c r="A91" s="308"/>
      <c r="C91" s="310" t="s">
        <v>19</v>
      </c>
      <c r="D91" s="465"/>
      <c r="E91" s="465"/>
      <c r="F91" s="465"/>
      <c r="G91" s="465"/>
      <c r="H91" s="465"/>
      <c r="I91" s="465"/>
    </row>
    <row r="92" spans="1:10" ht="33" customHeight="1">
      <c r="A92" s="308"/>
      <c r="C92" s="776" t="s">
        <v>18</v>
      </c>
      <c r="D92" s="779" t="s">
        <v>669</v>
      </c>
      <c r="E92" s="779"/>
      <c r="F92" s="610"/>
      <c r="G92" s="610"/>
      <c r="H92" s="610"/>
      <c r="I92" s="610"/>
    </row>
    <row r="93" spans="1:10" ht="47.25" customHeight="1">
      <c r="A93" s="308"/>
      <c r="C93" s="777"/>
      <c r="D93" s="551" t="s">
        <v>668</v>
      </c>
      <c r="E93" s="551"/>
      <c r="F93" s="610"/>
      <c r="G93" s="610"/>
      <c r="H93" s="610"/>
      <c r="I93" s="610"/>
    </row>
    <row r="94" spans="1:10" ht="15" customHeight="1">
      <c r="A94" s="308"/>
      <c r="C94" s="777"/>
      <c r="D94" s="551"/>
      <c r="E94" s="551"/>
      <c r="F94" s="610"/>
      <c r="G94" s="610"/>
      <c r="H94" s="610"/>
      <c r="I94" s="610"/>
    </row>
    <row r="95" spans="1:10" ht="15" customHeight="1">
      <c r="A95" s="308"/>
      <c r="C95" s="777"/>
      <c r="D95" s="551"/>
      <c r="E95" s="551"/>
      <c r="F95" s="610"/>
      <c r="G95" s="610"/>
      <c r="H95" s="610"/>
      <c r="I95" s="610"/>
    </row>
    <row r="96" spans="1:10" ht="15" customHeight="1">
      <c r="A96" s="308"/>
      <c r="C96" s="778"/>
      <c r="D96" s="551" t="s">
        <v>661</v>
      </c>
      <c r="E96" s="551"/>
      <c r="F96" s="465"/>
      <c r="G96" s="465"/>
      <c r="H96" s="465"/>
      <c r="I96" s="465"/>
    </row>
    <row r="97" spans="1:10" s="289" customFormat="1" ht="33.75" customHeight="1">
      <c r="A97" s="308"/>
      <c r="C97" s="311" t="s">
        <v>21</v>
      </c>
      <c r="D97" s="760" t="s">
        <v>17</v>
      </c>
      <c r="E97" s="760"/>
      <c r="F97" s="760"/>
      <c r="G97" s="760"/>
      <c r="H97" s="761"/>
      <c r="I97" s="761"/>
    </row>
    <row r="98" spans="1:10" s="289" customFormat="1" ht="58" customHeight="1">
      <c r="A98" s="308"/>
      <c r="C98" s="312">
        <v>1</v>
      </c>
      <c r="D98" s="458" t="str">
        <f>Metodología!E8</f>
        <v>No se identifican las oportunidades que el territorio ofrece para la gestión del área protegida</v>
      </c>
      <c r="E98" s="458"/>
      <c r="F98" s="458"/>
      <c r="G98" s="458"/>
      <c r="H98" s="458"/>
      <c r="I98" s="458"/>
    </row>
    <row r="99" spans="1:10" s="289" customFormat="1" ht="58" customHeight="1">
      <c r="A99" s="308"/>
      <c r="C99" s="313">
        <v>2</v>
      </c>
      <c r="D99" s="715" t="str">
        <f>Metodología!F8</f>
        <v>Se identifican las oportunidades que el territorio ofrece para la gestión del área protegida, pero no se toman medidas para aprovecharlas</v>
      </c>
      <c r="E99" s="715"/>
      <c r="F99" s="715"/>
      <c r="G99" s="715"/>
      <c r="H99" s="715"/>
      <c r="I99" s="715"/>
    </row>
    <row r="100" spans="1:10" s="289" customFormat="1" ht="58" customHeight="1">
      <c r="A100" s="308"/>
      <c r="C100" s="313">
        <v>3</v>
      </c>
      <c r="D100" s="715" t="str">
        <f>Metodología!G8</f>
        <v>Las oportunidades que el territorio ofrece para la gestión del área protegida son aprovechadas pero aún no se conoce su impacto</v>
      </c>
      <c r="E100" s="715"/>
      <c r="F100" s="715"/>
      <c r="G100" s="715"/>
      <c r="H100" s="715"/>
      <c r="I100" s="715"/>
    </row>
    <row r="101" spans="1:10" s="289" customFormat="1" ht="58" customHeight="1">
      <c r="A101" s="308"/>
      <c r="C101" s="313">
        <v>4</v>
      </c>
      <c r="D101" s="715" t="str">
        <f>Metodología!H8</f>
        <v>El área potencializa a su favor las oportunidades que el territorio ofrece para su gestión, generando impactos sobre los objetos de conservación</v>
      </c>
      <c r="E101" s="715"/>
      <c r="F101" s="715"/>
      <c r="G101" s="715"/>
      <c r="H101" s="715"/>
      <c r="I101" s="715"/>
    </row>
    <row r="102" spans="1:10" s="289" customFormat="1" ht="45.75" customHeight="1">
      <c r="A102" s="308"/>
      <c r="C102" s="314"/>
      <c r="D102" s="775" t="s">
        <v>22</v>
      </c>
      <c r="E102" s="775"/>
      <c r="F102" s="775"/>
      <c r="G102" s="775"/>
      <c r="H102" s="560"/>
      <c r="I102" s="560"/>
    </row>
    <row r="103" spans="1:10" s="289" customFormat="1" ht="138" customHeight="1">
      <c r="A103" s="308"/>
      <c r="C103" s="315" t="s">
        <v>20</v>
      </c>
      <c r="D103" s="561"/>
      <c r="E103" s="561"/>
      <c r="F103" s="561"/>
      <c r="G103" s="561"/>
      <c r="H103" s="561"/>
      <c r="I103" s="561"/>
    </row>
    <row r="104" spans="1:10" s="289" customFormat="1" ht="42" customHeight="1">
      <c r="A104" s="308"/>
      <c r="C104" s="314"/>
      <c r="D104" s="314"/>
      <c r="E104" s="314"/>
      <c r="F104" s="314"/>
      <c r="G104" s="314"/>
      <c r="H104" s="314"/>
      <c r="I104" s="314"/>
    </row>
    <row r="105" spans="1:10" s="289" customFormat="1" ht="36" customHeight="1">
      <c r="A105" s="308"/>
      <c r="C105" s="548" t="str">
        <f>Metodología!C9</f>
        <v>B2. Claridad en la propiedad de la tierra</v>
      </c>
      <c r="D105" s="548"/>
      <c r="E105" s="548"/>
      <c r="F105" s="548"/>
      <c r="G105" s="548"/>
      <c r="H105" s="548"/>
      <c r="I105" s="548"/>
    </row>
    <row r="106" spans="1:10" s="289" customFormat="1" ht="51" customHeight="1">
      <c r="A106" s="308"/>
      <c r="C106" s="316" t="s">
        <v>0</v>
      </c>
      <c r="D106" s="549" t="str">
        <f>Metodología!D9</f>
        <v>Analiza la claridad de la seguridad legal y jurídica de la propiedad de la tierra del área protegida.</v>
      </c>
      <c r="E106" s="549"/>
      <c r="F106" s="549"/>
      <c r="G106" s="549"/>
      <c r="H106" s="549"/>
      <c r="I106" s="549"/>
    </row>
    <row r="107" spans="1:10" s="289" customFormat="1" ht="83.25" customHeight="1">
      <c r="A107" s="308"/>
      <c r="C107" s="316" t="s">
        <v>168</v>
      </c>
      <c r="D107" s="550" t="s">
        <v>192</v>
      </c>
      <c r="E107" s="550"/>
      <c r="F107" s="550"/>
      <c r="G107" s="550"/>
      <c r="H107" s="550"/>
      <c r="I107" s="550"/>
      <c r="J107" s="317"/>
    </row>
    <row r="108" spans="1:10" s="289" customFormat="1" ht="111" customHeight="1">
      <c r="A108" s="308"/>
      <c r="C108" s="316" t="s">
        <v>19</v>
      </c>
      <c r="D108" s="465"/>
      <c r="E108" s="465"/>
      <c r="F108" s="465"/>
      <c r="G108" s="465"/>
      <c r="H108" s="465"/>
      <c r="I108" s="465"/>
    </row>
    <row r="109" spans="1:10" ht="33" customHeight="1">
      <c r="A109" s="308"/>
      <c r="C109" s="776" t="s">
        <v>18</v>
      </c>
      <c r="D109" s="551" t="s">
        <v>670</v>
      </c>
      <c r="E109" s="551"/>
      <c r="F109" s="610"/>
      <c r="G109" s="610"/>
      <c r="H109" s="610"/>
      <c r="I109" s="610"/>
    </row>
    <row r="110" spans="1:10">
      <c r="A110" s="308"/>
      <c r="C110" s="777"/>
      <c r="D110" s="551"/>
      <c r="E110" s="551"/>
      <c r="F110" s="610"/>
      <c r="G110" s="610"/>
      <c r="H110" s="610"/>
      <c r="I110" s="610"/>
    </row>
    <row r="111" spans="1:10" ht="15" customHeight="1">
      <c r="A111" s="308"/>
      <c r="C111" s="777"/>
      <c r="D111" s="551"/>
      <c r="E111" s="551"/>
      <c r="F111" s="610"/>
      <c r="G111" s="610"/>
      <c r="H111" s="610"/>
      <c r="I111" s="610"/>
    </row>
    <row r="112" spans="1:10" ht="15" customHeight="1">
      <c r="A112" s="308"/>
      <c r="C112" s="777"/>
      <c r="D112" s="551"/>
      <c r="E112" s="551"/>
      <c r="F112" s="610"/>
      <c r="G112" s="610"/>
      <c r="H112" s="610"/>
      <c r="I112" s="610"/>
    </row>
    <row r="113" spans="1:9" ht="15" customHeight="1">
      <c r="A113" s="308"/>
      <c r="C113" s="778"/>
      <c r="D113" s="551" t="s">
        <v>661</v>
      </c>
      <c r="E113" s="551"/>
      <c r="F113" s="465"/>
      <c r="G113" s="465"/>
      <c r="H113" s="465"/>
      <c r="I113" s="465"/>
    </row>
    <row r="114" spans="1:9" s="289" customFormat="1" ht="34.5" customHeight="1">
      <c r="A114" s="308"/>
      <c r="C114" s="318" t="s">
        <v>21</v>
      </c>
      <c r="D114" s="466" t="s">
        <v>17</v>
      </c>
      <c r="E114" s="466"/>
      <c r="F114" s="466"/>
      <c r="G114" s="466"/>
      <c r="H114" s="467"/>
      <c r="I114" s="468"/>
    </row>
    <row r="115" spans="1:9" s="289" customFormat="1" ht="57" customHeight="1">
      <c r="A115" s="308"/>
      <c r="C115" s="319">
        <v>1</v>
      </c>
      <c r="D115" s="469" t="str">
        <f>Metodología!E9</f>
        <v>No se tiene claridad sobre la propiedad de la tierra en el AP</v>
      </c>
      <c r="E115" s="469"/>
      <c r="F115" s="469"/>
      <c r="G115" s="469"/>
      <c r="H115" s="469"/>
      <c r="I115" s="469"/>
    </row>
    <row r="116" spans="1:9" s="289" customFormat="1" ht="57" customHeight="1">
      <c r="A116" s="308"/>
      <c r="C116" s="320">
        <v>2</v>
      </c>
      <c r="D116" s="470" t="str">
        <f>Metodología!F9</f>
        <v>Se avanza en la caracterización de la propiedad y tenencia de los predios en menos del 60% del área protegida, esta condición afecta la gestión</v>
      </c>
      <c r="E116" s="470"/>
      <c r="F116" s="470"/>
      <c r="G116" s="470"/>
      <c r="H116" s="470"/>
      <c r="I116" s="470"/>
    </row>
    <row r="117" spans="1:9" s="289" customFormat="1" ht="57" customHeight="1">
      <c r="A117" s="308"/>
      <c r="C117" s="320">
        <v>3</v>
      </c>
      <c r="D117" s="470" t="str">
        <f>Metodología!G9</f>
        <v>Se avanza en la caracterización de la propiedad y tenencia de los predios en más del 60% del área protegida, esta condición no afecta la gestión</v>
      </c>
      <c r="E117" s="470"/>
      <c r="F117" s="470"/>
      <c r="G117" s="470"/>
      <c r="H117" s="470"/>
      <c r="I117" s="470"/>
    </row>
    <row r="118" spans="1:9" s="289" customFormat="1" ht="57" customHeight="1">
      <c r="A118" s="308"/>
      <c r="C118" s="320">
        <v>4</v>
      </c>
      <c r="D118" s="470" t="str">
        <f>Metodología!H9</f>
        <v>Se tiene claridad sobre la propiedad de la tierra en la totalidad del área protegida, esta condición no afecta la gestión</v>
      </c>
      <c r="E118" s="470"/>
      <c r="F118" s="470"/>
      <c r="G118" s="470"/>
      <c r="H118" s="470"/>
      <c r="I118" s="470"/>
    </row>
    <row r="119" spans="1:9" s="289" customFormat="1" ht="43.5" customHeight="1">
      <c r="A119" s="308"/>
      <c r="C119" s="314"/>
      <c r="D119" s="559" t="s">
        <v>22</v>
      </c>
      <c r="E119" s="559"/>
      <c r="F119" s="559"/>
      <c r="G119" s="559"/>
      <c r="H119" s="560"/>
      <c r="I119" s="560"/>
    </row>
    <row r="120" spans="1:9" s="289" customFormat="1" ht="139" customHeight="1">
      <c r="A120" s="308"/>
      <c r="C120" s="315" t="s">
        <v>20</v>
      </c>
      <c r="D120" s="561"/>
      <c r="E120" s="561"/>
      <c r="F120" s="561"/>
      <c r="G120" s="561"/>
      <c r="H120" s="561"/>
      <c r="I120" s="561"/>
    </row>
    <row r="121" spans="1:9" s="289" customFormat="1" ht="57" customHeight="1">
      <c r="A121" s="308"/>
      <c r="C121" s="321"/>
      <c r="D121" s="322"/>
      <c r="E121" s="322"/>
      <c r="F121" s="322"/>
      <c r="G121" s="322"/>
      <c r="H121" s="322"/>
      <c r="I121" s="322"/>
    </row>
    <row r="122" spans="1:9" s="289" customFormat="1" ht="39" customHeight="1">
      <c r="A122" s="308"/>
      <c r="C122" s="548" t="str">
        <f>Metodología!C10</f>
        <v>B3. Conflictos socio-ambientales</v>
      </c>
      <c r="D122" s="548"/>
      <c r="E122" s="548"/>
      <c r="F122" s="548"/>
      <c r="G122" s="548"/>
      <c r="H122" s="548"/>
      <c r="I122" s="548"/>
    </row>
    <row r="123" spans="1:9" s="289" customFormat="1" ht="43.5" customHeight="1">
      <c r="A123" s="308"/>
      <c r="C123" s="309" t="s">
        <v>0</v>
      </c>
      <c r="D123" s="549" t="str">
        <f>Metodología!D10</f>
        <v>Analiza cómo los conflictos socio ambientales derivados de las formas de ocupación y tenencia de la tierra, así como así quellos que se presentan por el uso en zonas marinas, costeras y/o dulceacuícolas, se gestionan a partir de la planeación del manejo del área protegiga</v>
      </c>
      <c r="E123" s="549"/>
      <c r="F123" s="549"/>
      <c r="G123" s="549"/>
      <c r="H123" s="549"/>
      <c r="I123" s="549"/>
    </row>
    <row r="124" spans="1:9" s="289" customFormat="1" ht="83.25" customHeight="1">
      <c r="A124" s="308"/>
      <c r="C124" s="310" t="s">
        <v>168</v>
      </c>
      <c r="D124" s="550" t="s">
        <v>649</v>
      </c>
      <c r="E124" s="550"/>
      <c r="F124" s="550"/>
      <c r="G124" s="550"/>
      <c r="H124" s="550"/>
      <c r="I124" s="550"/>
    </row>
    <row r="125" spans="1:9" s="289" customFormat="1" ht="106.5" customHeight="1">
      <c r="A125" s="308"/>
      <c r="C125" s="310" t="s">
        <v>19</v>
      </c>
      <c r="D125" s="551"/>
      <c r="E125" s="551"/>
      <c r="F125" s="551"/>
      <c r="G125" s="551"/>
      <c r="H125" s="551"/>
      <c r="I125" s="551"/>
    </row>
    <row r="126" spans="1:9">
      <c r="A126" s="308"/>
      <c r="C126" s="782" t="s">
        <v>18</v>
      </c>
      <c r="D126" s="795" t="s">
        <v>672</v>
      </c>
      <c r="E126" s="551"/>
      <c r="F126" s="796"/>
      <c r="G126" s="796"/>
      <c r="H126" s="796"/>
      <c r="I126" s="796"/>
    </row>
    <row r="127" spans="1:9">
      <c r="A127" s="308"/>
      <c r="C127" s="783"/>
      <c r="D127" s="795" t="s">
        <v>671</v>
      </c>
      <c r="E127" s="551"/>
      <c r="F127" s="796"/>
      <c r="G127" s="796"/>
      <c r="H127" s="796"/>
      <c r="I127" s="796"/>
    </row>
    <row r="128" spans="1:9" ht="15" customHeight="1">
      <c r="A128" s="308"/>
      <c r="C128" s="783"/>
      <c r="D128" s="795"/>
      <c r="E128" s="551"/>
      <c r="F128" s="796"/>
      <c r="G128" s="796"/>
      <c r="H128" s="796"/>
      <c r="I128" s="796"/>
    </row>
    <row r="129" spans="1:9" ht="15" customHeight="1">
      <c r="A129" s="308"/>
      <c r="C129" s="783"/>
      <c r="D129" s="795"/>
      <c r="E129" s="551"/>
      <c r="F129" s="796"/>
      <c r="G129" s="796"/>
      <c r="H129" s="796"/>
      <c r="I129" s="796"/>
    </row>
    <row r="130" spans="1:9" ht="15" customHeight="1">
      <c r="A130" s="308"/>
      <c r="C130" s="760"/>
      <c r="D130" s="795" t="s">
        <v>661</v>
      </c>
      <c r="E130" s="551"/>
      <c r="F130" s="551"/>
      <c r="G130" s="551"/>
      <c r="H130" s="551"/>
      <c r="I130" s="551"/>
    </row>
    <row r="131" spans="1:9" s="289" customFormat="1" ht="36" customHeight="1">
      <c r="A131" s="308"/>
      <c r="C131" s="600" t="s">
        <v>254</v>
      </c>
      <c r="D131" s="601"/>
      <c r="E131" s="601"/>
      <c r="F131" s="601"/>
      <c r="G131" s="601"/>
      <c r="H131" s="601"/>
      <c r="I131" s="602"/>
    </row>
    <row r="132" spans="1:9" s="289" customFormat="1" ht="36" customHeight="1">
      <c r="A132" s="308"/>
      <c r="C132" s="603" t="s">
        <v>246</v>
      </c>
      <c r="D132" s="604"/>
      <c r="E132" s="604"/>
      <c r="F132" s="604"/>
      <c r="G132" s="604"/>
      <c r="H132" s="604"/>
      <c r="I132" s="605"/>
    </row>
    <row r="133" spans="1:9" s="289" customFormat="1" ht="36" customHeight="1">
      <c r="A133" s="308"/>
      <c r="C133" s="410" t="s">
        <v>247</v>
      </c>
      <c r="D133" s="572"/>
      <c r="E133" s="572"/>
      <c r="F133" s="572"/>
      <c r="G133" s="572"/>
      <c r="H133" s="572"/>
      <c r="I133" s="573"/>
    </row>
    <row r="134" spans="1:9" s="289" customFormat="1" ht="36" customHeight="1">
      <c r="A134" s="308"/>
      <c r="C134" s="410" t="s">
        <v>248</v>
      </c>
      <c r="D134" s="572"/>
      <c r="E134" s="572"/>
      <c r="F134" s="572"/>
      <c r="G134" s="572"/>
      <c r="H134" s="572"/>
      <c r="I134" s="573"/>
    </row>
    <row r="135" spans="1:9" s="289" customFormat="1" ht="36" customHeight="1">
      <c r="A135" s="308"/>
      <c r="C135" s="410" t="s">
        <v>249</v>
      </c>
      <c r="D135" s="572"/>
      <c r="E135" s="572"/>
      <c r="F135" s="572"/>
      <c r="G135" s="572"/>
      <c r="H135" s="572"/>
      <c r="I135" s="573"/>
    </row>
    <row r="136" spans="1:9" s="289" customFormat="1" ht="36" customHeight="1">
      <c r="A136" s="308"/>
      <c r="C136" s="410" t="s">
        <v>250</v>
      </c>
      <c r="D136" s="572"/>
      <c r="E136" s="572"/>
      <c r="F136" s="572"/>
      <c r="G136" s="572"/>
      <c r="H136" s="572"/>
      <c r="I136" s="573"/>
    </row>
    <row r="137" spans="1:9" s="289" customFormat="1" ht="36" customHeight="1">
      <c r="A137" s="308"/>
      <c r="C137" s="410" t="s">
        <v>251</v>
      </c>
      <c r="D137" s="572"/>
      <c r="E137" s="572"/>
      <c r="F137" s="572"/>
      <c r="G137" s="572"/>
      <c r="H137" s="572"/>
      <c r="I137" s="573"/>
    </row>
    <row r="138" spans="1:9" s="289" customFormat="1" ht="36" customHeight="1">
      <c r="A138" s="308"/>
      <c r="C138" s="606"/>
      <c r="D138" s="607"/>
      <c r="E138" s="607"/>
      <c r="F138" s="607"/>
      <c r="G138" s="607"/>
      <c r="H138" s="607"/>
      <c r="I138" s="608"/>
    </row>
    <row r="139" spans="1:9" s="289" customFormat="1" ht="35" customHeight="1">
      <c r="A139" s="308"/>
      <c r="C139" s="606"/>
      <c r="D139" s="607"/>
      <c r="E139" s="607"/>
      <c r="F139" s="607"/>
      <c r="G139" s="607"/>
      <c r="H139" s="607"/>
      <c r="I139" s="608"/>
    </row>
    <row r="140" spans="1:9" s="289" customFormat="1" ht="27" customHeight="1">
      <c r="A140" s="308"/>
      <c r="C140" s="311" t="s">
        <v>21</v>
      </c>
      <c r="D140" s="552" t="s">
        <v>17</v>
      </c>
      <c r="E140" s="552"/>
      <c r="F140" s="552"/>
      <c r="G140" s="552"/>
      <c r="H140" s="553"/>
      <c r="I140" s="553"/>
    </row>
    <row r="141" spans="1:9" s="289" customFormat="1" ht="57" customHeight="1">
      <c r="A141" s="308"/>
      <c r="C141" s="319">
        <v>1</v>
      </c>
      <c r="D141" s="469" t="str">
        <f>Metodología!E10</f>
        <v>El diagnóstico de los conflictos socio-ambientales derivados por ocupación y tenencia, así como los que se presentan en zonas marinas, costeras y/o dulceacuícolas, está desactualizado</v>
      </c>
      <c r="E141" s="469"/>
      <c r="F141" s="469"/>
      <c r="G141" s="469"/>
      <c r="H141" s="469"/>
      <c r="I141" s="469"/>
    </row>
    <row r="142" spans="1:9" s="289" customFormat="1" ht="57" customHeight="1">
      <c r="A142" s="308"/>
      <c r="C142" s="320">
        <v>2</v>
      </c>
      <c r="D142" s="469" t="str">
        <f>Metodología!F10</f>
        <v xml:space="preserve">Se cuenta con un diagnóstico parcial de los conflictos socio-ambientales derivados por ocupación y tenencia, así como los que se presentan en zonas marinas, costeras y/o dulceacuícolas </v>
      </c>
      <c r="E142" s="469"/>
      <c r="F142" s="469"/>
      <c r="G142" s="469"/>
      <c r="H142" s="469"/>
      <c r="I142" s="469"/>
    </row>
    <row r="143" spans="1:9" s="289" customFormat="1" ht="57" customHeight="1">
      <c r="A143" s="308"/>
      <c r="C143" s="320">
        <v>3</v>
      </c>
      <c r="D143" s="469" t="str">
        <f>Metodología!G10</f>
        <v xml:space="preserve">Se cuenta con un diagnóstico completo y actualizado de los conflictos socio-ambientales derivados por ocupación y tenencia, así como los que se presentan en zonas marinas, costeras y/o dulceacuícolas. Se inicia el diseño de estrategias participativas para resolverlos o minimizarlos </v>
      </c>
      <c r="E143" s="469"/>
      <c r="F143" s="469"/>
      <c r="G143" s="469"/>
      <c r="H143" s="469"/>
      <c r="I143" s="469"/>
    </row>
    <row r="144" spans="1:9" s="289" customFormat="1" ht="57" customHeight="1">
      <c r="A144" s="308"/>
      <c r="C144" s="320">
        <v>4</v>
      </c>
      <c r="D144" s="469" t="str">
        <f>Metodología!H10</f>
        <v>La planeación del manejo integra estrategias participativas conducentes a resolver o minimizar los conflictos socio ambientales, por lo que son atendidos y gestionados oportunamente</v>
      </c>
      <c r="E144" s="469"/>
      <c r="F144" s="469"/>
      <c r="G144" s="469"/>
      <c r="H144" s="469"/>
      <c r="I144" s="469"/>
    </row>
    <row r="145" spans="1:9" s="289" customFormat="1" ht="42" customHeight="1">
      <c r="A145" s="308"/>
      <c r="C145" s="314"/>
      <c r="D145" s="559" t="s">
        <v>22</v>
      </c>
      <c r="E145" s="559"/>
      <c r="F145" s="559"/>
      <c r="G145" s="559"/>
      <c r="H145" s="560"/>
      <c r="I145" s="560"/>
    </row>
    <row r="146" spans="1:9" s="289" customFormat="1" ht="139" customHeight="1">
      <c r="A146" s="308"/>
      <c r="C146" s="315" t="s">
        <v>20</v>
      </c>
      <c r="D146" s="561"/>
      <c r="E146" s="561"/>
      <c r="F146" s="561"/>
      <c r="G146" s="561"/>
      <c r="H146" s="561"/>
      <c r="I146" s="561"/>
    </row>
    <row r="147" spans="1:9" s="289" customFormat="1" ht="62.25" customHeight="1">
      <c r="A147" s="308"/>
      <c r="C147" s="314"/>
      <c r="D147" s="314"/>
      <c r="E147" s="314"/>
      <c r="F147" s="314"/>
      <c r="G147" s="314"/>
      <c r="H147" s="314"/>
      <c r="I147" s="314"/>
    </row>
    <row r="148" spans="1:9" s="289" customFormat="1" ht="39" customHeight="1">
      <c r="A148" s="308"/>
      <c r="C148" s="548" t="str">
        <f>Metodología!C11</f>
        <v>B4. Presiones y amenazas</v>
      </c>
      <c r="D148" s="548"/>
      <c r="E148" s="548"/>
      <c r="F148" s="548"/>
      <c r="G148" s="548"/>
      <c r="H148" s="548"/>
      <c r="I148" s="548"/>
    </row>
    <row r="149" spans="1:9" s="289" customFormat="1" ht="39" customHeight="1">
      <c r="A149" s="308"/>
      <c r="C149" s="309" t="s">
        <v>0</v>
      </c>
      <c r="D149" s="780" t="str">
        <f>Metodología!D11</f>
        <v>Analiza si las acciones de manejo identificadas para enfrentar las principales presiones y amenazas, favorecen el logro de los objetivos de conservación</v>
      </c>
      <c r="E149" s="780"/>
      <c r="F149" s="780"/>
      <c r="G149" s="780"/>
      <c r="H149" s="780"/>
      <c r="I149" s="780"/>
    </row>
    <row r="150" spans="1:9" s="289" customFormat="1" ht="83.25" customHeight="1">
      <c r="A150" s="308"/>
      <c r="C150" s="310" t="s">
        <v>168</v>
      </c>
      <c r="D150" s="781" t="s">
        <v>197</v>
      </c>
      <c r="E150" s="781"/>
      <c r="F150" s="781"/>
      <c r="G150" s="781"/>
      <c r="H150" s="781"/>
      <c r="I150" s="781"/>
    </row>
    <row r="151" spans="1:9" s="289" customFormat="1" ht="126" customHeight="1">
      <c r="A151" s="308"/>
      <c r="C151" s="310" t="s">
        <v>19</v>
      </c>
      <c r="D151" s="465"/>
      <c r="E151" s="465"/>
      <c r="F151" s="465"/>
      <c r="G151" s="465"/>
      <c r="H151" s="465"/>
      <c r="I151" s="465"/>
    </row>
    <row r="152" spans="1:9">
      <c r="A152" s="308"/>
      <c r="C152" s="782" t="s">
        <v>18</v>
      </c>
      <c r="D152" s="609" t="s">
        <v>673</v>
      </c>
      <c r="E152" s="465"/>
      <c r="F152" s="610"/>
      <c r="G152" s="610"/>
      <c r="H152" s="610"/>
      <c r="I152" s="610"/>
    </row>
    <row r="153" spans="1:9">
      <c r="A153" s="308"/>
      <c r="C153" s="783"/>
      <c r="D153" s="609"/>
      <c r="E153" s="465"/>
      <c r="F153" s="610"/>
      <c r="G153" s="610"/>
      <c r="H153" s="610"/>
      <c r="I153" s="610"/>
    </row>
    <row r="154" spans="1:9" ht="15" customHeight="1">
      <c r="A154" s="308"/>
      <c r="C154" s="783"/>
      <c r="D154" s="609"/>
      <c r="E154" s="465"/>
      <c r="F154" s="610"/>
      <c r="G154" s="610"/>
      <c r="H154" s="610"/>
      <c r="I154" s="610"/>
    </row>
    <row r="155" spans="1:9" ht="15" customHeight="1">
      <c r="A155" s="308"/>
      <c r="C155" s="783"/>
      <c r="D155" s="609"/>
      <c r="E155" s="465"/>
      <c r="F155" s="610"/>
      <c r="G155" s="610"/>
      <c r="H155" s="610"/>
      <c r="I155" s="610"/>
    </row>
    <row r="156" spans="1:9" ht="15" customHeight="1">
      <c r="A156" s="308"/>
      <c r="C156" s="760"/>
      <c r="D156" s="609" t="s">
        <v>661</v>
      </c>
      <c r="E156" s="465"/>
      <c r="F156" s="465"/>
      <c r="G156" s="465"/>
      <c r="H156" s="465"/>
      <c r="I156" s="465"/>
    </row>
    <row r="157" spans="1:9" s="289" customFormat="1" ht="36" customHeight="1">
      <c r="A157" s="308"/>
      <c r="C157" s="600" t="s">
        <v>254</v>
      </c>
      <c r="D157" s="601"/>
      <c r="E157" s="601"/>
      <c r="F157" s="601"/>
      <c r="G157" s="601"/>
      <c r="H157" s="601"/>
      <c r="I157" s="602"/>
    </row>
    <row r="158" spans="1:9" s="289" customFormat="1" ht="36" customHeight="1">
      <c r="A158" s="308"/>
      <c r="C158" s="603" t="s">
        <v>563</v>
      </c>
      <c r="D158" s="604"/>
      <c r="E158" s="604"/>
      <c r="F158" s="604"/>
      <c r="G158" s="604"/>
      <c r="H158" s="604"/>
      <c r="I158" s="605"/>
    </row>
    <row r="159" spans="1:9" s="289" customFormat="1" ht="36" customHeight="1">
      <c r="A159" s="308"/>
      <c r="C159" s="410" t="s">
        <v>247</v>
      </c>
      <c r="D159" s="572"/>
      <c r="E159" s="572"/>
      <c r="F159" s="572"/>
      <c r="G159" s="572"/>
      <c r="H159" s="572"/>
      <c r="I159" s="573"/>
    </row>
    <row r="160" spans="1:9" s="289" customFormat="1" ht="36" customHeight="1">
      <c r="A160" s="308"/>
      <c r="C160" s="410" t="s">
        <v>248</v>
      </c>
      <c r="D160" s="572"/>
      <c r="E160" s="572"/>
      <c r="F160" s="572"/>
      <c r="G160" s="572"/>
      <c r="H160" s="572"/>
      <c r="I160" s="573"/>
    </row>
    <row r="161" spans="1:9" s="289" customFormat="1" ht="36" customHeight="1">
      <c r="A161" s="308"/>
      <c r="C161" s="410" t="s">
        <v>249</v>
      </c>
      <c r="D161" s="572"/>
      <c r="E161" s="572"/>
      <c r="F161" s="572"/>
      <c r="G161" s="572"/>
      <c r="H161" s="572"/>
      <c r="I161" s="573"/>
    </row>
    <row r="162" spans="1:9" s="289" customFormat="1" ht="36" customHeight="1">
      <c r="A162" s="308"/>
      <c r="C162" s="410" t="s">
        <v>250</v>
      </c>
      <c r="D162" s="572"/>
      <c r="E162" s="572"/>
      <c r="F162" s="572"/>
      <c r="G162" s="572"/>
      <c r="H162" s="572"/>
      <c r="I162" s="573"/>
    </row>
    <row r="163" spans="1:9" s="289" customFormat="1" ht="36" customHeight="1">
      <c r="A163" s="308"/>
      <c r="C163" s="410" t="s">
        <v>251</v>
      </c>
      <c r="D163" s="572"/>
      <c r="E163" s="572"/>
      <c r="F163" s="572"/>
      <c r="G163" s="572"/>
      <c r="H163" s="572"/>
      <c r="I163" s="573"/>
    </row>
    <row r="164" spans="1:9" s="289" customFormat="1" ht="36" customHeight="1">
      <c r="A164" s="308"/>
      <c r="C164" s="606"/>
      <c r="D164" s="607"/>
      <c r="E164" s="607"/>
      <c r="F164" s="607"/>
      <c r="G164" s="607"/>
      <c r="H164" s="607"/>
      <c r="I164" s="608"/>
    </row>
    <row r="165" spans="1:9" s="289" customFormat="1" ht="35" customHeight="1">
      <c r="A165" s="308"/>
      <c r="C165" s="606"/>
      <c r="D165" s="607"/>
      <c r="E165" s="607"/>
      <c r="F165" s="607"/>
      <c r="G165" s="607"/>
      <c r="H165" s="607"/>
      <c r="I165" s="608"/>
    </row>
    <row r="166" spans="1:9" s="289" customFormat="1" ht="27" customHeight="1">
      <c r="A166" s="308"/>
      <c r="C166" s="311" t="s">
        <v>21</v>
      </c>
      <c r="D166" s="552" t="s">
        <v>17</v>
      </c>
      <c r="E166" s="552"/>
      <c r="F166" s="552"/>
      <c r="G166" s="552"/>
      <c r="H166" s="553"/>
      <c r="I166" s="553"/>
    </row>
    <row r="167" spans="1:9" s="289" customFormat="1" ht="58" customHeight="1">
      <c r="A167" s="308"/>
      <c r="C167" s="319">
        <v>1</v>
      </c>
      <c r="D167" s="458" t="str">
        <f>Metodología!E11</f>
        <v>No se cuenta con el análisis de las  presiones y amenazas a los objetos de conservación. O el análisis de encuentra desactualizado</v>
      </c>
      <c r="E167" s="458"/>
      <c r="F167" s="458"/>
      <c r="G167" s="458"/>
      <c r="H167" s="458"/>
      <c r="I167" s="458"/>
    </row>
    <row r="168" spans="1:9" s="289" customFormat="1" ht="58" customHeight="1">
      <c r="A168" s="308"/>
      <c r="C168" s="320">
        <v>2</v>
      </c>
      <c r="D168" s="458" t="str">
        <f>Metodología!F11</f>
        <v>Se cuenta con un análisis parcial de las presiones y amenazas a los objetos de conservación</v>
      </c>
      <c r="E168" s="458"/>
      <c r="F168" s="458"/>
      <c r="G168" s="458"/>
      <c r="H168" s="458"/>
      <c r="I168" s="458"/>
    </row>
    <row r="169" spans="1:9" s="289" customFormat="1" ht="58" customHeight="1">
      <c r="A169" s="308"/>
      <c r="C169" s="320">
        <v>3</v>
      </c>
      <c r="D169" s="458" t="str">
        <f>Metodología!G11</f>
        <v>Se cuenta con el análisis completo de presiones y amenazas (localización, extensión y persistencia) a los objetos de conservación en el área protegida y en un contexto territorial. Se está en proceso de integrar el análisis en la planeación del manejo</v>
      </c>
      <c r="E169" s="458"/>
      <c r="F169" s="458"/>
      <c r="G169" s="458"/>
      <c r="H169" s="458"/>
      <c r="I169" s="458"/>
    </row>
    <row r="170" spans="1:9" s="289" customFormat="1" ht="58" customHeight="1">
      <c r="A170" s="308"/>
      <c r="C170" s="320">
        <v>4</v>
      </c>
      <c r="D170" s="458" t="str">
        <f>Metodología!H11</f>
        <v>La planeación del manejo integra el análisis de presiones y amenazas, por lo que son atendidas y gestionadas oportunamente</v>
      </c>
      <c r="E170" s="458"/>
      <c r="F170" s="458"/>
      <c r="G170" s="458"/>
      <c r="H170" s="458"/>
      <c r="I170" s="458"/>
    </row>
    <row r="171" spans="1:9" s="289" customFormat="1" ht="30" customHeight="1">
      <c r="A171" s="308"/>
      <c r="C171" s="314"/>
      <c r="D171" s="559" t="s">
        <v>22</v>
      </c>
      <c r="E171" s="559"/>
      <c r="F171" s="559"/>
      <c r="G171" s="559"/>
      <c r="H171" s="560"/>
      <c r="I171" s="560"/>
    </row>
    <row r="172" spans="1:9" s="289" customFormat="1" ht="91" customHeight="1">
      <c r="A172" s="308"/>
      <c r="C172" s="315" t="s">
        <v>20</v>
      </c>
      <c r="D172" s="561"/>
      <c r="E172" s="561"/>
      <c r="F172" s="561"/>
      <c r="G172" s="561"/>
      <c r="H172" s="561"/>
      <c r="I172" s="561"/>
    </row>
    <row r="173" spans="1:9" s="289" customFormat="1" ht="36.75" customHeight="1">
      <c r="A173" s="308"/>
      <c r="C173" s="314"/>
      <c r="D173" s="314"/>
      <c r="E173" s="314"/>
      <c r="F173" s="314"/>
      <c r="G173" s="314"/>
      <c r="H173" s="314"/>
      <c r="I173" s="314"/>
    </row>
    <row r="174" spans="1:9" s="289" customFormat="1" ht="23.25" customHeight="1">
      <c r="A174" s="308"/>
      <c r="C174" s="558" t="s">
        <v>24</v>
      </c>
      <c r="D174" s="558"/>
      <c r="E174" s="558"/>
      <c r="F174" s="558"/>
      <c r="G174" s="558"/>
      <c r="H174" s="558"/>
      <c r="I174" s="558"/>
    </row>
    <row r="175" spans="1:9" s="289" customFormat="1" ht="37.5" customHeight="1">
      <c r="A175" s="308"/>
      <c r="C175" s="323" t="s">
        <v>244</v>
      </c>
      <c r="D175" s="323" t="s">
        <v>33</v>
      </c>
      <c r="E175" s="323" t="s">
        <v>23</v>
      </c>
      <c r="F175" s="557" t="s">
        <v>25</v>
      </c>
      <c r="G175" s="557"/>
      <c r="H175" s="323" t="s">
        <v>26</v>
      </c>
      <c r="I175" s="323" t="s">
        <v>27</v>
      </c>
    </row>
    <row r="176" spans="1:9" s="289" customFormat="1" ht="28" customHeight="1">
      <c r="A176" s="308"/>
      <c r="C176" s="598" t="s">
        <v>109</v>
      </c>
      <c r="D176" s="324" t="str">
        <f>C88</f>
        <v>B1. Oportunidades en el territorio para la gestión</v>
      </c>
      <c r="E176" s="325" t="str">
        <f>IF(H102="","",H102)</f>
        <v/>
      </c>
      <c r="F176" s="326">
        <v>0.25</v>
      </c>
      <c r="G176" s="327" t="e">
        <f>E176*F176</f>
        <v>#VALUE!</v>
      </c>
      <c r="H176" s="554" t="e">
        <f>SUM(G176:G179)</f>
        <v>#VALUE!</v>
      </c>
      <c r="I176" s="555" t="e">
        <f>IF(H176="","",(H176*100)/4/100)</f>
        <v>#VALUE!</v>
      </c>
    </row>
    <row r="177" spans="1:9" s="289" customFormat="1" ht="28" customHeight="1">
      <c r="A177" s="308"/>
      <c r="C177" s="598"/>
      <c r="D177" s="324" t="str">
        <f>C105</f>
        <v>B2. Claridad en la propiedad de la tierra</v>
      </c>
      <c r="E177" s="325" t="str">
        <f>IF(H119="","",H119)</f>
        <v/>
      </c>
      <c r="F177" s="326">
        <v>0.25</v>
      </c>
      <c r="G177" s="327" t="e">
        <f>E177*F177</f>
        <v>#VALUE!</v>
      </c>
      <c r="H177" s="554"/>
      <c r="I177" s="555"/>
    </row>
    <row r="178" spans="1:9" s="289" customFormat="1" ht="28" customHeight="1">
      <c r="A178" s="308"/>
      <c r="C178" s="599"/>
      <c r="D178" s="324" t="str">
        <f>C122</f>
        <v>B3. Conflictos socio-ambientales</v>
      </c>
      <c r="E178" s="325" t="str">
        <f>IF(H145="","",H145)</f>
        <v/>
      </c>
      <c r="F178" s="326">
        <v>0.25</v>
      </c>
      <c r="G178" s="327" t="e">
        <f>E178*F178</f>
        <v>#VALUE!</v>
      </c>
      <c r="H178" s="554"/>
      <c r="I178" s="555"/>
    </row>
    <row r="179" spans="1:9" s="289" customFormat="1" ht="28" customHeight="1">
      <c r="A179" s="308"/>
      <c r="C179" s="599"/>
      <c r="D179" s="324" t="str">
        <f>C148</f>
        <v>B4. Presiones y amenazas</v>
      </c>
      <c r="E179" s="325" t="str">
        <f>IF(H171="","",H171)</f>
        <v/>
      </c>
      <c r="F179" s="326">
        <v>0.25</v>
      </c>
      <c r="G179" s="327" t="e">
        <f>E179*F179</f>
        <v>#VALUE!</v>
      </c>
      <c r="H179" s="554"/>
      <c r="I179" s="555"/>
    </row>
    <row r="180" spans="1:9" ht="55.5" customHeight="1">
      <c r="A180" s="308"/>
      <c r="F180" s="328"/>
    </row>
    <row r="181" spans="1:9" ht="36">
      <c r="A181" s="275"/>
      <c r="C181" s="556" t="str">
        <f>Metodología!A12</f>
        <v>C. PLANEACIÓN Y SEGUIMIENTO</v>
      </c>
      <c r="D181" s="556"/>
      <c r="E181" s="556"/>
      <c r="F181" s="556"/>
      <c r="G181" s="556"/>
      <c r="H181" s="556"/>
      <c r="I181" s="556"/>
    </row>
    <row r="182" spans="1:9">
      <c r="A182" s="275"/>
      <c r="G182" s="307"/>
    </row>
    <row r="183" spans="1:9" ht="33" customHeight="1">
      <c r="A183" s="275"/>
      <c r="C183" s="456" t="str">
        <f>Metodología!C12</f>
        <v>C1. Coherencia en el diseño del área protegida</v>
      </c>
      <c r="D183" s="457"/>
      <c r="E183" s="457"/>
      <c r="F183" s="457"/>
      <c r="G183" s="457"/>
      <c r="H183" s="457"/>
      <c r="I183" s="457"/>
    </row>
    <row r="184" spans="1:9" ht="39" customHeight="1">
      <c r="A184" s="275"/>
      <c r="C184" s="329" t="s">
        <v>0</v>
      </c>
      <c r="D184" s="486" t="str">
        <f>Metodología!D12</f>
        <v>Analiza si el diseño del área protegida (delimitación del polígono) responde a la espacialización de los objetivos de conservación propuestos y si la zonificación y regulación de usos es coherente con los dos elementos mencionados</v>
      </c>
      <c r="E184" s="486"/>
      <c r="F184" s="486"/>
      <c r="G184" s="486"/>
      <c r="H184" s="486"/>
      <c r="I184" s="486"/>
    </row>
    <row r="185" spans="1:9" ht="80.25" customHeight="1">
      <c r="A185" s="275"/>
      <c r="C185" s="330" t="s">
        <v>168</v>
      </c>
      <c r="D185" s="535" t="s">
        <v>229</v>
      </c>
      <c r="E185" s="535"/>
      <c r="F185" s="535"/>
      <c r="G185" s="535"/>
      <c r="H185" s="535"/>
      <c r="I185" s="535"/>
    </row>
    <row r="186" spans="1:9" ht="107.25" customHeight="1">
      <c r="A186" s="275"/>
      <c r="C186" s="331" t="s">
        <v>19</v>
      </c>
      <c r="D186" s="770"/>
      <c r="E186" s="770"/>
      <c r="F186" s="770"/>
      <c r="G186" s="770"/>
      <c r="H186" s="770"/>
      <c r="I186" s="770"/>
    </row>
    <row r="187" spans="1:9">
      <c r="A187" s="275"/>
      <c r="C187" s="460" t="s">
        <v>18</v>
      </c>
      <c r="D187" s="463" t="s">
        <v>674</v>
      </c>
      <c r="E187" s="463"/>
      <c r="F187" s="464"/>
      <c r="G187" s="464"/>
      <c r="H187" s="464"/>
      <c r="I187" s="464"/>
    </row>
    <row r="188" spans="1:9">
      <c r="A188" s="275"/>
      <c r="C188" s="461"/>
      <c r="D188" s="463"/>
      <c r="E188" s="463"/>
      <c r="F188" s="464"/>
      <c r="G188" s="464"/>
      <c r="H188" s="464"/>
      <c r="I188" s="464"/>
    </row>
    <row r="189" spans="1:9" ht="15" customHeight="1">
      <c r="A189" s="275"/>
      <c r="C189" s="461"/>
      <c r="D189" s="463"/>
      <c r="E189" s="463"/>
      <c r="F189" s="464"/>
      <c r="G189" s="464"/>
      <c r="H189" s="464"/>
      <c r="I189" s="464"/>
    </row>
    <row r="190" spans="1:9" ht="15" customHeight="1">
      <c r="A190" s="275"/>
      <c r="C190" s="461"/>
      <c r="D190" s="463"/>
      <c r="E190" s="463"/>
      <c r="F190" s="464"/>
      <c r="G190" s="464"/>
      <c r="H190" s="464"/>
      <c r="I190" s="464"/>
    </row>
    <row r="191" spans="1:9" ht="15" customHeight="1">
      <c r="A191" s="275"/>
      <c r="C191" s="462"/>
      <c r="D191" s="463" t="s">
        <v>661</v>
      </c>
      <c r="E191" s="463"/>
      <c r="F191" s="463"/>
      <c r="G191" s="463"/>
      <c r="H191" s="463"/>
      <c r="I191" s="463"/>
    </row>
    <row r="192" spans="1:9" ht="29.25" customHeight="1">
      <c r="A192" s="275"/>
      <c r="C192" s="332" t="s">
        <v>21</v>
      </c>
      <c r="D192" s="481" t="s">
        <v>17</v>
      </c>
      <c r="E192" s="481"/>
      <c r="F192" s="481"/>
      <c r="G192" s="481"/>
      <c r="H192" s="482"/>
      <c r="I192" s="482"/>
    </row>
    <row r="193" spans="1:10" ht="43.5" customHeight="1">
      <c r="A193" s="275"/>
      <c r="C193" s="333">
        <v>1</v>
      </c>
      <c r="D193" s="611" t="str">
        <f>Metodología!E12</f>
        <v>No existe coherencia entre diseño del área, la categoría de manejo y la zonificación ya que no responden completamente a los objetivos de conservación del área, poniendo en riesgo su cumplimiento</v>
      </c>
      <c r="E193" s="611"/>
      <c r="F193" s="611"/>
      <c r="G193" s="611"/>
      <c r="H193" s="611"/>
      <c r="I193" s="611"/>
    </row>
    <row r="194" spans="1:10" ht="43.5" customHeight="1">
      <c r="A194" s="275"/>
      <c r="C194" s="333">
        <v>2</v>
      </c>
      <c r="D194" s="611" t="str">
        <f>Metodología!F12</f>
        <v>El diseño del área es coherente frente a los objetivos de conservación. La categoría de manejo y la zonificación presentan ciertas inconsistencias</v>
      </c>
      <c r="E194" s="611"/>
      <c r="F194" s="611"/>
      <c r="G194" s="611"/>
      <c r="H194" s="611"/>
      <c r="I194" s="611"/>
    </row>
    <row r="195" spans="1:10" ht="43.5" customHeight="1">
      <c r="A195" s="275"/>
      <c r="C195" s="333">
        <v>3</v>
      </c>
      <c r="D195" s="611" t="str">
        <f>Metodología!G12</f>
        <v>El diseño del área y la categoría de manejo son coherentes con los objetivos de conservación. Se toman medidas para mejorarla coherencia en la zonificación</v>
      </c>
      <c r="E195" s="611"/>
      <c r="F195" s="611"/>
      <c r="G195" s="611"/>
      <c r="H195" s="611"/>
      <c r="I195" s="611"/>
    </row>
    <row r="196" spans="1:10" ht="47.25" customHeight="1">
      <c r="A196" s="275"/>
      <c r="C196" s="333">
        <v>4</v>
      </c>
      <c r="D196" s="611" t="str">
        <f>Metodología!H12</f>
        <v>La categoría de manejo, el diseño del área y la zonificación son coherentes entre sí, favoreciendo el cumplimiento de los objetivos de conservación</v>
      </c>
      <c r="E196" s="611"/>
      <c r="F196" s="611"/>
      <c r="G196" s="611"/>
      <c r="H196" s="612"/>
      <c r="I196" s="612"/>
    </row>
    <row r="197" spans="1:10" ht="38" customHeight="1">
      <c r="A197" s="275"/>
      <c r="C197" s="314"/>
      <c r="D197" s="487" t="s">
        <v>22</v>
      </c>
      <c r="E197" s="487"/>
      <c r="F197" s="487"/>
      <c r="G197" s="488"/>
      <c r="H197" s="532"/>
      <c r="I197" s="533"/>
      <c r="J197" s="334"/>
    </row>
    <row r="198" spans="1:10" ht="105" customHeight="1">
      <c r="A198" s="275"/>
      <c r="C198" s="335" t="s">
        <v>20</v>
      </c>
      <c r="D198" s="519"/>
      <c r="E198" s="520"/>
      <c r="F198" s="520"/>
      <c r="G198" s="520"/>
      <c r="H198" s="520"/>
      <c r="I198" s="534"/>
    </row>
    <row r="199" spans="1:10" ht="42" customHeight="1">
      <c r="A199" s="275"/>
      <c r="C199" s="314"/>
      <c r="D199" s="314"/>
      <c r="E199" s="314"/>
      <c r="F199" s="314"/>
      <c r="G199" s="336"/>
      <c r="H199" s="314"/>
      <c r="I199" s="314"/>
    </row>
    <row r="200" spans="1:10" ht="31.5" customHeight="1">
      <c r="A200" s="275"/>
      <c r="C200" s="456" t="str">
        <f>Metodología!C13</f>
        <v>C2. Límites del área protegida</v>
      </c>
      <c r="D200" s="457"/>
      <c r="E200" s="457"/>
      <c r="F200" s="457"/>
      <c r="G200" s="457"/>
      <c r="H200" s="457"/>
      <c r="I200" s="457"/>
    </row>
    <row r="201" spans="1:10" ht="61.5" customHeight="1">
      <c r="A201" s="275"/>
      <c r="C201" s="329" t="s">
        <v>0</v>
      </c>
      <c r="D201" s="486" t="str">
        <f>Metodología!D13</f>
        <v>Identifica el estado en la claridad de los límites definidos para el área protegida, las acciones que se han implementado para su precisión, demarcación y socialización con los actores comunitarios e institucionales, entendiendo que son los objetivos de conservación los que orientan la definición de límites.</v>
      </c>
      <c r="E201" s="486"/>
      <c r="F201" s="486"/>
      <c r="G201" s="486"/>
      <c r="H201" s="486"/>
      <c r="I201" s="486"/>
    </row>
    <row r="202" spans="1:10" ht="80.25" customHeight="1">
      <c r="A202" s="275"/>
      <c r="C202" s="330" t="s">
        <v>168</v>
      </c>
      <c r="D202" s="535" t="s">
        <v>198</v>
      </c>
      <c r="E202" s="535"/>
      <c r="F202" s="535"/>
      <c r="G202" s="535"/>
      <c r="H202" s="535"/>
      <c r="I202" s="535"/>
    </row>
    <row r="203" spans="1:10" ht="134.25" customHeight="1">
      <c r="A203" s="275"/>
      <c r="C203" s="330" t="s">
        <v>19</v>
      </c>
      <c r="D203" s="463"/>
      <c r="E203" s="463"/>
      <c r="F203" s="463"/>
      <c r="G203" s="463"/>
      <c r="H203" s="463"/>
      <c r="I203" s="463"/>
    </row>
    <row r="204" spans="1:10">
      <c r="A204" s="275"/>
      <c r="C204" s="460" t="s">
        <v>18</v>
      </c>
      <c r="D204" s="463" t="s">
        <v>678</v>
      </c>
      <c r="E204" s="463"/>
      <c r="F204" s="464"/>
      <c r="G204" s="464"/>
      <c r="H204" s="464"/>
      <c r="I204" s="464"/>
    </row>
    <row r="205" spans="1:10">
      <c r="A205" s="275"/>
      <c r="C205" s="461"/>
      <c r="D205" s="463" t="s">
        <v>677</v>
      </c>
      <c r="E205" s="463"/>
      <c r="F205" s="464"/>
      <c r="G205" s="464"/>
      <c r="H205" s="464"/>
      <c r="I205" s="464"/>
    </row>
    <row r="206" spans="1:10" ht="15" customHeight="1">
      <c r="A206" s="275"/>
      <c r="C206" s="461"/>
      <c r="D206" s="463"/>
      <c r="E206" s="463"/>
      <c r="F206" s="464"/>
      <c r="G206" s="464"/>
      <c r="H206" s="464"/>
      <c r="I206" s="464"/>
    </row>
    <row r="207" spans="1:10" ht="15" customHeight="1">
      <c r="A207" s="275"/>
      <c r="C207" s="461"/>
      <c r="D207" s="463"/>
      <c r="E207" s="463"/>
      <c r="F207" s="464"/>
      <c r="G207" s="464"/>
      <c r="H207" s="464"/>
      <c r="I207" s="464"/>
    </row>
    <row r="208" spans="1:10" ht="15" customHeight="1">
      <c r="A208" s="275"/>
      <c r="C208" s="462"/>
      <c r="D208" s="463" t="s">
        <v>661</v>
      </c>
      <c r="E208" s="463"/>
      <c r="F208" s="463"/>
      <c r="G208" s="463"/>
      <c r="H208" s="463"/>
      <c r="I208" s="463"/>
    </row>
    <row r="209" spans="1:9" ht="26.25" customHeight="1">
      <c r="A209" s="275"/>
      <c r="C209" s="332" t="s">
        <v>21</v>
      </c>
      <c r="D209" s="481" t="s">
        <v>17</v>
      </c>
      <c r="E209" s="481"/>
      <c r="F209" s="481"/>
      <c r="G209" s="481"/>
      <c r="H209" s="482"/>
      <c r="I209" s="482"/>
    </row>
    <row r="210" spans="1:9" ht="58" customHeight="1">
      <c r="A210" s="275"/>
      <c r="C210" s="333">
        <v>1</v>
      </c>
      <c r="D210" s="483" t="str">
        <f>Metodología!E13</f>
        <v>Los límites no están claros, existen diferencias entre la resolución y la cartografía</v>
      </c>
      <c r="E210" s="483"/>
      <c r="F210" s="483"/>
      <c r="G210" s="483"/>
      <c r="H210" s="483"/>
      <c r="I210" s="483"/>
    </row>
    <row r="211" spans="1:9" ht="58" customHeight="1">
      <c r="A211" s="275"/>
      <c r="C211" s="333">
        <v>2</v>
      </c>
      <c r="D211" s="483" t="str">
        <f>Metodología!F13</f>
        <v xml:space="preserve">Se adelantan acciones para la clarificación de límites </v>
      </c>
      <c r="E211" s="483"/>
      <c r="F211" s="483"/>
      <c r="G211" s="483"/>
      <c r="H211" s="483"/>
      <c r="I211" s="483"/>
    </row>
    <row r="212" spans="1:9" ht="58" customHeight="1">
      <c r="A212" s="275"/>
      <c r="C212" s="333">
        <v>3</v>
      </c>
      <c r="D212" s="483" t="str">
        <f>Metodología!G13</f>
        <v>Los límites son claros y coherentes entre la resolución y la cartografía, y se inicia la socialización con actores sociales e institucionales</v>
      </c>
      <c r="E212" s="483"/>
      <c r="F212" s="483"/>
      <c r="G212" s="483"/>
      <c r="H212" s="483"/>
      <c r="I212" s="483"/>
    </row>
    <row r="213" spans="1:9" ht="58" customHeight="1">
      <c r="A213" s="275"/>
      <c r="C213" s="333">
        <v>4</v>
      </c>
      <c r="D213" s="483" t="str">
        <f>Metodología!H13</f>
        <v>Los límites son claros y coherentes entre la resolución y la cartografía, y son reconocidos y respetados por todos los actores sociales e institucionales</v>
      </c>
      <c r="E213" s="483"/>
      <c r="F213" s="483"/>
      <c r="G213" s="483"/>
      <c r="H213" s="483"/>
      <c r="I213" s="483"/>
    </row>
    <row r="214" spans="1:9" ht="36" customHeight="1">
      <c r="A214" s="275"/>
      <c r="C214" s="314"/>
      <c r="D214" s="487" t="s">
        <v>22</v>
      </c>
      <c r="E214" s="487"/>
      <c r="F214" s="487"/>
      <c r="G214" s="488"/>
      <c r="H214" s="532"/>
      <c r="I214" s="533"/>
    </row>
    <row r="215" spans="1:9" ht="138" customHeight="1">
      <c r="A215" s="275"/>
      <c r="C215" s="335" t="s">
        <v>20</v>
      </c>
      <c r="D215" s="519"/>
      <c r="E215" s="520"/>
      <c r="F215" s="520"/>
      <c r="G215" s="520"/>
      <c r="H215" s="520"/>
      <c r="I215" s="534"/>
    </row>
    <row r="216" spans="1:9" ht="68.25" customHeight="1">
      <c r="A216" s="275"/>
      <c r="C216" s="314"/>
      <c r="D216" s="314"/>
      <c r="E216" s="314"/>
      <c r="F216" s="314"/>
      <c r="G216" s="314"/>
      <c r="H216" s="314"/>
      <c r="I216" s="314"/>
    </row>
    <row r="217" spans="1:9" ht="31.5" customHeight="1">
      <c r="A217" s="275"/>
      <c r="C217" s="456" t="str">
        <f>Metodología!C14</f>
        <v>C3. Coherencia e implementación del plan de manejo</v>
      </c>
      <c r="D217" s="457"/>
      <c r="E217" s="457"/>
      <c r="F217" s="457"/>
      <c r="G217" s="457"/>
      <c r="H217" s="457"/>
      <c r="I217" s="457"/>
    </row>
    <row r="218" spans="1:9" ht="61.5" customHeight="1">
      <c r="A218" s="275"/>
      <c r="C218" s="329" t="s">
        <v>0</v>
      </c>
      <c r="D218" s="486" t="str">
        <f>Metodología!D14</f>
        <v>Analiza si el plan de manejo es coherente entre sus componentes y si es un instrumento que orienta la gestión del área en un escenario regional.</v>
      </c>
      <c r="E218" s="486"/>
      <c r="F218" s="486"/>
      <c r="G218" s="486"/>
      <c r="H218" s="486"/>
      <c r="I218" s="486"/>
    </row>
    <row r="219" spans="1:9" ht="78.75" customHeight="1">
      <c r="A219" s="275"/>
      <c r="C219" s="330" t="s">
        <v>168</v>
      </c>
      <c r="D219" s="535" t="s">
        <v>603</v>
      </c>
      <c r="E219" s="535"/>
      <c r="F219" s="535"/>
      <c r="G219" s="535"/>
      <c r="H219" s="535"/>
      <c r="I219" s="535"/>
    </row>
    <row r="220" spans="1:9" ht="126" customHeight="1">
      <c r="A220" s="275"/>
      <c r="C220" s="330" t="s">
        <v>19</v>
      </c>
      <c r="D220" s="463"/>
      <c r="E220" s="463"/>
      <c r="F220" s="463"/>
      <c r="G220" s="463"/>
      <c r="H220" s="463"/>
      <c r="I220" s="463"/>
    </row>
    <row r="221" spans="1:9">
      <c r="A221" s="275"/>
      <c r="C221" s="460" t="s">
        <v>18</v>
      </c>
      <c r="D221" s="463" t="s">
        <v>676</v>
      </c>
      <c r="E221" s="463"/>
      <c r="F221" s="464"/>
      <c r="G221" s="464"/>
      <c r="H221" s="464"/>
      <c r="I221" s="464"/>
    </row>
    <row r="222" spans="1:9">
      <c r="A222" s="275"/>
      <c r="C222" s="461"/>
      <c r="D222" s="463" t="s">
        <v>675</v>
      </c>
      <c r="E222" s="463"/>
      <c r="F222" s="464"/>
      <c r="G222" s="464"/>
      <c r="H222" s="464"/>
      <c r="I222" s="464"/>
    </row>
    <row r="223" spans="1:9" ht="15" customHeight="1">
      <c r="A223" s="275"/>
      <c r="C223" s="461"/>
      <c r="D223" s="463"/>
      <c r="E223" s="463"/>
      <c r="F223" s="464"/>
      <c r="G223" s="464"/>
      <c r="H223" s="464"/>
      <c r="I223" s="464"/>
    </row>
    <row r="224" spans="1:9" ht="15" customHeight="1">
      <c r="A224" s="275"/>
      <c r="C224" s="461"/>
      <c r="D224" s="463"/>
      <c r="E224" s="463"/>
      <c r="F224" s="464"/>
      <c r="G224" s="464"/>
      <c r="H224" s="464"/>
      <c r="I224" s="464"/>
    </row>
    <row r="225" spans="1:10" ht="15" customHeight="1">
      <c r="A225" s="275"/>
      <c r="C225" s="462"/>
      <c r="D225" s="463" t="s">
        <v>661</v>
      </c>
      <c r="E225" s="463"/>
      <c r="F225" s="463"/>
      <c r="G225" s="463"/>
      <c r="H225" s="463"/>
      <c r="I225" s="463"/>
    </row>
    <row r="226" spans="1:10" ht="26.25" customHeight="1">
      <c r="A226" s="275"/>
      <c r="C226" s="332" t="s">
        <v>21</v>
      </c>
      <c r="D226" s="481" t="s">
        <v>17</v>
      </c>
      <c r="E226" s="481"/>
      <c r="F226" s="481"/>
      <c r="G226" s="481"/>
      <c r="H226" s="482"/>
      <c r="I226" s="482"/>
    </row>
    <row r="227" spans="1:10" ht="57" customHeight="1">
      <c r="A227" s="275"/>
      <c r="C227" s="333">
        <v>1</v>
      </c>
      <c r="D227" s="483" t="str">
        <f>Metodología!E14</f>
        <v>No se cuenta con un instrumento de planeación, o de existir, se encuentra desactualizado y no se implementa</v>
      </c>
      <c r="E227" s="483"/>
      <c r="F227" s="483"/>
      <c r="G227" s="483"/>
      <c r="H227" s="483"/>
      <c r="I227" s="483"/>
    </row>
    <row r="228" spans="1:10" ht="57" customHeight="1">
      <c r="A228" s="275"/>
      <c r="C228" s="333">
        <v>2</v>
      </c>
      <c r="D228" s="483" t="str">
        <f>Metodología!F14</f>
        <v>Existen vacíos en la coherencia en todos los componentes plan de manejo. Se implementa parcialmente</v>
      </c>
      <c r="E228" s="483"/>
      <c r="F228" s="483"/>
      <c r="G228" s="483"/>
      <c r="H228" s="483"/>
      <c r="I228" s="483"/>
    </row>
    <row r="229" spans="1:10" ht="57" customHeight="1">
      <c r="A229" s="275"/>
      <c r="C229" s="333">
        <v>3</v>
      </c>
      <c r="D229" s="483" t="str">
        <f>Metodología!G14</f>
        <v>Existen vacíos en la coherencia en algunos de los componentes plan de manejo. Se implementa en su mayoría</v>
      </c>
      <c r="E229" s="483"/>
      <c r="F229" s="483"/>
      <c r="G229" s="483"/>
      <c r="H229" s="483"/>
      <c r="I229" s="483"/>
    </row>
    <row r="230" spans="1:10" ht="57" customHeight="1">
      <c r="A230" s="275"/>
      <c r="C230" s="333">
        <v>4</v>
      </c>
      <c r="D230" s="483" t="str">
        <f>Metodología!H14</f>
        <v>Existe sinergia entre los componentes del plan de manejo. Se implementa en su totalidad</v>
      </c>
      <c r="E230" s="483"/>
      <c r="F230" s="483"/>
      <c r="G230" s="483"/>
      <c r="H230" s="483"/>
      <c r="I230" s="483"/>
    </row>
    <row r="231" spans="1:10" ht="33" customHeight="1">
      <c r="A231" s="275"/>
      <c r="C231" s="314"/>
      <c r="D231" s="487" t="s">
        <v>22</v>
      </c>
      <c r="E231" s="487"/>
      <c r="F231" s="487"/>
      <c r="G231" s="488"/>
      <c r="H231" s="532"/>
      <c r="I231" s="533"/>
      <c r="J231" s="282"/>
    </row>
    <row r="232" spans="1:10" ht="139" customHeight="1">
      <c r="A232" s="275"/>
      <c r="C232" s="335" t="s">
        <v>20</v>
      </c>
      <c r="D232" s="536"/>
      <c r="E232" s="537"/>
      <c r="F232" s="537"/>
      <c r="G232" s="537"/>
      <c r="H232" s="538"/>
      <c r="I232" s="539"/>
    </row>
    <row r="233" spans="1:10" ht="54.75" customHeight="1">
      <c r="A233" s="275"/>
      <c r="C233" s="314"/>
      <c r="D233" s="314"/>
      <c r="E233" s="314"/>
      <c r="F233" s="314"/>
      <c r="G233" s="314"/>
      <c r="H233" s="314"/>
      <c r="I233" s="314"/>
    </row>
    <row r="234" spans="1:10" ht="44.25" customHeight="1">
      <c r="A234" s="275"/>
      <c r="C234" s="456" t="str">
        <f>Metodología!C15</f>
        <v>C4. Articulación con áreas del SINAP y/u otras áreas de importancia para la conservación</v>
      </c>
      <c r="D234" s="457"/>
      <c r="E234" s="457"/>
      <c r="F234" s="457"/>
      <c r="G234" s="457"/>
      <c r="H234" s="457"/>
      <c r="I234" s="457"/>
    </row>
    <row r="235" spans="1:10" ht="70.5" customHeight="1">
      <c r="A235" s="275"/>
      <c r="C235" s="329" t="s">
        <v>0</v>
      </c>
      <c r="D235" s="540" t="str">
        <f>Metodología!D15</f>
        <v xml:space="preserve">Analiza la integración de la gestión del área protegida, en el contexto regional, con otras áreas del SINAP y otras áreas de importancia para la conservación, ya que la mayor o menor distancia al área protegida, respecto de otras áreas en buen estado, influye en el flujo y supervivencia de los objetos de conservación, así como también en la permanencia de los procesos ecológicos vitales. </v>
      </c>
      <c r="E235" s="541"/>
      <c r="F235" s="541"/>
      <c r="G235" s="541"/>
      <c r="H235" s="541"/>
      <c r="I235" s="542"/>
    </row>
    <row r="236" spans="1:10" ht="77.25" customHeight="1">
      <c r="A236" s="275"/>
      <c r="C236" s="330" t="s">
        <v>168</v>
      </c>
      <c r="D236" s="535" t="s">
        <v>199</v>
      </c>
      <c r="E236" s="535"/>
      <c r="F236" s="535"/>
      <c r="G236" s="535"/>
      <c r="H236" s="535"/>
      <c r="I236" s="535"/>
    </row>
    <row r="237" spans="1:10" ht="140.25" customHeight="1">
      <c r="A237" s="275"/>
      <c r="C237" s="330" t="s">
        <v>19</v>
      </c>
      <c r="D237" s="463"/>
      <c r="E237" s="463"/>
      <c r="F237" s="463"/>
      <c r="G237" s="463"/>
      <c r="H237" s="463"/>
      <c r="I237" s="463"/>
    </row>
    <row r="238" spans="1:10" ht="30.75" customHeight="1">
      <c r="A238" s="275"/>
      <c r="C238" s="460" t="s">
        <v>18</v>
      </c>
      <c r="D238" s="463" t="s">
        <v>679</v>
      </c>
      <c r="E238" s="463"/>
      <c r="F238" s="464"/>
      <c r="G238" s="464"/>
      <c r="H238" s="464"/>
      <c r="I238" s="464"/>
    </row>
    <row r="239" spans="1:10">
      <c r="A239" s="275"/>
      <c r="C239" s="461"/>
      <c r="D239" s="463"/>
      <c r="E239" s="463"/>
      <c r="F239" s="464"/>
      <c r="G239" s="464"/>
      <c r="H239" s="464"/>
      <c r="I239" s="464"/>
    </row>
    <row r="240" spans="1:10" ht="15" customHeight="1">
      <c r="A240" s="275"/>
      <c r="C240" s="461"/>
      <c r="D240" s="463"/>
      <c r="E240" s="463"/>
      <c r="F240" s="464"/>
      <c r="G240" s="464"/>
      <c r="H240" s="464"/>
      <c r="I240" s="464"/>
    </row>
    <row r="241" spans="1:9" ht="15" customHeight="1">
      <c r="A241" s="275"/>
      <c r="C241" s="461"/>
      <c r="D241" s="463"/>
      <c r="E241" s="463"/>
      <c r="F241" s="464"/>
      <c r="G241" s="464"/>
      <c r="H241" s="464"/>
      <c r="I241" s="464"/>
    </row>
    <row r="242" spans="1:9" ht="15" customHeight="1">
      <c r="A242" s="275"/>
      <c r="C242" s="462"/>
      <c r="D242" s="463" t="s">
        <v>661</v>
      </c>
      <c r="E242" s="463"/>
      <c r="F242" s="463"/>
      <c r="G242" s="463"/>
      <c r="H242" s="463"/>
      <c r="I242" s="463"/>
    </row>
    <row r="243" spans="1:9" ht="26.25" customHeight="1">
      <c r="A243" s="275"/>
      <c r="C243" s="332" t="s">
        <v>21</v>
      </c>
      <c r="D243" s="481" t="s">
        <v>17</v>
      </c>
      <c r="E243" s="481"/>
      <c r="F243" s="481"/>
      <c r="G243" s="481"/>
      <c r="H243" s="482"/>
      <c r="I243" s="482"/>
    </row>
    <row r="244" spans="1:9" ht="57" customHeight="1">
      <c r="A244" s="275"/>
      <c r="C244" s="333">
        <v>1</v>
      </c>
      <c r="D244" s="459" t="str">
        <f>Metodología!E15</f>
        <v>No se ha iniciado la articulación y gestión con áreas del SINAP y/u otras áreas de importancia para la conservación alrededor del área protegida</v>
      </c>
      <c r="E244" s="459"/>
      <c r="F244" s="459"/>
      <c r="G244" s="459"/>
      <c r="H244" s="459"/>
      <c r="I244" s="459"/>
    </row>
    <row r="245" spans="1:9" ht="57" customHeight="1">
      <c r="A245" s="275"/>
      <c r="C245" s="333">
        <v>2</v>
      </c>
      <c r="D245" s="459" t="str">
        <f>Metodología!F15</f>
        <v>Se inicia la articulación con áreas del SINAP y/u otras áreas de importancia para la conservación alrededor del área protegida</v>
      </c>
      <c r="E245" s="459"/>
      <c r="F245" s="459"/>
      <c r="G245" s="459"/>
      <c r="H245" s="459"/>
      <c r="I245" s="459"/>
    </row>
    <row r="246" spans="1:9" ht="57" customHeight="1">
      <c r="A246" s="275"/>
      <c r="C246" s="333">
        <v>3</v>
      </c>
      <c r="D246" s="459" t="str">
        <f>Metodología!G15</f>
        <v>Existe articulación con otras áreas del SINAP y/u otras áreas de importancia para la conservación alrededor del área protegida, pero aún no se evidencian impactos</v>
      </c>
      <c r="E246" s="459"/>
      <c r="F246" s="459"/>
      <c r="G246" s="459"/>
      <c r="H246" s="459"/>
      <c r="I246" s="459"/>
    </row>
    <row r="247" spans="1:9" ht="57" customHeight="1">
      <c r="A247" s="275"/>
      <c r="C247" s="333">
        <v>4</v>
      </c>
      <c r="D247" s="459" t="str">
        <f>Metodología!H15</f>
        <v>La gestión del área protegida con otras áreas del SINAP y/u otras áreas de importancia para la conservación contribuye a la disminución ó prevención de las presiones y genera conectividad funcional.</v>
      </c>
      <c r="E247" s="459"/>
      <c r="F247" s="459"/>
      <c r="G247" s="459"/>
      <c r="H247" s="459"/>
      <c r="I247" s="459"/>
    </row>
    <row r="248" spans="1:9" ht="36.75" customHeight="1">
      <c r="A248" s="275"/>
      <c r="C248" s="314"/>
      <c r="D248" s="487" t="s">
        <v>22</v>
      </c>
      <c r="E248" s="487"/>
      <c r="F248" s="487"/>
      <c r="G248" s="488"/>
      <c r="H248" s="532"/>
      <c r="I248" s="533"/>
    </row>
    <row r="249" spans="1:9" ht="138" customHeight="1">
      <c r="A249" s="275"/>
      <c r="C249" s="335" t="s">
        <v>20</v>
      </c>
      <c r="D249" s="519"/>
      <c r="E249" s="520"/>
      <c r="F249" s="520"/>
      <c r="G249" s="520"/>
      <c r="H249" s="520"/>
      <c r="I249" s="534"/>
    </row>
    <row r="250" spans="1:9" ht="51" customHeight="1">
      <c r="A250" s="275"/>
      <c r="C250" s="314"/>
      <c r="D250" s="314"/>
      <c r="E250" s="314"/>
      <c r="F250" s="314"/>
      <c r="G250" s="314"/>
      <c r="H250" s="314"/>
      <c r="I250" s="314"/>
    </row>
    <row r="251" spans="1:9" ht="33" customHeight="1">
      <c r="A251" s="275"/>
      <c r="C251" s="456" t="str">
        <f>Metodología!C16</f>
        <v>C5. Articulación transfronteriza para la gestión</v>
      </c>
      <c r="D251" s="457"/>
      <c r="E251" s="457"/>
      <c r="F251" s="457"/>
      <c r="G251" s="457"/>
      <c r="H251" s="457"/>
      <c r="I251" s="457"/>
    </row>
    <row r="252" spans="1:9" ht="33" customHeight="1">
      <c r="A252" s="275"/>
      <c r="C252" s="768" t="s">
        <v>593</v>
      </c>
      <c r="D252" s="769"/>
      <c r="E252" s="769"/>
      <c r="F252" s="769"/>
      <c r="G252" s="769"/>
      <c r="H252" s="769"/>
      <c r="I252" s="769"/>
    </row>
    <row r="253" spans="1:9" ht="57" customHeight="1">
      <c r="A253" s="275"/>
      <c r="C253" s="329" t="s">
        <v>0</v>
      </c>
      <c r="D253" s="540" t="str">
        <f>Metodología!D16</f>
        <v>Analiza la articulación entre autoridades ambientales responsables/competentes de áreas protegidas limítrofes entre otros países para la reducción de presiones comunes y mantener los objeto de conservación compartidos</v>
      </c>
      <c r="E253" s="541"/>
      <c r="F253" s="541"/>
      <c r="G253" s="541"/>
      <c r="H253" s="541"/>
      <c r="I253" s="542"/>
    </row>
    <row r="254" spans="1:9" ht="72" customHeight="1">
      <c r="A254" s="275"/>
      <c r="C254" s="330" t="s">
        <v>168</v>
      </c>
      <c r="D254" s="535" t="s">
        <v>592</v>
      </c>
      <c r="E254" s="535"/>
      <c r="F254" s="535"/>
      <c r="G254" s="535"/>
      <c r="H254" s="535"/>
      <c r="I254" s="535"/>
    </row>
    <row r="255" spans="1:9" ht="126" customHeight="1">
      <c r="A255" s="275"/>
      <c r="C255" s="330" t="s">
        <v>19</v>
      </c>
      <c r="D255" s="463"/>
      <c r="E255" s="463"/>
      <c r="F255" s="463"/>
      <c r="G255" s="463"/>
      <c r="H255" s="463"/>
      <c r="I255" s="463"/>
    </row>
    <row r="256" spans="1:9" ht="30.75" customHeight="1">
      <c r="A256" s="275"/>
      <c r="C256" s="460" t="s">
        <v>18</v>
      </c>
      <c r="D256" s="613" t="s">
        <v>680</v>
      </c>
      <c r="E256" s="614"/>
      <c r="F256" s="464"/>
      <c r="G256" s="464"/>
      <c r="H256" s="464"/>
      <c r="I256" s="464"/>
    </row>
    <row r="257" spans="1:9">
      <c r="A257" s="275"/>
      <c r="C257" s="461"/>
      <c r="D257" s="463"/>
      <c r="E257" s="463"/>
      <c r="F257" s="464"/>
      <c r="G257" s="464"/>
      <c r="H257" s="464"/>
      <c r="I257" s="464"/>
    </row>
    <row r="258" spans="1:9" ht="15" customHeight="1">
      <c r="A258" s="275"/>
      <c r="C258" s="461"/>
      <c r="D258" s="463"/>
      <c r="E258" s="463"/>
      <c r="F258" s="464"/>
      <c r="G258" s="464"/>
      <c r="H258" s="464"/>
      <c r="I258" s="464"/>
    </row>
    <row r="259" spans="1:9" ht="15" customHeight="1">
      <c r="A259" s="275"/>
      <c r="C259" s="461"/>
      <c r="D259" s="463"/>
      <c r="E259" s="463"/>
      <c r="F259" s="464"/>
      <c r="G259" s="464"/>
      <c r="H259" s="464"/>
      <c r="I259" s="464"/>
    </row>
    <row r="260" spans="1:9" ht="15" customHeight="1">
      <c r="A260" s="275"/>
      <c r="C260" s="462"/>
      <c r="D260" s="463" t="s">
        <v>661</v>
      </c>
      <c r="E260" s="463"/>
      <c r="F260" s="463"/>
      <c r="G260" s="463"/>
      <c r="H260" s="463"/>
      <c r="I260" s="463"/>
    </row>
    <row r="261" spans="1:9" ht="27.75" customHeight="1">
      <c r="A261" s="275"/>
      <c r="C261" s="332" t="s">
        <v>21</v>
      </c>
      <c r="D261" s="481" t="s">
        <v>17</v>
      </c>
      <c r="E261" s="481"/>
      <c r="F261" s="481"/>
      <c r="G261" s="481"/>
      <c r="H261" s="482"/>
      <c r="I261" s="482"/>
    </row>
    <row r="262" spans="1:9" ht="57" customHeight="1">
      <c r="A262" s="275"/>
      <c r="C262" s="333">
        <v>1</v>
      </c>
      <c r="D262" s="483" t="str">
        <f>Metodología!E16</f>
        <v>No existe relacionamiento entre las áreas protegidas fronterizas</v>
      </c>
      <c r="E262" s="483"/>
      <c r="F262" s="483"/>
      <c r="G262" s="483"/>
      <c r="H262" s="483"/>
      <c r="I262" s="483"/>
    </row>
    <row r="263" spans="1:9" ht="57" customHeight="1">
      <c r="A263" s="275"/>
      <c r="C263" s="333">
        <v>2</v>
      </c>
      <c r="D263" s="483" t="str">
        <f>Metodología!F16</f>
        <v>Las áreas protegidas fronterizas se reconocen mutuamente e inician acercamientos</v>
      </c>
      <c r="E263" s="483"/>
      <c r="F263" s="483"/>
      <c r="G263" s="483"/>
      <c r="H263" s="483"/>
      <c r="I263" s="483"/>
    </row>
    <row r="264" spans="1:9" ht="57" customHeight="1">
      <c r="A264" s="275"/>
      <c r="C264" s="333">
        <v>3</v>
      </c>
      <c r="D264" s="483" t="str">
        <f>Metodología!G16</f>
        <v>Las áreas protegidas fronterizas definen un plan de trabajo e inician la implementación de acciones conjuntamente</v>
      </c>
      <c r="E264" s="483"/>
      <c r="F264" s="483"/>
      <c r="G264" s="483"/>
      <c r="H264" s="483"/>
      <c r="I264" s="483"/>
    </row>
    <row r="265" spans="1:9" ht="57" customHeight="1">
      <c r="A265" s="275"/>
      <c r="C265" s="333">
        <v>4</v>
      </c>
      <c r="D265" s="483" t="str">
        <f>Metodología!H16</f>
        <v>Las áreas protegidas fronterizas implementan con participación de las comunidades, acciones de manejo enmarcadas en un plan de trabajo que aporta a la reducción de presiones comunes y conectividad de los ecosistemas compartidos</v>
      </c>
      <c r="E265" s="483"/>
      <c r="F265" s="483"/>
      <c r="G265" s="483"/>
      <c r="H265" s="483"/>
      <c r="I265" s="483"/>
    </row>
    <row r="266" spans="1:9" ht="39" customHeight="1">
      <c r="A266" s="275"/>
      <c r="C266" s="314"/>
      <c r="D266" s="487" t="s">
        <v>22</v>
      </c>
      <c r="E266" s="487"/>
      <c r="F266" s="487"/>
      <c r="G266" s="488"/>
      <c r="H266" s="489"/>
      <c r="I266" s="489"/>
    </row>
    <row r="267" spans="1:9" ht="138" customHeight="1">
      <c r="A267" s="275"/>
      <c r="C267" s="335" t="s">
        <v>20</v>
      </c>
      <c r="D267" s="519"/>
      <c r="E267" s="520"/>
      <c r="F267" s="520"/>
      <c r="G267" s="520"/>
      <c r="H267" s="521"/>
      <c r="I267" s="522"/>
    </row>
    <row r="268" spans="1:9" ht="49.5" customHeight="1">
      <c r="A268" s="275"/>
      <c r="C268" s="314"/>
      <c r="D268" s="314"/>
      <c r="E268" s="314"/>
      <c r="F268" s="314"/>
      <c r="G268" s="314"/>
      <c r="H268" s="314"/>
      <c r="I268" s="314"/>
    </row>
    <row r="269" spans="1:9" ht="49.5" customHeight="1">
      <c r="A269" s="275"/>
      <c r="C269" s="456" t="str">
        <f>Metodología!C17</f>
        <v>C6. Cumplimiento de la zonificación</v>
      </c>
      <c r="D269" s="457"/>
      <c r="E269" s="457"/>
      <c r="F269" s="457"/>
      <c r="G269" s="457"/>
      <c r="H269" s="457"/>
      <c r="I269" s="457"/>
    </row>
    <row r="270" spans="1:9" ht="49.5" customHeight="1">
      <c r="A270" s="275"/>
      <c r="C270" s="329" t="s">
        <v>0</v>
      </c>
      <c r="D270" s="486" t="str">
        <f>Metodología!D17</f>
        <v>La zonificación, junto con el diagnóstico, es la base para dirigir las intervenciones sobre el área, lo cual se traduce en un manejo diferenciado para lograr los objetivos de conservación. El ordenamiento constituye un componente muy importante ya que tiene como fin identificar las reglas sobre el uso del área (www.parquesnacionales.gov.co)</v>
      </c>
      <c r="E270" s="486"/>
      <c r="F270" s="486"/>
      <c r="G270" s="486"/>
      <c r="H270" s="486"/>
      <c r="I270" s="486"/>
    </row>
    <row r="271" spans="1:9" ht="73.5" customHeight="1">
      <c r="A271" s="275"/>
      <c r="C271" s="330" t="s">
        <v>168</v>
      </c>
      <c r="D271" s="535" t="s">
        <v>755</v>
      </c>
      <c r="E271" s="535"/>
      <c r="F271" s="535"/>
      <c r="G271" s="535"/>
      <c r="H271" s="535"/>
      <c r="I271" s="535"/>
    </row>
    <row r="272" spans="1:9" ht="87.75" customHeight="1">
      <c r="A272" s="275"/>
      <c r="C272" s="330" t="s">
        <v>19</v>
      </c>
      <c r="D272" s="463"/>
      <c r="E272" s="463"/>
      <c r="F272" s="463"/>
      <c r="G272" s="463"/>
      <c r="H272" s="463"/>
      <c r="I272" s="463"/>
    </row>
    <row r="273" spans="1:9">
      <c r="A273" s="275"/>
      <c r="C273" s="460" t="s">
        <v>18</v>
      </c>
      <c r="D273" s="613" t="s">
        <v>682</v>
      </c>
      <c r="E273" s="614"/>
      <c r="F273" s="464"/>
      <c r="G273" s="464"/>
      <c r="H273" s="464"/>
      <c r="I273" s="464"/>
    </row>
    <row r="274" spans="1:9">
      <c r="A274" s="275"/>
      <c r="C274" s="461"/>
      <c r="D274" s="463" t="s">
        <v>681</v>
      </c>
      <c r="E274" s="463"/>
      <c r="F274" s="464"/>
      <c r="G274" s="464"/>
      <c r="H274" s="464"/>
      <c r="I274" s="464"/>
    </row>
    <row r="275" spans="1:9" ht="15" customHeight="1">
      <c r="A275" s="275"/>
      <c r="C275" s="461"/>
      <c r="D275" s="463"/>
      <c r="E275" s="463"/>
      <c r="F275" s="464"/>
      <c r="G275" s="464"/>
      <c r="H275" s="464"/>
      <c r="I275" s="464"/>
    </row>
    <row r="276" spans="1:9" ht="15" customHeight="1">
      <c r="A276" s="275"/>
      <c r="C276" s="461"/>
      <c r="D276" s="463"/>
      <c r="E276" s="463"/>
      <c r="F276" s="464"/>
      <c r="G276" s="464"/>
      <c r="H276" s="464"/>
      <c r="I276" s="464"/>
    </row>
    <row r="277" spans="1:9" ht="15" customHeight="1">
      <c r="A277" s="275"/>
      <c r="C277" s="462"/>
      <c r="D277" s="463" t="s">
        <v>661</v>
      </c>
      <c r="E277" s="463"/>
      <c r="F277" s="463"/>
      <c r="G277" s="463"/>
      <c r="H277" s="463"/>
      <c r="I277" s="463"/>
    </row>
    <row r="278" spans="1:9" ht="49.5" customHeight="1">
      <c r="A278" s="275"/>
      <c r="C278" s="332" t="s">
        <v>21</v>
      </c>
      <c r="D278" s="481" t="s">
        <v>17</v>
      </c>
      <c r="E278" s="481"/>
      <c r="F278" s="481"/>
      <c r="G278" s="481"/>
      <c r="H278" s="482"/>
      <c r="I278" s="482"/>
    </row>
    <row r="279" spans="1:9" ht="57" customHeight="1">
      <c r="A279" s="275"/>
      <c r="C279" s="333">
        <v>1</v>
      </c>
      <c r="D279" s="483" t="str">
        <f>Metodología!E17</f>
        <v>La zonificación no cuenta con una reglamentación específica</v>
      </c>
      <c r="E279" s="483"/>
      <c r="F279" s="483"/>
      <c r="G279" s="483"/>
      <c r="H279" s="483"/>
      <c r="I279" s="483"/>
    </row>
    <row r="280" spans="1:9" ht="57" customHeight="1">
      <c r="A280" s="275"/>
      <c r="C280" s="333">
        <v>2</v>
      </c>
      <c r="D280" s="483" t="str">
        <f>Metodología!F17</f>
        <v>Se está en proceso de definir una reglamentación específica que regule los usos del área. Se presentan conflictos con los usuarios en el área</v>
      </c>
      <c r="E280" s="483"/>
      <c r="F280" s="483"/>
      <c r="G280" s="483"/>
      <c r="H280" s="483"/>
      <c r="I280" s="483"/>
    </row>
    <row r="281" spans="1:9" ht="57" customHeight="1">
      <c r="A281" s="275"/>
      <c r="C281" s="333">
        <v>3</v>
      </c>
      <c r="D281" s="483" t="str">
        <f>Metodología!G17</f>
        <v>Se implementa la reglamentación específica para regular los usos del área y un esquema de control y vigilancia de acuerdo a la zonificación. Se identifica la reducción de las actividades prohibidas y restringidas en la mayoría del área</v>
      </c>
      <c r="E281" s="483"/>
      <c r="F281" s="483"/>
      <c r="G281" s="483"/>
      <c r="H281" s="483"/>
      <c r="I281" s="483"/>
    </row>
    <row r="282" spans="1:9" ht="57" customHeight="1">
      <c r="A282" s="275"/>
      <c r="C282" s="333">
        <v>4</v>
      </c>
      <c r="D282" s="483" t="str">
        <f>Metodología!H17</f>
        <v>La zonificación cuenta con un esquema de control y vigilancia y una reglamentación clara. Su implementación ha conducido a regular los usos permitidos, y reducir significativamente las actividades prohibidas y restringidas en la totalidad del área</v>
      </c>
      <c r="E282" s="483"/>
      <c r="F282" s="483"/>
      <c r="G282" s="483"/>
      <c r="H282" s="483"/>
      <c r="I282" s="483"/>
    </row>
    <row r="283" spans="1:9" ht="35.25" customHeight="1">
      <c r="A283" s="275"/>
      <c r="C283" s="314"/>
      <c r="D283" s="487" t="s">
        <v>22</v>
      </c>
      <c r="E283" s="487"/>
      <c r="F283" s="487"/>
      <c r="G283" s="488"/>
      <c r="H283" s="532"/>
      <c r="I283" s="533"/>
    </row>
    <row r="284" spans="1:9" ht="139" customHeight="1">
      <c r="A284" s="275"/>
      <c r="C284" s="335" t="s">
        <v>20</v>
      </c>
      <c r="D284" s="519"/>
      <c r="E284" s="520"/>
      <c r="F284" s="520"/>
      <c r="G284" s="520"/>
      <c r="H284" s="520"/>
      <c r="I284" s="534"/>
    </row>
    <row r="285" spans="1:9" ht="84.75" customHeight="1">
      <c r="A285" s="275"/>
      <c r="C285" s="314"/>
      <c r="D285" s="314"/>
      <c r="E285" s="314"/>
      <c r="F285" s="314"/>
      <c r="G285" s="314"/>
      <c r="H285" s="314"/>
      <c r="I285" s="314"/>
    </row>
    <row r="286" spans="1:9" ht="27" customHeight="1">
      <c r="A286" s="275"/>
      <c r="C286" s="456" t="str">
        <f>Metodología!C18</f>
        <v>C7. Articulación de la gestión del área con los planes de ordenamiento territorial</v>
      </c>
      <c r="D286" s="457"/>
      <c r="E286" s="457"/>
      <c r="F286" s="457"/>
      <c r="G286" s="457"/>
      <c r="H286" s="457"/>
      <c r="I286" s="457"/>
    </row>
    <row r="287" spans="1:9" ht="63" customHeight="1">
      <c r="A287" s="275"/>
      <c r="C287" s="329" t="s">
        <v>0</v>
      </c>
      <c r="D287" s="486" t="str">
        <f>+Metodología!D18</f>
        <v>Analiza en qué medida la zonificación y ejecución del plan estratégico del área protegida se incluye en el plan de ordenamiento territorial, reconociéndola como determinante ambiental.</v>
      </c>
      <c r="E287" s="486"/>
      <c r="F287" s="486"/>
      <c r="G287" s="486"/>
      <c r="H287" s="486"/>
      <c r="I287" s="486"/>
    </row>
    <row r="288" spans="1:9" ht="75.75" customHeight="1">
      <c r="A288" s="275"/>
      <c r="C288" s="330" t="s">
        <v>168</v>
      </c>
      <c r="D288" s="535" t="s">
        <v>200</v>
      </c>
      <c r="E288" s="535"/>
      <c r="F288" s="535"/>
      <c r="G288" s="535"/>
      <c r="H288" s="535"/>
      <c r="I288" s="535"/>
    </row>
    <row r="289" spans="1:9" ht="141.75" customHeight="1">
      <c r="A289" s="275"/>
      <c r="C289" s="330" t="s">
        <v>19</v>
      </c>
      <c r="D289" s="463"/>
      <c r="E289" s="463"/>
      <c r="F289" s="463"/>
      <c r="G289" s="463"/>
      <c r="H289" s="463"/>
      <c r="I289" s="463"/>
    </row>
    <row r="290" spans="1:9">
      <c r="A290" s="275"/>
      <c r="C290" s="460" t="s">
        <v>18</v>
      </c>
      <c r="D290" s="613" t="s">
        <v>683</v>
      </c>
      <c r="E290" s="614"/>
      <c r="F290" s="464"/>
      <c r="G290" s="464"/>
      <c r="H290" s="464"/>
      <c r="I290" s="464"/>
    </row>
    <row r="291" spans="1:9">
      <c r="A291" s="275"/>
      <c r="C291" s="461"/>
      <c r="D291" s="463" t="s">
        <v>750</v>
      </c>
      <c r="E291" s="463"/>
      <c r="F291" s="464"/>
      <c r="G291" s="464"/>
      <c r="H291" s="464"/>
      <c r="I291" s="464"/>
    </row>
    <row r="292" spans="1:9" ht="15" customHeight="1">
      <c r="A292" s="275"/>
      <c r="C292" s="461"/>
      <c r="D292" s="463"/>
      <c r="E292" s="463"/>
      <c r="F292" s="464"/>
      <c r="G292" s="464"/>
      <c r="H292" s="464"/>
      <c r="I292" s="464"/>
    </row>
    <row r="293" spans="1:9" ht="15" customHeight="1">
      <c r="A293" s="275"/>
      <c r="C293" s="461"/>
      <c r="D293" s="463"/>
      <c r="E293" s="463"/>
      <c r="F293" s="464"/>
      <c r="G293" s="464"/>
      <c r="H293" s="464"/>
      <c r="I293" s="464"/>
    </row>
    <row r="294" spans="1:9" ht="15" customHeight="1">
      <c r="A294" s="275"/>
      <c r="C294" s="462"/>
      <c r="D294" s="463" t="s">
        <v>661</v>
      </c>
      <c r="E294" s="463"/>
      <c r="F294" s="463"/>
      <c r="G294" s="463"/>
      <c r="H294" s="463"/>
      <c r="I294" s="463"/>
    </row>
    <row r="295" spans="1:9" ht="26.25" customHeight="1">
      <c r="A295" s="275"/>
      <c r="C295" s="332" t="s">
        <v>21</v>
      </c>
      <c r="D295" s="481" t="s">
        <v>17</v>
      </c>
      <c r="E295" s="481"/>
      <c r="F295" s="481"/>
      <c r="G295" s="481"/>
      <c r="H295" s="482"/>
      <c r="I295" s="482"/>
    </row>
    <row r="296" spans="1:9" ht="57" customHeight="1">
      <c r="A296" s="275"/>
      <c r="C296" s="333">
        <v>1</v>
      </c>
      <c r="D296" s="483" t="str">
        <f>Metodología!E18</f>
        <v>El plan de ordenamiento ambiental no reconoce el área como determinante ambiental</v>
      </c>
      <c r="E296" s="483"/>
      <c r="F296" s="483"/>
      <c r="G296" s="483"/>
      <c r="H296" s="483"/>
      <c r="I296" s="483"/>
    </row>
    <row r="297" spans="1:9" ht="57" customHeight="1">
      <c r="A297" s="275"/>
      <c r="C297" s="333">
        <v>2</v>
      </c>
      <c r="D297" s="483" t="str">
        <f>Metodología!F18</f>
        <v>Se inicia la gestión para que el área protegida sea reconocida como determinante ambiental en el plan de ordenamiento territorial</v>
      </c>
      <c r="E297" s="483"/>
      <c r="F297" s="483"/>
      <c r="G297" s="483"/>
      <c r="H297" s="483"/>
      <c r="I297" s="483"/>
    </row>
    <row r="298" spans="1:9" ht="57" customHeight="1">
      <c r="A298" s="275"/>
      <c r="C298" s="333">
        <v>3</v>
      </c>
      <c r="D298" s="483" t="str">
        <f>Metodología!G18</f>
        <v>El plan de ordenamiento territorial reconoce el área protegida como determinante ambiental</v>
      </c>
      <c r="E298" s="483"/>
      <c r="F298" s="483"/>
      <c r="G298" s="483"/>
      <c r="H298" s="483"/>
      <c r="I298" s="483"/>
    </row>
    <row r="299" spans="1:9" ht="57" customHeight="1">
      <c r="A299" s="275"/>
      <c r="C299" s="333">
        <v>4</v>
      </c>
      <c r="D299" s="483" t="str">
        <f>Metodología!H18</f>
        <v>El plan de ordenamiento reconoce el área protegida como determinante ambiental y su programa de ejecución y la zonificación ambiental del municipio lo integran y reconocen, lo cual se evidencia en la implementación de acciones</v>
      </c>
      <c r="E299" s="483"/>
      <c r="F299" s="483"/>
      <c r="G299" s="483"/>
      <c r="H299" s="483"/>
      <c r="I299" s="483"/>
    </row>
    <row r="300" spans="1:9" ht="39" customHeight="1">
      <c r="A300" s="275"/>
      <c r="C300" s="314"/>
      <c r="D300" s="487" t="s">
        <v>22</v>
      </c>
      <c r="E300" s="487"/>
      <c r="F300" s="487"/>
      <c r="G300" s="488"/>
      <c r="H300" s="532"/>
      <c r="I300" s="533"/>
    </row>
    <row r="301" spans="1:9" ht="139" customHeight="1">
      <c r="A301" s="275"/>
      <c r="C301" s="335" t="s">
        <v>20</v>
      </c>
      <c r="D301" s="519"/>
      <c r="E301" s="520"/>
      <c r="F301" s="520"/>
      <c r="G301" s="520"/>
      <c r="H301" s="520"/>
      <c r="I301" s="534"/>
    </row>
    <row r="302" spans="1:9" ht="56.25" customHeight="1">
      <c r="A302" s="275"/>
      <c r="C302" s="314"/>
      <c r="D302" s="314"/>
      <c r="E302" s="314"/>
      <c r="F302" s="314"/>
      <c r="G302" s="314"/>
      <c r="H302" s="314"/>
      <c r="I302" s="314"/>
    </row>
    <row r="303" spans="1:9" ht="29.25" customHeight="1">
      <c r="A303" s="275"/>
      <c r="C303" s="456" t="str">
        <f>Metodología!C19</f>
        <v>C8. Manejo y uso del conocimiento</v>
      </c>
      <c r="D303" s="457"/>
      <c r="E303" s="457"/>
      <c r="F303" s="457"/>
      <c r="G303" s="457"/>
      <c r="H303" s="457"/>
      <c r="I303" s="457"/>
    </row>
    <row r="304" spans="1:9" ht="64.5" customHeight="1">
      <c r="A304" s="275"/>
      <c r="C304" s="329" t="s">
        <v>0</v>
      </c>
      <c r="D304" s="540" t="str">
        <f>Metodología!D19</f>
        <v>Analiza si la información se encuentra actualizada, disponible, completa y de alta calidad, de manera que permita contar con una línea base proveniente de cualquier fuente confiable, para la toma de decisiones adecuada y la formulación de acciones informadas para la implementación de las diferentes estrategias de manejo.</v>
      </c>
      <c r="E304" s="541"/>
      <c r="F304" s="541"/>
      <c r="G304" s="541"/>
      <c r="H304" s="541"/>
      <c r="I304" s="542"/>
    </row>
    <row r="305" spans="1:9" ht="71.25" customHeight="1">
      <c r="A305" s="275"/>
      <c r="C305" s="330" t="s">
        <v>168</v>
      </c>
      <c r="D305" s="535" t="s">
        <v>204</v>
      </c>
      <c r="E305" s="535"/>
      <c r="F305" s="535"/>
      <c r="G305" s="535"/>
      <c r="H305" s="535"/>
      <c r="I305" s="535"/>
    </row>
    <row r="306" spans="1:9" ht="141" customHeight="1">
      <c r="A306" s="275"/>
      <c r="C306" s="330" t="s">
        <v>19</v>
      </c>
      <c r="D306" s="463"/>
      <c r="E306" s="463"/>
      <c r="F306" s="463"/>
      <c r="G306" s="463"/>
      <c r="H306" s="463"/>
      <c r="I306" s="463"/>
    </row>
    <row r="307" spans="1:9">
      <c r="A307" s="275"/>
      <c r="C307" s="460" t="s">
        <v>18</v>
      </c>
      <c r="D307" s="613" t="s">
        <v>686</v>
      </c>
      <c r="E307" s="614"/>
      <c r="F307" s="464"/>
      <c r="G307" s="464"/>
      <c r="H307" s="464"/>
      <c r="I307" s="464"/>
    </row>
    <row r="308" spans="1:9">
      <c r="A308" s="275"/>
      <c r="C308" s="461"/>
      <c r="D308" s="463" t="s">
        <v>684</v>
      </c>
      <c r="E308" s="463"/>
      <c r="F308" s="464"/>
      <c r="G308" s="464"/>
      <c r="H308" s="464"/>
      <c r="I308" s="464"/>
    </row>
    <row r="309" spans="1:9" ht="15" customHeight="1">
      <c r="A309" s="275"/>
      <c r="C309" s="461"/>
      <c r="D309" s="463" t="s">
        <v>685</v>
      </c>
      <c r="E309" s="463"/>
      <c r="F309" s="464"/>
      <c r="G309" s="464"/>
      <c r="H309" s="464"/>
      <c r="I309" s="464"/>
    </row>
    <row r="310" spans="1:9" ht="15" customHeight="1">
      <c r="A310" s="275"/>
      <c r="C310" s="461"/>
      <c r="D310" s="463" t="s">
        <v>687</v>
      </c>
      <c r="E310" s="463"/>
      <c r="F310" s="464"/>
      <c r="G310" s="464"/>
      <c r="H310" s="464"/>
      <c r="I310" s="464"/>
    </row>
    <row r="311" spans="1:9" ht="15" customHeight="1">
      <c r="A311" s="275"/>
      <c r="C311" s="462"/>
      <c r="D311" s="463" t="s">
        <v>661</v>
      </c>
      <c r="E311" s="463"/>
      <c r="F311" s="463"/>
      <c r="G311" s="463"/>
      <c r="H311" s="463"/>
      <c r="I311" s="463"/>
    </row>
    <row r="312" spans="1:9" ht="29.25" customHeight="1">
      <c r="A312" s="275"/>
      <c r="C312" s="332" t="s">
        <v>21</v>
      </c>
      <c r="D312" s="481" t="s">
        <v>17</v>
      </c>
      <c r="E312" s="481"/>
      <c r="F312" s="481"/>
      <c r="G312" s="481"/>
      <c r="H312" s="482"/>
      <c r="I312" s="482"/>
    </row>
    <row r="313" spans="1:9" ht="57" customHeight="1">
      <c r="A313" s="275"/>
      <c r="C313" s="333">
        <v>1</v>
      </c>
      <c r="D313" s="729" t="str">
        <f>Metodología!E19</f>
        <v>El conocimiento para la planeación del manejo  es insuficiente o se encuentra desactualizado</v>
      </c>
      <c r="E313" s="730"/>
      <c r="F313" s="730"/>
      <c r="G313" s="730"/>
      <c r="H313" s="730"/>
      <c r="I313" s="731"/>
    </row>
    <row r="314" spans="1:9" ht="57" customHeight="1">
      <c r="A314" s="275"/>
      <c r="C314" s="333">
        <v>2</v>
      </c>
      <c r="D314" s="729" t="str">
        <f>Metodología!F19</f>
        <v>Se identifican vacíos de conocimiento para la planeación del manejo y se establecen mecanismos para suplirlos</v>
      </c>
      <c r="E314" s="730"/>
      <c r="F314" s="730"/>
      <c r="G314" s="730"/>
      <c r="H314" s="730"/>
      <c r="I314" s="731"/>
    </row>
    <row r="315" spans="1:9" ht="57" customHeight="1">
      <c r="A315" s="275"/>
      <c r="C315" s="333">
        <v>3</v>
      </c>
      <c r="D315" s="729" t="str">
        <f>Metodología!G19</f>
        <v>Se implementan mecanismos para suplir los vacíos de conocimiento</v>
      </c>
      <c r="E315" s="730"/>
      <c r="F315" s="730"/>
      <c r="G315" s="730"/>
      <c r="H315" s="730"/>
      <c r="I315" s="731"/>
    </row>
    <row r="316" spans="1:9" ht="57" customHeight="1">
      <c r="A316" s="275"/>
      <c r="C316" s="333">
        <v>4</v>
      </c>
      <c r="D316" s="729" t="str">
        <f>Metodología!H19</f>
        <v>Se cuenta con conocimiento actualizado, completo, accesible y de alta calidad para la planeación del manejo</v>
      </c>
      <c r="E316" s="730"/>
      <c r="F316" s="730"/>
      <c r="G316" s="730"/>
      <c r="H316" s="730"/>
      <c r="I316" s="731"/>
    </row>
    <row r="317" spans="1:9" ht="38" customHeight="1">
      <c r="A317" s="275"/>
      <c r="C317" s="314"/>
      <c r="D317" s="487" t="s">
        <v>22</v>
      </c>
      <c r="E317" s="487"/>
      <c r="F317" s="487"/>
      <c r="G317" s="488"/>
      <c r="H317" s="532"/>
      <c r="I317" s="533"/>
    </row>
    <row r="318" spans="1:9" ht="138" customHeight="1">
      <c r="A318" s="275"/>
      <c r="C318" s="335" t="s">
        <v>20</v>
      </c>
      <c r="D318" s="519"/>
      <c r="E318" s="520"/>
      <c r="F318" s="520"/>
      <c r="G318" s="520"/>
      <c r="H318" s="520"/>
      <c r="I318" s="534"/>
    </row>
    <row r="319" spans="1:9" ht="68.25" customHeight="1">
      <c r="A319" s="275"/>
      <c r="C319" s="337"/>
      <c r="D319" s="337"/>
      <c r="E319" s="337"/>
      <c r="F319" s="337"/>
      <c r="G319" s="337"/>
      <c r="H319" s="337"/>
      <c r="I319" s="337"/>
    </row>
    <row r="320" spans="1:9" ht="43.5" customHeight="1">
      <c r="A320" s="275"/>
      <c r="C320" s="456" t="str">
        <f>Metodología!C20</f>
        <v>C9. Implementación de las líneas de gestión</v>
      </c>
      <c r="D320" s="457"/>
      <c r="E320" s="457"/>
      <c r="F320" s="457"/>
      <c r="G320" s="457"/>
      <c r="H320" s="457"/>
      <c r="I320" s="457"/>
    </row>
    <row r="321" spans="1:9" ht="64.5" customHeight="1">
      <c r="A321" s="275"/>
      <c r="C321" s="329" t="s">
        <v>0</v>
      </c>
      <c r="D321" s="615" t="str">
        <f>Metodología!D20</f>
        <v>Analiza el nivel de avance de las líneas de gestión, en el marco del plan operativo anual - POA y su continuidad en la implementación</v>
      </c>
      <c r="E321" s="615"/>
      <c r="F321" s="615"/>
      <c r="G321" s="615"/>
      <c r="H321" s="615"/>
      <c r="I321" s="615"/>
    </row>
    <row r="322" spans="1:9" ht="71.25" customHeight="1">
      <c r="A322" s="275"/>
      <c r="C322" s="330" t="s">
        <v>168</v>
      </c>
      <c r="D322" s="535" t="s">
        <v>751</v>
      </c>
      <c r="E322" s="535"/>
      <c r="F322" s="535"/>
      <c r="G322" s="535"/>
      <c r="H322" s="535"/>
      <c r="I322" s="535"/>
    </row>
    <row r="323" spans="1:9" ht="139.5" customHeight="1">
      <c r="A323" s="275"/>
      <c r="C323" s="330" t="s">
        <v>19</v>
      </c>
      <c r="D323" s="463"/>
      <c r="E323" s="463"/>
      <c r="F323" s="463"/>
      <c r="G323" s="463"/>
      <c r="H323" s="463"/>
      <c r="I323" s="463"/>
    </row>
    <row r="324" spans="1:9">
      <c r="A324" s="275"/>
      <c r="C324" s="460" t="s">
        <v>18</v>
      </c>
      <c r="D324" s="613" t="s">
        <v>688</v>
      </c>
      <c r="E324" s="614"/>
      <c r="F324" s="464"/>
      <c r="G324" s="464"/>
      <c r="H324" s="464"/>
      <c r="I324" s="464"/>
    </row>
    <row r="325" spans="1:9">
      <c r="A325" s="275"/>
      <c r="C325" s="461"/>
      <c r="D325" s="463"/>
      <c r="E325" s="463"/>
      <c r="F325" s="464"/>
      <c r="G325" s="464"/>
      <c r="H325" s="464"/>
      <c r="I325" s="464"/>
    </row>
    <row r="326" spans="1:9" ht="15" customHeight="1">
      <c r="A326" s="275"/>
      <c r="C326" s="461"/>
      <c r="D326" s="463"/>
      <c r="E326" s="463"/>
      <c r="F326" s="464"/>
      <c r="G326" s="464"/>
      <c r="H326" s="464"/>
      <c r="I326" s="464"/>
    </row>
    <row r="327" spans="1:9" ht="15" customHeight="1">
      <c r="A327" s="275"/>
      <c r="C327" s="461"/>
      <c r="D327" s="463"/>
      <c r="E327" s="463"/>
      <c r="F327" s="464"/>
      <c r="G327" s="464"/>
      <c r="H327" s="464"/>
      <c r="I327" s="464"/>
    </row>
    <row r="328" spans="1:9" ht="15" customHeight="1">
      <c r="A328" s="275"/>
      <c r="C328" s="462"/>
      <c r="D328" s="463" t="s">
        <v>661</v>
      </c>
      <c r="E328" s="463"/>
      <c r="F328" s="463"/>
      <c r="G328" s="463"/>
      <c r="H328" s="463"/>
      <c r="I328" s="463"/>
    </row>
    <row r="329" spans="1:9" ht="29.25" customHeight="1">
      <c r="A329" s="275"/>
      <c r="C329" s="332" t="s">
        <v>21</v>
      </c>
      <c r="D329" s="481" t="s">
        <v>17</v>
      </c>
      <c r="E329" s="481"/>
      <c r="F329" s="481"/>
      <c r="G329" s="481"/>
      <c r="H329" s="482"/>
      <c r="I329" s="482"/>
    </row>
    <row r="330" spans="1:9" ht="57" customHeight="1">
      <c r="A330" s="275"/>
      <c r="C330" s="333">
        <v>1</v>
      </c>
      <c r="D330" s="483" t="str">
        <f>Metodología!E20</f>
        <v>Las líneas de gestión no han sido definidas</v>
      </c>
      <c r="E330" s="483"/>
      <c r="F330" s="483"/>
      <c r="G330" s="483"/>
      <c r="H330" s="483"/>
      <c r="I330" s="483"/>
    </row>
    <row r="331" spans="1:9" ht="57" customHeight="1">
      <c r="A331" s="275"/>
      <c r="C331" s="333">
        <v>2</v>
      </c>
      <c r="D331" s="483" t="str">
        <f>Metodología!F20</f>
        <v>Las líneas de gestión han sido definidas conjuntamente con los actores estratégicos y tienen un avance inferior al 60%. Su implementación tiene interrupciones</v>
      </c>
      <c r="E331" s="483"/>
      <c r="F331" s="483"/>
      <c r="G331" s="483"/>
      <c r="H331" s="483"/>
      <c r="I331" s="483"/>
    </row>
    <row r="332" spans="1:9" ht="57" customHeight="1">
      <c r="A332" s="275"/>
      <c r="C332" s="333">
        <v>3</v>
      </c>
      <c r="D332" s="483" t="str">
        <f>Metodología!G20</f>
        <v>Las líneas de gestión tienen un avance superior al 60% e inferior al 90%. Su implementación tiene interrupciones ocasionales</v>
      </c>
      <c r="E332" s="483"/>
      <c r="F332" s="483"/>
      <c r="G332" s="483"/>
      <c r="H332" s="483"/>
      <c r="I332" s="483"/>
    </row>
    <row r="333" spans="1:9" ht="57" customHeight="1">
      <c r="A333" s="275"/>
      <c r="C333" s="333">
        <v>4</v>
      </c>
      <c r="D333" s="483" t="str">
        <f>Metodología!H20</f>
        <v>Las líneas de gestión tienen una implementación superior al 90%. Su implementación es contínua</v>
      </c>
      <c r="E333" s="483"/>
      <c r="F333" s="483"/>
      <c r="G333" s="483"/>
      <c r="H333" s="483"/>
      <c r="I333" s="483"/>
    </row>
    <row r="334" spans="1:9" ht="39" customHeight="1">
      <c r="A334" s="275"/>
      <c r="C334" s="314"/>
      <c r="D334" s="487" t="s">
        <v>22</v>
      </c>
      <c r="E334" s="487"/>
      <c r="F334" s="487"/>
      <c r="G334" s="488"/>
      <c r="H334" s="532"/>
      <c r="I334" s="533"/>
    </row>
    <row r="335" spans="1:9" ht="138" customHeight="1">
      <c r="A335" s="275"/>
      <c r="C335" s="335" t="s">
        <v>20</v>
      </c>
      <c r="D335" s="519"/>
      <c r="E335" s="520"/>
      <c r="F335" s="520"/>
      <c r="G335" s="520"/>
      <c r="H335" s="520"/>
      <c r="I335" s="534"/>
    </row>
    <row r="336" spans="1:9" ht="68.25" customHeight="1">
      <c r="A336" s="275"/>
      <c r="C336" s="337"/>
      <c r="D336" s="337"/>
      <c r="E336" s="337"/>
      <c r="F336" s="337"/>
      <c r="G336" s="337"/>
      <c r="H336" s="337"/>
      <c r="I336" s="337"/>
    </row>
    <row r="337" spans="1:9" ht="43.5" customHeight="1">
      <c r="A337" s="275"/>
      <c r="C337" s="456" t="str">
        <f>Metodología!C21</f>
        <v>C10. Evaluación, seguimiento y retroalimentación a la planeación del manejo</v>
      </c>
      <c r="D337" s="457"/>
      <c r="E337" s="457"/>
      <c r="F337" s="457"/>
      <c r="G337" s="457"/>
      <c r="H337" s="457"/>
      <c r="I337" s="457"/>
    </row>
    <row r="338" spans="1:9" ht="64.5" customHeight="1">
      <c r="A338" s="275"/>
      <c r="C338" s="329" t="s">
        <v>0</v>
      </c>
      <c r="D338" s="486" t="str">
        <f>Metodología!D21</f>
        <v>Analiza si el conocimiento y los aprendizajes de los procesos y logros son incorporados sistémicamente en la planeación del manejo</v>
      </c>
      <c r="E338" s="486"/>
      <c r="F338" s="486"/>
      <c r="G338" s="486"/>
      <c r="H338" s="486"/>
      <c r="I338" s="486"/>
    </row>
    <row r="339" spans="1:9" ht="77.25" customHeight="1">
      <c r="A339" s="275"/>
      <c r="C339" s="330" t="s">
        <v>168</v>
      </c>
      <c r="D339" s="535" t="s">
        <v>205</v>
      </c>
      <c r="E339" s="535"/>
      <c r="F339" s="535"/>
      <c r="G339" s="535"/>
      <c r="H339" s="535"/>
      <c r="I339" s="535"/>
    </row>
    <row r="340" spans="1:9" ht="147.75" customHeight="1">
      <c r="A340" s="275"/>
      <c r="C340" s="330" t="s">
        <v>19</v>
      </c>
      <c r="D340" s="463"/>
      <c r="E340" s="463"/>
      <c r="F340" s="463"/>
      <c r="G340" s="463"/>
      <c r="H340" s="463"/>
      <c r="I340" s="463"/>
    </row>
    <row r="341" spans="1:9">
      <c r="A341" s="275"/>
      <c r="C341" s="460" t="s">
        <v>18</v>
      </c>
      <c r="D341" s="613" t="s">
        <v>689</v>
      </c>
      <c r="E341" s="614"/>
      <c r="F341" s="464"/>
      <c r="G341" s="464"/>
      <c r="H341" s="464"/>
      <c r="I341" s="464"/>
    </row>
    <row r="342" spans="1:9">
      <c r="A342" s="275"/>
      <c r="C342" s="461"/>
      <c r="D342" s="463" t="s">
        <v>690</v>
      </c>
      <c r="E342" s="463"/>
      <c r="F342" s="464"/>
      <c r="G342" s="464"/>
      <c r="H342" s="464"/>
      <c r="I342" s="464"/>
    </row>
    <row r="343" spans="1:9" ht="15" customHeight="1">
      <c r="A343" s="275"/>
      <c r="C343" s="461"/>
      <c r="D343" s="463"/>
      <c r="E343" s="463"/>
      <c r="F343" s="464"/>
      <c r="G343" s="464"/>
      <c r="H343" s="464"/>
      <c r="I343" s="464"/>
    </row>
    <row r="344" spans="1:9" ht="15" customHeight="1">
      <c r="A344" s="275"/>
      <c r="C344" s="461"/>
      <c r="D344" s="463"/>
      <c r="E344" s="463"/>
      <c r="F344" s="464"/>
      <c r="G344" s="464"/>
      <c r="H344" s="464"/>
      <c r="I344" s="464"/>
    </row>
    <row r="345" spans="1:9" ht="15" customHeight="1">
      <c r="A345" s="275"/>
      <c r="C345" s="462"/>
      <c r="D345" s="463" t="s">
        <v>661</v>
      </c>
      <c r="E345" s="463"/>
      <c r="F345" s="463"/>
      <c r="G345" s="463"/>
      <c r="H345" s="463"/>
      <c r="I345" s="463"/>
    </row>
    <row r="346" spans="1:9" ht="29.25" customHeight="1">
      <c r="A346" s="275"/>
      <c r="C346" s="332" t="s">
        <v>21</v>
      </c>
      <c r="D346" s="481" t="s">
        <v>17</v>
      </c>
      <c r="E346" s="481"/>
      <c r="F346" s="481"/>
      <c r="G346" s="481"/>
      <c r="H346" s="482"/>
      <c r="I346" s="482"/>
    </row>
    <row r="347" spans="1:9" ht="57" customHeight="1">
      <c r="A347" s="275"/>
      <c r="C347" s="333">
        <v>1</v>
      </c>
      <c r="D347" s="483" t="str">
        <f>Metodología!E21</f>
        <v>No se realiza la evaluación, seguimiento, retroalimentación a la planeación del manejo</v>
      </c>
      <c r="E347" s="483"/>
      <c r="F347" s="483"/>
      <c r="G347" s="483"/>
      <c r="H347" s="483"/>
      <c r="I347" s="483"/>
    </row>
    <row r="348" spans="1:9" ht="57" customHeight="1">
      <c r="A348" s="275"/>
      <c r="C348" s="333">
        <v>2</v>
      </c>
      <c r="D348" s="483" t="str">
        <f>Metodología!F21</f>
        <v>Se realiza de manera discontinua la evaluación, seguimiento y retroalimentación</v>
      </c>
      <c r="E348" s="483"/>
      <c r="F348" s="483"/>
      <c r="G348" s="483"/>
      <c r="H348" s="483"/>
      <c r="I348" s="483"/>
    </row>
    <row r="349" spans="1:9" ht="57" customHeight="1">
      <c r="A349" s="275"/>
      <c r="C349" s="333">
        <v>3</v>
      </c>
      <c r="D349" s="483" t="str">
        <f>Metodología!G21</f>
        <v>Le evaluación, seguimiento y retroalimentación se realizan periódicamente pero los resultados no se tienen en cuenta en la planeación del manejo</v>
      </c>
      <c r="E349" s="483"/>
      <c r="F349" s="483"/>
      <c r="G349" s="483"/>
      <c r="H349" s="483"/>
      <c r="I349" s="483"/>
    </row>
    <row r="350" spans="1:9" ht="57" customHeight="1">
      <c r="A350" s="275"/>
      <c r="C350" s="333">
        <v>4</v>
      </c>
      <c r="D350" s="483" t="str">
        <f>Metodología!H21</f>
        <v>Le evaluación, seguimiento y retroalimentación se realiza periódicamente y sus resultados y aprendizajes se integran sistémicamente en la planeación del manejo</v>
      </c>
      <c r="E350" s="483"/>
      <c r="F350" s="483"/>
      <c r="G350" s="483"/>
      <c r="H350" s="483"/>
      <c r="I350" s="483"/>
    </row>
    <row r="351" spans="1:9" ht="39" customHeight="1">
      <c r="A351" s="275"/>
      <c r="C351" s="314"/>
      <c r="D351" s="487" t="s">
        <v>22</v>
      </c>
      <c r="E351" s="487"/>
      <c r="F351" s="487"/>
      <c r="G351" s="488"/>
      <c r="H351" s="532"/>
      <c r="I351" s="533"/>
    </row>
    <row r="352" spans="1:9" ht="138" customHeight="1">
      <c r="A352" s="275"/>
      <c r="C352" s="335" t="s">
        <v>20</v>
      </c>
      <c r="D352" s="519"/>
      <c r="E352" s="520"/>
      <c r="F352" s="520"/>
      <c r="G352" s="520"/>
      <c r="H352" s="520"/>
      <c r="I352" s="534"/>
    </row>
    <row r="353" spans="1:10" ht="68.25" customHeight="1">
      <c r="A353" s="275"/>
      <c r="C353" s="337"/>
      <c r="D353" s="337"/>
      <c r="E353" s="337"/>
      <c r="F353" s="337"/>
      <c r="G353" s="337"/>
      <c r="H353" s="337"/>
      <c r="I353" s="337"/>
    </row>
    <row r="354" spans="1:10" ht="23.25" customHeight="1">
      <c r="A354" s="275"/>
      <c r="C354" s="719" t="s">
        <v>24</v>
      </c>
      <c r="D354" s="720"/>
      <c r="E354" s="720"/>
      <c r="F354" s="720"/>
      <c r="G354" s="720"/>
      <c r="H354" s="720"/>
      <c r="I354" s="721"/>
    </row>
    <row r="355" spans="1:10" ht="30">
      <c r="A355" s="275"/>
      <c r="C355" s="338" t="s">
        <v>244</v>
      </c>
      <c r="D355" s="338" t="s">
        <v>33</v>
      </c>
      <c r="E355" s="339" t="s">
        <v>23</v>
      </c>
      <c r="F355" s="625" t="s">
        <v>25</v>
      </c>
      <c r="G355" s="625"/>
      <c r="H355" s="339" t="s">
        <v>26</v>
      </c>
      <c r="I355" s="340" t="s">
        <v>27</v>
      </c>
    </row>
    <row r="356" spans="1:10" ht="28" customHeight="1">
      <c r="A356" s="275"/>
      <c r="C356" s="626" t="s">
        <v>117</v>
      </c>
      <c r="D356" s="341" t="str">
        <f>Metodología!C12</f>
        <v>C1. Coherencia en el diseño del área protegida</v>
      </c>
      <c r="E356" s="342" t="str">
        <f>+IF(H197="","",H197)</f>
        <v/>
      </c>
      <c r="F356" s="343" t="str">
        <f>+IF(AND($J$356=1,$J$357=1,$J$358=1,$J$359=1,$J$360=1,$J$361=1,$J$362=1,$J$363=1,$J$364=1,$J$365=1),1/10,IF(AND($J$356=1,$J$357=1,$J$358=1,$J$359=1,$J$360=0,$J$361=1,$J$362=1,$J$363=1,$J$364=1,$J$365=1),1/9,""))</f>
        <v/>
      </c>
      <c r="G356" s="344" t="str">
        <f>+IF(E356="","",(E356*F356))</f>
        <v/>
      </c>
      <c r="H356" s="629" t="e">
        <f>SUM(G356:G365)</f>
        <v>#VALUE!</v>
      </c>
      <c r="I356" s="632" t="e">
        <f>IF(H356="","",(H356*100)/4/100)</f>
        <v>#VALUE!</v>
      </c>
      <c r="J356" s="279">
        <f>+IF(E356=0,0,1)</f>
        <v>1</v>
      </c>
    </row>
    <row r="357" spans="1:10" ht="28" customHeight="1">
      <c r="A357" s="275"/>
      <c r="C357" s="627"/>
      <c r="D357" s="341" t="str">
        <f>Metodología!C13</f>
        <v>C2. Límites del área protegida</v>
      </c>
      <c r="E357" s="342" t="str">
        <f>+IF(H214="","",H214)</f>
        <v/>
      </c>
      <c r="F357" s="343" t="str">
        <f>+IF(AND($J$356=1,$J$357=1,$J$358=1,$J$359=1,$J$360=1,$J$361=1,$J$362=1,$J$363=1,$J$364=1,$J$365=1),1/10,IF(AND($J$356=1,$J$357=1,$J$358=1,$J$359=1,$J$360=0,$J$361=1,$J$362=1,$J$363=1,$J$364=1,$J$365=1),1/9,""))</f>
        <v/>
      </c>
      <c r="G357" s="344" t="str">
        <f t="shared" ref="G357:G365" si="1">+IF(E357="","",(E357*F357))</f>
        <v/>
      </c>
      <c r="H357" s="630"/>
      <c r="I357" s="633"/>
      <c r="J357" s="279">
        <f t="shared" ref="J357:J365" si="2">+IF(E357=0,0,1)</f>
        <v>1</v>
      </c>
    </row>
    <row r="358" spans="1:10" ht="28" customHeight="1">
      <c r="A358" s="275"/>
      <c r="C358" s="627"/>
      <c r="D358" s="341" t="str">
        <f>Metodología!C14</f>
        <v>C3. Coherencia e implementación del plan de manejo</v>
      </c>
      <c r="E358" s="342" t="str">
        <f>+IF(H231="","",H231)</f>
        <v/>
      </c>
      <c r="F358" s="343" t="str">
        <f>+IF(AND($J$356=1,$J$357=1,$J$358=1,$J$359=1,$J$360=1,$J$361=1,$J$362=1,$J$363=1,$J$364=1,$J$365=1),1/10,IF(AND($J$356=1,$J$357=1,$J$358=1,$J$359=1,$J$360=0,$J$361=1,$J$362=1,$J$363=1,$J$364=1,$J$365=1),1/9,""))</f>
        <v/>
      </c>
      <c r="G358" s="344" t="str">
        <f t="shared" si="1"/>
        <v/>
      </c>
      <c r="H358" s="630"/>
      <c r="I358" s="633"/>
      <c r="J358" s="279">
        <f t="shared" si="2"/>
        <v>1</v>
      </c>
    </row>
    <row r="359" spans="1:10" ht="28" customHeight="1">
      <c r="A359" s="275"/>
      <c r="C359" s="627"/>
      <c r="D359" s="341" t="str">
        <f>Metodología!C15</f>
        <v>C4. Articulación con áreas del SINAP y/u otras áreas de importancia para la conservación</v>
      </c>
      <c r="E359" s="342" t="str">
        <f>+IF(H248="","",H248)</f>
        <v/>
      </c>
      <c r="F359" s="343" t="str">
        <f>+IF(AND($J$356=1,$J$357=1,$J$358=1,$J$359=1,$J$360=1,$J$361=1,$J$362=1,$J$363=1,$J$364=1,$J$365=1),1/10,IF(AND($J$356=1,$J$357=1,$J$358=1,$J$359=1,$J$360=0,$J$361=1,$J$362=1,$J$363=1,$J$364=1,$J$365=1),1/9,""))</f>
        <v/>
      </c>
      <c r="G359" s="344" t="str">
        <f t="shared" si="1"/>
        <v/>
      </c>
      <c r="H359" s="630"/>
      <c r="I359" s="633"/>
      <c r="J359" s="279">
        <f t="shared" si="2"/>
        <v>1</v>
      </c>
    </row>
    <row r="360" spans="1:10" ht="28" customHeight="1">
      <c r="A360" s="275"/>
      <c r="C360" s="627"/>
      <c r="D360" s="341" t="str">
        <f>Metodología!C16</f>
        <v>C5. Articulación transfronteriza para la gestión</v>
      </c>
      <c r="E360" s="342" t="str">
        <f>+IF(H266="","",H266)</f>
        <v/>
      </c>
      <c r="F360" s="343" t="str">
        <f>+IF(E360=0,0%,F359)</f>
        <v/>
      </c>
      <c r="G360" s="344" t="str">
        <f t="shared" si="1"/>
        <v/>
      </c>
      <c r="H360" s="630"/>
      <c r="I360" s="633"/>
      <c r="J360" s="279">
        <f t="shared" si="2"/>
        <v>1</v>
      </c>
    </row>
    <row r="361" spans="1:10" ht="28" customHeight="1">
      <c r="A361" s="275"/>
      <c r="C361" s="627"/>
      <c r="D361" s="341" t="str">
        <f>Metodología!C17</f>
        <v>C6. Cumplimiento de la zonificación</v>
      </c>
      <c r="E361" s="342">
        <f>H283</f>
        <v>0</v>
      </c>
      <c r="F361" s="343" t="str">
        <f>+IF(AND($J$356=1,$J$357=1,$J$358=1,$J$359=1,$J$360=1,$J$361=1,$J$362=1,$J$363=1,$J$364=1,$J$365=1),1/10,IF(AND($J$356=1,$J$357=1,$J$358=1,$J$359=1,$J$360=0,$J$361=1,$J$362=1,$J$363=1,$J$364=1,$J$365=1),1/9,""))</f>
        <v/>
      </c>
      <c r="G361" s="344" t="e">
        <f t="shared" si="1"/>
        <v>#VALUE!</v>
      </c>
      <c r="H361" s="630"/>
      <c r="I361" s="633"/>
      <c r="J361" s="279">
        <f t="shared" si="2"/>
        <v>0</v>
      </c>
    </row>
    <row r="362" spans="1:10" ht="28" customHeight="1">
      <c r="A362" s="275"/>
      <c r="C362" s="627"/>
      <c r="D362" s="341" t="str">
        <f>Metodología!C18</f>
        <v>C7. Articulación de la gestión del área con los planes de ordenamiento territorial</v>
      </c>
      <c r="E362" s="342" t="str">
        <f>+IF(H300="","",H300)</f>
        <v/>
      </c>
      <c r="F362" s="343" t="str">
        <f>+IF(AND($J$356=1,$J$357=1,$J$358=1,$J$359=1,$J$360=1,$J$361=1,$J$362=1,$J$363=1,$J$364=1,$J$365=1),1/10,IF(AND($J$356=1,$J$357=1,$J$358=1,$J$359=1,$J$360=0,$J$361=1,$J$362=1,$J$363=1,$J$364=1,$J$365=1),1/9,""))</f>
        <v/>
      </c>
      <c r="G362" s="344" t="str">
        <f t="shared" si="1"/>
        <v/>
      </c>
      <c r="H362" s="630"/>
      <c r="I362" s="633"/>
      <c r="J362" s="279">
        <f t="shared" si="2"/>
        <v>1</v>
      </c>
    </row>
    <row r="363" spans="1:10" ht="28" customHeight="1">
      <c r="A363" s="275"/>
      <c r="C363" s="627"/>
      <c r="D363" s="341" t="str">
        <f>Metodología!C19</f>
        <v>C8. Manejo y uso del conocimiento</v>
      </c>
      <c r="E363" s="342" t="str">
        <f>+IF(H317="","",H317)</f>
        <v/>
      </c>
      <c r="F363" s="343" t="str">
        <f>+IF(AND($J$356=1,$J$357=1,$J$358=1,$J$359=1,$J$360=1,$J$361=1,$J$362=1,$J$363=1,$J$364=1,$J$365=1),1/10,IF(AND($J$356=1,$J$357=1,$J$358=1,$J$359=1,$J$360=0,$J$361=1,$J$362=1,$J$363=1,$J$364=1,$J$365=1),1/9,""))</f>
        <v/>
      </c>
      <c r="G363" s="344" t="str">
        <f t="shared" si="1"/>
        <v/>
      </c>
      <c r="H363" s="630"/>
      <c r="I363" s="633"/>
      <c r="J363" s="279">
        <f t="shared" si="2"/>
        <v>1</v>
      </c>
    </row>
    <row r="364" spans="1:10" ht="28" customHeight="1">
      <c r="A364" s="275"/>
      <c r="C364" s="627"/>
      <c r="D364" s="341" t="str">
        <f>Metodología!C20</f>
        <v>C9. Implementación de las líneas de gestión</v>
      </c>
      <c r="E364" s="342" t="str">
        <f>+IF(H334="","",H334)</f>
        <v/>
      </c>
      <c r="F364" s="343" t="str">
        <f>+IF(AND($J$356=1,$J$357=1,$J$358=1,$J$359=1,$J$360=1,$J$361=1,$J$362=1,$J$363=1,$J$364=1,$J$365=1),1/10,IF(AND($J$356=1,$J$357=1,$J$358=1,$J$359=1,$J$360=0,$J$361=1,$J$362=1,$J$363=1,$J$364=1,$J$365=1),1/9,""))</f>
        <v/>
      </c>
      <c r="G364" s="344" t="str">
        <f t="shared" si="1"/>
        <v/>
      </c>
      <c r="H364" s="630"/>
      <c r="I364" s="633"/>
      <c r="J364" s="279">
        <f t="shared" si="2"/>
        <v>1</v>
      </c>
    </row>
    <row r="365" spans="1:10" ht="28" customHeight="1">
      <c r="A365" s="275"/>
      <c r="C365" s="628"/>
      <c r="D365" s="345" t="str">
        <f>Metodología!C21</f>
        <v>C10. Evaluación, seguimiento y retroalimentación a la planeación del manejo</v>
      </c>
      <c r="E365" s="346">
        <f>+IF(D351="","",H351)</f>
        <v>0</v>
      </c>
      <c r="F365" s="343" t="str">
        <f>+IF(AND($J$356=1,$J$357=1,$J$358=1,$J$359=1,$J$360=1,$J$361=1,$J$362=1,$J$363=1,$J$364=1,$J$365=1),1/10,IF(AND($J$356=1,$J$357=1,$J$358=1,$J$359=1,$J$360=0,$J$361=1,$J$362=1,$J$363=1,$J$364=1,$J$365=1),1/9,""))</f>
        <v/>
      </c>
      <c r="G365" s="347" t="e">
        <f t="shared" si="1"/>
        <v>#VALUE!</v>
      </c>
      <c r="H365" s="631"/>
      <c r="I365" s="634"/>
      <c r="J365" s="279">
        <f t="shared" si="2"/>
        <v>0</v>
      </c>
    </row>
    <row r="366" spans="1:10" ht="49.5" customHeight="1">
      <c r="A366" s="275"/>
      <c r="F366" s="328"/>
    </row>
    <row r="367" spans="1:10" ht="36">
      <c r="A367" s="348"/>
      <c r="B367" s="289"/>
      <c r="C367" s="624" t="str">
        <f>Metodología!A22</f>
        <v>D. GOBERNANZA</v>
      </c>
      <c r="D367" s="624"/>
      <c r="E367" s="624"/>
      <c r="F367" s="624"/>
      <c r="G367" s="624"/>
      <c r="H367" s="624"/>
      <c r="I367" s="624"/>
    </row>
    <row r="368" spans="1:10">
      <c r="A368" s="349"/>
      <c r="B368" s="289"/>
      <c r="C368" s="289"/>
      <c r="D368" s="289"/>
      <c r="E368" s="289"/>
      <c r="F368" s="289"/>
      <c r="G368" s="289"/>
      <c r="H368" s="289"/>
      <c r="I368" s="289"/>
    </row>
    <row r="369" spans="1:10" ht="39" customHeight="1">
      <c r="A369" s="349"/>
      <c r="B369" s="289"/>
      <c r="C369" s="524" t="str">
        <f>Metodología!C22</f>
        <v>D1. Legitimidad de las instancias para la participación y coordinación</v>
      </c>
      <c r="D369" s="524"/>
      <c r="E369" s="524"/>
      <c r="F369" s="524"/>
      <c r="G369" s="524"/>
      <c r="H369" s="524"/>
      <c r="I369" s="524"/>
      <c r="J369" s="283" t="s">
        <v>147</v>
      </c>
    </row>
    <row r="370" spans="1:10" ht="68.25" customHeight="1">
      <c r="A370" s="349"/>
      <c r="B370" s="289"/>
      <c r="C370" s="350" t="s">
        <v>0</v>
      </c>
      <c r="D370" s="525" t="str">
        <f>Metodología!D22</f>
        <v>Analiza los componentes que facilitan la adecuada participación, coordinación y articulación entre actores públicos, privados y comunitarios que son importantes para la planeación del manejo del área protegida y la toma de decisiones en el territorio donde se encuentra inmersa, generando además un escenario de confianza y transparencia para la gestión del área protegida</v>
      </c>
      <c r="E370" s="525"/>
      <c r="F370" s="525"/>
      <c r="G370" s="525"/>
      <c r="H370" s="525"/>
      <c r="I370" s="525"/>
      <c r="J370" s="283" t="s">
        <v>148</v>
      </c>
    </row>
    <row r="371" spans="1:10" ht="71.25" customHeight="1">
      <c r="A371" s="349"/>
      <c r="B371" s="289"/>
      <c r="C371" s="351" t="s">
        <v>168</v>
      </c>
      <c r="D371" s="526" t="s">
        <v>206</v>
      </c>
      <c r="E371" s="526"/>
      <c r="F371" s="526"/>
      <c r="G371" s="526"/>
      <c r="H371" s="526"/>
      <c r="I371" s="526"/>
    </row>
    <row r="372" spans="1:10" ht="140.25" customHeight="1">
      <c r="A372" s="349"/>
      <c r="B372" s="289"/>
      <c r="C372" s="350" t="s">
        <v>19</v>
      </c>
      <c r="D372" s="454"/>
      <c r="E372" s="454"/>
      <c r="F372" s="454"/>
      <c r="G372" s="454"/>
      <c r="H372" s="454"/>
      <c r="I372" s="454"/>
    </row>
    <row r="373" spans="1:10">
      <c r="A373" s="349"/>
      <c r="C373" s="529" t="s">
        <v>18</v>
      </c>
      <c r="D373" s="454" t="s">
        <v>692</v>
      </c>
      <c r="E373" s="454"/>
      <c r="F373" s="455"/>
      <c r="G373" s="455"/>
      <c r="H373" s="455"/>
      <c r="I373" s="455"/>
    </row>
    <row r="374" spans="1:10">
      <c r="A374" s="349"/>
      <c r="C374" s="530"/>
      <c r="D374" s="454" t="s">
        <v>693</v>
      </c>
      <c r="E374" s="454"/>
      <c r="F374" s="455"/>
      <c r="G374" s="455"/>
      <c r="H374" s="455"/>
      <c r="I374" s="455"/>
    </row>
    <row r="375" spans="1:10" ht="15" customHeight="1">
      <c r="A375" s="349"/>
      <c r="C375" s="530"/>
      <c r="D375" s="454" t="s">
        <v>691</v>
      </c>
      <c r="E375" s="454"/>
      <c r="F375" s="455"/>
      <c r="G375" s="455"/>
      <c r="H375" s="455"/>
      <c r="I375" s="455"/>
    </row>
    <row r="376" spans="1:10" ht="15" customHeight="1">
      <c r="A376" s="349"/>
      <c r="C376" s="530"/>
      <c r="D376" s="454"/>
      <c r="E376" s="454"/>
      <c r="F376" s="455"/>
      <c r="G376" s="455"/>
      <c r="H376" s="455"/>
      <c r="I376" s="455"/>
    </row>
    <row r="377" spans="1:10" ht="15" customHeight="1">
      <c r="A377" s="349"/>
      <c r="C377" s="531"/>
      <c r="D377" s="454" t="s">
        <v>661</v>
      </c>
      <c r="E377" s="454"/>
      <c r="F377" s="454"/>
      <c r="G377" s="454"/>
      <c r="H377" s="454"/>
      <c r="I377" s="454"/>
    </row>
    <row r="378" spans="1:10" s="289" customFormat="1" ht="36" customHeight="1">
      <c r="A378" s="349"/>
      <c r="C378" s="733" t="s">
        <v>254</v>
      </c>
      <c r="D378" s="734"/>
      <c r="E378" s="734"/>
      <c r="F378" s="734"/>
      <c r="G378" s="734"/>
      <c r="H378" s="734"/>
      <c r="I378" s="735"/>
    </row>
    <row r="379" spans="1:10" s="289" customFormat="1" ht="36" customHeight="1">
      <c r="A379" s="349"/>
      <c r="C379" s="736" t="s">
        <v>545</v>
      </c>
      <c r="D379" s="737"/>
      <c r="E379" s="737"/>
      <c r="F379" s="737"/>
      <c r="G379" s="738"/>
      <c r="H379" s="739"/>
      <c r="I379" s="740"/>
    </row>
    <row r="380" spans="1:10" s="289" customFormat="1" ht="36" customHeight="1">
      <c r="A380" s="349"/>
      <c r="C380" s="741" t="s">
        <v>546</v>
      </c>
      <c r="D380" s="742"/>
      <c r="E380" s="742"/>
      <c r="F380" s="742"/>
      <c r="G380" s="742"/>
      <c r="H380" s="742"/>
      <c r="I380" s="743"/>
    </row>
    <row r="381" spans="1:10" s="289" customFormat="1" ht="36" customHeight="1">
      <c r="A381" s="349"/>
      <c r="C381" s="352" t="s">
        <v>247</v>
      </c>
      <c r="D381" s="622"/>
      <c r="E381" s="622"/>
      <c r="F381" s="622"/>
      <c r="G381" s="622"/>
      <c r="H381" s="622"/>
      <c r="I381" s="623"/>
    </row>
    <row r="382" spans="1:10" s="289" customFormat="1" ht="36" customHeight="1">
      <c r="A382" s="349"/>
      <c r="C382" s="352" t="s">
        <v>248</v>
      </c>
      <c r="D382" s="622"/>
      <c r="E382" s="622"/>
      <c r="F382" s="622"/>
      <c r="G382" s="622"/>
      <c r="H382" s="622"/>
      <c r="I382" s="623"/>
    </row>
    <row r="383" spans="1:10" s="289" customFormat="1" ht="36" customHeight="1">
      <c r="A383" s="349"/>
      <c r="C383" s="352" t="s">
        <v>249</v>
      </c>
      <c r="D383" s="622"/>
      <c r="E383" s="622"/>
      <c r="F383" s="622"/>
      <c r="G383" s="622"/>
      <c r="H383" s="622"/>
      <c r="I383" s="623"/>
    </row>
    <row r="384" spans="1:10" s="289" customFormat="1" ht="36" customHeight="1">
      <c r="A384" s="349"/>
      <c r="C384" s="352" t="s">
        <v>250</v>
      </c>
      <c r="D384" s="622"/>
      <c r="E384" s="622"/>
      <c r="F384" s="622"/>
      <c r="G384" s="622"/>
      <c r="H384" s="622"/>
      <c r="I384" s="623"/>
    </row>
    <row r="385" spans="1:9" s="289" customFormat="1" ht="36" customHeight="1">
      <c r="A385" s="349"/>
      <c r="C385" s="352" t="s">
        <v>251</v>
      </c>
      <c r="D385" s="622"/>
      <c r="E385" s="622"/>
      <c r="F385" s="622"/>
      <c r="G385" s="622"/>
      <c r="H385" s="622"/>
      <c r="I385" s="623"/>
    </row>
    <row r="386" spans="1:9" s="289" customFormat="1" ht="36" customHeight="1">
      <c r="A386" s="349"/>
      <c r="C386" s="352" t="s">
        <v>252</v>
      </c>
      <c r="D386" s="622"/>
      <c r="E386" s="622"/>
      <c r="F386" s="622"/>
      <c r="G386" s="622"/>
      <c r="H386" s="622"/>
      <c r="I386" s="623"/>
    </row>
    <row r="387" spans="1:9" s="289" customFormat="1" ht="36" customHeight="1">
      <c r="A387" s="349"/>
      <c r="C387" s="352" t="s">
        <v>253</v>
      </c>
      <c r="D387" s="622"/>
      <c r="E387" s="622"/>
      <c r="F387" s="622"/>
      <c r="G387" s="622"/>
      <c r="H387" s="622"/>
      <c r="I387" s="623"/>
    </row>
    <row r="388" spans="1:9" s="289" customFormat="1" ht="36" customHeight="1">
      <c r="A388" s="349"/>
      <c r="C388" s="353"/>
      <c r="D388" s="354"/>
      <c r="E388" s="354"/>
      <c r="F388" s="354"/>
      <c r="G388" s="354"/>
      <c r="H388" s="354"/>
      <c r="I388" s="355"/>
    </row>
    <row r="389" spans="1:9" ht="30.75" customHeight="1">
      <c r="A389" s="349"/>
      <c r="B389" s="289"/>
      <c r="C389" s="356" t="s">
        <v>21</v>
      </c>
      <c r="D389" s="619" t="s">
        <v>17</v>
      </c>
      <c r="E389" s="619"/>
      <c r="F389" s="619"/>
      <c r="G389" s="619"/>
      <c r="H389" s="620"/>
      <c r="I389" s="620"/>
    </row>
    <row r="390" spans="1:9" ht="57" customHeight="1">
      <c r="A390" s="349"/>
      <c r="B390" s="289"/>
      <c r="C390" s="357">
        <v>1</v>
      </c>
      <c r="D390" s="621" t="str">
        <f>Metodología!E22</f>
        <v>No existen instancias para la participación y coordinación con actores estratégicos en la gestión del AP</v>
      </c>
      <c r="E390" s="621"/>
      <c r="F390" s="621"/>
      <c r="G390" s="621"/>
      <c r="H390" s="621"/>
      <c r="I390" s="621"/>
    </row>
    <row r="391" spans="1:9" ht="57" customHeight="1">
      <c r="A391" s="349"/>
      <c r="B391" s="289"/>
      <c r="C391" s="358">
        <v>2</v>
      </c>
      <c r="D391" s="523" t="str">
        <f>Metodología!F22</f>
        <v xml:space="preserve">Existen instancias para la participación y coordinación, pero aún no se encuentran apropiadas por todos los actores estratégicos </v>
      </c>
      <c r="E391" s="523"/>
      <c r="F391" s="523"/>
      <c r="G391" s="523"/>
      <c r="H391" s="523"/>
      <c r="I391" s="523"/>
    </row>
    <row r="392" spans="1:9" ht="57" customHeight="1">
      <c r="A392" s="349"/>
      <c r="B392" s="289"/>
      <c r="C392" s="358">
        <v>3</v>
      </c>
      <c r="D392" s="523" t="str">
        <f>Metodología!G22</f>
        <v>Las instancias para la gestión y toma de decisiones son reconocidas y apropiadas por la mayoría de los actores estratégicos</v>
      </c>
      <c r="E392" s="523"/>
      <c r="F392" s="523"/>
      <c r="G392" s="523"/>
      <c r="H392" s="523"/>
      <c r="I392" s="523"/>
    </row>
    <row r="393" spans="1:9" ht="57" customHeight="1">
      <c r="A393" s="349"/>
      <c r="B393" s="289"/>
      <c r="C393" s="358">
        <v>4</v>
      </c>
      <c r="D393" s="523" t="str">
        <f>Metodología!H22</f>
        <v xml:space="preserve">Las instancias de participación y coordinación entre todos actores estratégicos facilita la gestión del AP </v>
      </c>
      <c r="E393" s="523"/>
      <c r="F393" s="523"/>
      <c r="G393" s="523"/>
      <c r="H393" s="523"/>
      <c r="I393" s="523"/>
    </row>
    <row r="394" spans="1:9" ht="38" customHeight="1">
      <c r="A394" s="349"/>
      <c r="B394" s="289"/>
      <c r="C394" s="314"/>
      <c r="D394" s="616" t="s">
        <v>22</v>
      </c>
      <c r="E394" s="616"/>
      <c r="F394" s="616"/>
      <c r="G394" s="617"/>
      <c r="H394" s="618"/>
      <c r="I394" s="618"/>
    </row>
    <row r="395" spans="1:9" ht="138" customHeight="1">
      <c r="A395" s="349"/>
      <c r="B395" s="289"/>
      <c r="C395" s="359" t="s">
        <v>20</v>
      </c>
      <c r="D395" s="722"/>
      <c r="E395" s="723"/>
      <c r="F395" s="723"/>
      <c r="G395" s="723"/>
      <c r="H395" s="723"/>
      <c r="I395" s="724"/>
    </row>
    <row r="396" spans="1:9" ht="42" customHeight="1">
      <c r="A396" s="349"/>
      <c r="B396" s="289"/>
      <c r="C396" s="314"/>
      <c r="D396" s="314"/>
      <c r="E396" s="314"/>
      <c r="F396" s="314"/>
      <c r="G396" s="314"/>
      <c r="H396" s="314"/>
      <c r="I396" s="314"/>
    </row>
    <row r="397" spans="1:9" ht="39" customHeight="1">
      <c r="A397" s="349"/>
      <c r="B397" s="289"/>
      <c r="C397" s="524" t="str">
        <f>Metodología!C23</f>
        <v>D2. Articulación entre la autoridad ambiental y la tradicional para la gestión del área protegida</v>
      </c>
      <c r="D397" s="524"/>
      <c r="E397" s="524"/>
      <c r="F397" s="524"/>
      <c r="G397" s="524"/>
      <c r="H397" s="524"/>
      <c r="I397" s="524"/>
    </row>
    <row r="398" spans="1:9" ht="33" customHeight="1">
      <c r="A398" s="349"/>
      <c r="C398" s="527" t="s">
        <v>758</v>
      </c>
      <c r="D398" s="528"/>
      <c r="E398" s="528"/>
      <c r="F398" s="528"/>
      <c r="G398" s="528"/>
      <c r="H398" s="528"/>
      <c r="I398" s="528"/>
    </row>
    <row r="399" spans="1:9" ht="68.25" customHeight="1">
      <c r="A399" s="349"/>
      <c r="B399" s="289"/>
      <c r="C399" s="350" t="s">
        <v>0</v>
      </c>
      <c r="D399" s="525" t="str">
        <f>Metodología!D23</f>
        <v>Analiza la existencia o no de mecanismos e instancias para el accionar articulado para la gestión del área protegida entre la autoridad ambiental y la tradicional</v>
      </c>
      <c r="E399" s="525"/>
      <c r="F399" s="525"/>
      <c r="G399" s="525"/>
      <c r="H399" s="525"/>
      <c r="I399" s="525"/>
    </row>
    <row r="400" spans="1:9" ht="73.5" customHeight="1">
      <c r="A400" s="349"/>
      <c r="B400" s="289"/>
      <c r="C400" s="351" t="s">
        <v>168</v>
      </c>
      <c r="D400" s="526" t="s">
        <v>206</v>
      </c>
      <c r="E400" s="526"/>
      <c r="F400" s="526"/>
      <c r="G400" s="526"/>
      <c r="H400" s="526"/>
      <c r="I400" s="526"/>
    </row>
    <row r="401" spans="1:9" ht="140.25" customHeight="1">
      <c r="A401" s="349"/>
      <c r="B401" s="289"/>
      <c r="C401" s="350" t="s">
        <v>19</v>
      </c>
      <c r="D401" s="454"/>
      <c r="E401" s="454"/>
      <c r="F401" s="454"/>
      <c r="G401" s="454"/>
      <c r="H401" s="454"/>
      <c r="I401" s="454"/>
    </row>
    <row r="402" spans="1:9">
      <c r="A402" s="349"/>
      <c r="C402" s="529" t="s">
        <v>18</v>
      </c>
      <c r="D402" s="454" t="s">
        <v>694</v>
      </c>
      <c r="E402" s="454"/>
      <c r="F402" s="455"/>
      <c r="G402" s="455"/>
      <c r="H402" s="455"/>
      <c r="I402" s="455"/>
    </row>
    <row r="403" spans="1:9">
      <c r="A403" s="349"/>
      <c r="C403" s="530"/>
      <c r="D403" s="454" t="s">
        <v>695</v>
      </c>
      <c r="E403" s="454"/>
      <c r="F403" s="455"/>
      <c r="G403" s="455"/>
      <c r="H403" s="455"/>
      <c r="I403" s="455"/>
    </row>
    <row r="404" spans="1:9" ht="15" customHeight="1">
      <c r="A404" s="349"/>
      <c r="C404" s="530"/>
      <c r="D404" s="454"/>
      <c r="E404" s="454"/>
      <c r="F404" s="455"/>
      <c r="G404" s="455"/>
      <c r="H404" s="455"/>
      <c r="I404" s="455"/>
    </row>
    <row r="405" spans="1:9" ht="15" customHeight="1">
      <c r="A405" s="349"/>
      <c r="C405" s="530"/>
      <c r="D405" s="454"/>
      <c r="E405" s="454"/>
      <c r="F405" s="455"/>
      <c r="G405" s="455"/>
      <c r="H405" s="455"/>
      <c r="I405" s="455"/>
    </row>
    <row r="406" spans="1:9" ht="15" customHeight="1">
      <c r="A406" s="349"/>
      <c r="C406" s="531"/>
      <c r="D406" s="454" t="s">
        <v>661</v>
      </c>
      <c r="E406" s="454"/>
      <c r="F406" s="454"/>
      <c r="G406" s="454"/>
      <c r="H406" s="454"/>
      <c r="I406" s="454"/>
    </row>
    <row r="407" spans="1:9" ht="30.75" customHeight="1">
      <c r="A407" s="349"/>
      <c r="B407" s="289"/>
      <c r="C407" s="360" t="s">
        <v>21</v>
      </c>
      <c r="D407" s="619" t="s">
        <v>17</v>
      </c>
      <c r="E407" s="619"/>
      <c r="F407" s="619"/>
      <c r="G407" s="619"/>
      <c r="H407" s="620"/>
      <c r="I407" s="620"/>
    </row>
    <row r="408" spans="1:9" ht="57" customHeight="1">
      <c r="A408" s="349"/>
      <c r="B408" s="289"/>
      <c r="C408" s="361">
        <v>1</v>
      </c>
      <c r="D408" s="621" t="str">
        <f>Metodología!E23</f>
        <v>La autoridad tradicional y la autoridad ambiental no reconocen mutuamente su rol en la gestión del área protegida</v>
      </c>
      <c r="E408" s="621"/>
      <c r="F408" s="621"/>
      <c r="G408" s="621"/>
      <c r="H408" s="621"/>
      <c r="I408" s="621"/>
    </row>
    <row r="409" spans="1:9" ht="57" customHeight="1">
      <c r="A409" s="349"/>
      <c r="B409" s="289"/>
      <c r="C409" s="362">
        <v>2</v>
      </c>
      <c r="D409" s="523" t="str">
        <f>Metodología!F23</f>
        <v xml:space="preserve">Hay avances en el reconocimiento mutuo del rol en la gestión del área protegida de la autoridad tradicional y la autoridad ambiental, pero aún no hay mecanismos e instancias formales de articulación.   </v>
      </c>
      <c r="E409" s="523"/>
      <c r="F409" s="523"/>
      <c r="G409" s="523"/>
      <c r="H409" s="523"/>
      <c r="I409" s="523"/>
    </row>
    <row r="410" spans="1:9" ht="57" customHeight="1">
      <c r="A410" s="349"/>
      <c r="B410" s="289"/>
      <c r="C410" s="362">
        <v>3</v>
      </c>
      <c r="D410" s="523" t="str">
        <f>Metodología!G23</f>
        <v>Se establecen mecanismo(s) e instancia(s) para el relacionamiento entre la autoridad tradicional y la autoridad ambiental</v>
      </c>
      <c r="E410" s="523"/>
      <c r="F410" s="523"/>
      <c r="G410" s="523"/>
      <c r="H410" s="523"/>
      <c r="I410" s="523"/>
    </row>
    <row r="411" spans="1:9" ht="57" customHeight="1">
      <c r="A411" s="349"/>
      <c r="B411" s="289"/>
      <c r="C411" s="362">
        <v>4</v>
      </c>
      <c r="D411" s="523" t="str">
        <f>Metodología!H23</f>
        <v>Existe un reconocimiento y relacionamiento formalizado para la articulación entre la autoridad tradicional y la autoridad ambiental, a través de mecanismos e instancias que hacen parte del instrumento de planeación</v>
      </c>
      <c r="E411" s="523"/>
      <c r="F411" s="523"/>
      <c r="G411" s="523"/>
      <c r="H411" s="523"/>
      <c r="I411" s="523"/>
    </row>
    <row r="412" spans="1:9" ht="38" customHeight="1">
      <c r="A412" s="349"/>
      <c r="B412" s="289"/>
      <c r="C412" s="314"/>
      <c r="D412" s="616" t="s">
        <v>22</v>
      </c>
      <c r="E412" s="616"/>
      <c r="F412" s="616"/>
      <c r="G412" s="617"/>
      <c r="H412" s="797"/>
      <c r="I412" s="797"/>
    </row>
    <row r="413" spans="1:9" ht="138" customHeight="1">
      <c r="A413" s="349"/>
      <c r="B413" s="289"/>
      <c r="C413" s="359" t="s">
        <v>20</v>
      </c>
      <c r="D413" s="643"/>
      <c r="E413" s="644"/>
      <c r="F413" s="644"/>
      <c r="G413" s="644"/>
      <c r="H413" s="798"/>
      <c r="I413" s="799"/>
    </row>
    <row r="414" spans="1:9" ht="42" customHeight="1">
      <c r="A414" s="349"/>
      <c r="B414" s="289"/>
      <c r="C414" s="314"/>
      <c r="D414" s="314"/>
      <c r="E414" s="314"/>
      <c r="F414" s="314"/>
      <c r="G414" s="314"/>
      <c r="H414" s="314"/>
      <c r="I414" s="314"/>
    </row>
    <row r="415" spans="1:9" ht="30" customHeight="1">
      <c r="A415" s="349"/>
      <c r="B415" s="289"/>
      <c r="C415" s="524" t="str">
        <f>Metodología!C24</f>
        <v>D3. Cualificación de actores estratégicos</v>
      </c>
      <c r="D415" s="524"/>
      <c r="E415" s="524"/>
      <c r="F415" s="524"/>
      <c r="G415" s="524"/>
      <c r="H415" s="524"/>
      <c r="I415" s="524"/>
    </row>
    <row r="416" spans="1:9" ht="42" customHeight="1">
      <c r="A416" s="349"/>
      <c r="B416" s="289"/>
      <c r="C416" s="350" t="s">
        <v>0</v>
      </c>
      <c r="D416" s="728" t="str">
        <f>Metodología!D24</f>
        <v>Analiza la cualificación y fortalecimiento de capacidades que se genera en los actores estratégicos para la gestión e implementación de estrategias de manejo</v>
      </c>
      <c r="E416" s="728"/>
      <c r="F416" s="728"/>
      <c r="G416" s="728"/>
      <c r="H416" s="728"/>
      <c r="I416" s="728"/>
    </row>
    <row r="417" spans="1:9" ht="75.75" customHeight="1">
      <c r="A417" s="349"/>
      <c r="B417" s="289"/>
      <c r="C417" s="351" t="s">
        <v>168</v>
      </c>
      <c r="D417" s="767" t="s">
        <v>207</v>
      </c>
      <c r="E417" s="767"/>
      <c r="F417" s="767"/>
      <c r="G417" s="767"/>
      <c r="H417" s="767"/>
      <c r="I417" s="767"/>
    </row>
    <row r="418" spans="1:9" ht="109.5" customHeight="1">
      <c r="A418" s="349"/>
      <c r="B418" s="289"/>
      <c r="C418" s="350" t="s">
        <v>19</v>
      </c>
      <c r="D418" s="647"/>
      <c r="E418" s="647"/>
      <c r="F418" s="647"/>
      <c r="G418" s="647"/>
      <c r="H418" s="647"/>
      <c r="I418" s="647"/>
    </row>
    <row r="419" spans="1:9">
      <c r="A419" s="349"/>
      <c r="C419" s="636" t="s">
        <v>18</v>
      </c>
      <c r="D419" s="646" t="s">
        <v>697</v>
      </c>
      <c r="E419" s="647"/>
      <c r="F419" s="648"/>
      <c r="G419" s="648"/>
      <c r="H419" s="648"/>
      <c r="I419" s="648"/>
    </row>
    <row r="420" spans="1:9">
      <c r="A420" s="349"/>
      <c r="C420" s="636"/>
      <c r="D420" s="646" t="s">
        <v>696</v>
      </c>
      <c r="E420" s="647"/>
      <c r="F420" s="648"/>
      <c r="G420" s="648"/>
      <c r="H420" s="648"/>
      <c r="I420" s="648"/>
    </row>
    <row r="421" spans="1:9" ht="15" customHeight="1">
      <c r="A421" s="349"/>
      <c r="C421" s="636"/>
      <c r="D421" s="646"/>
      <c r="E421" s="647"/>
      <c r="F421" s="648"/>
      <c r="G421" s="648"/>
      <c r="H421" s="648"/>
      <c r="I421" s="648"/>
    </row>
    <row r="422" spans="1:9" ht="15" customHeight="1">
      <c r="A422" s="349"/>
      <c r="C422" s="636"/>
      <c r="D422" s="646"/>
      <c r="E422" s="647"/>
      <c r="F422" s="648"/>
      <c r="G422" s="648"/>
      <c r="H422" s="648"/>
      <c r="I422" s="648"/>
    </row>
    <row r="423" spans="1:9" ht="15" customHeight="1">
      <c r="A423" s="349"/>
      <c r="C423" s="636"/>
      <c r="D423" s="646" t="s">
        <v>661</v>
      </c>
      <c r="E423" s="647"/>
      <c r="F423" s="647"/>
      <c r="G423" s="647"/>
      <c r="H423" s="647"/>
      <c r="I423" s="647"/>
    </row>
    <row r="424" spans="1:9" s="289" customFormat="1" ht="36" customHeight="1">
      <c r="A424" s="349"/>
      <c r="C424" s="800" t="s">
        <v>254</v>
      </c>
      <c r="D424" s="801"/>
      <c r="E424" s="801"/>
      <c r="F424" s="801"/>
      <c r="G424" s="801"/>
      <c r="H424" s="801"/>
      <c r="I424" s="802"/>
    </row>
    <row r="425" spans="1:9" s="289" customFormat="1" ht="36" customHeight="1">
      <c r="A425" s="349"/>
      <c r="C425" s="736" t="s">
        <v>541</v>
      </c>
      <c r="D425" s="737"/>
      <c r="E425" s="737"/>
      <c r="F425" s="737"/>
      <c r="G425" s="738"/>
      <c r="H425" s="739"/>
      <c r="I425" s="740"/>
    </row>
    <row r="426" spans="1:9" ht="26.25" customHeight="1">
      <c r="A426" s="349"/>
      <c r="B426" s="289"/>
      <c r="C426" s="363" t="s">
        <v>21</v>
      </c>
      <c r="D426" s="725" t="s">
        <v>17</v>
      </c>
      <c r="E426" s="725"/>
      <c r="F426" s="725"/>
      <c r="G426" s="725"/>
      <c r="H426" s="726"/>
      <c r="I426" s="727"/>
    </row>
    <row r="427" spans="1:9" ht="57" customHeight="1">
      <c r="A427" s="349"/>
      <c r="B427" s="289"/>
      <c r="C427" s="361">
        <v>1</v>
      </c>
      <c r="D427" s="621" t="str">
        <f>Metodología!E24</f>
        <v>Los actores estratégicos no se encuentran cualificados</v>
      </c>
      <c r="E427" s="621"/>
      <c r="F427" s="621"/>
      <c r="G427" s="621"/>
      <c r="H427" s="621"/>
      <c r="I427" s="621"/>
    </row>
    <row r="428" spans="1:9" ht="57" customHeight="1">
      <c r="A428" s="349"/>
      <c r="B428" s="289"/>
      <c r="C428" s="362">
        <v>2</v>
      </c>
      <c r="D428" s="523" t="str">
        <f>Metodología!F24</f>
        <v>Se identifican las necesidades de cualificación de los actores estratégicos</v>
      </c>
      <c r="E428" s="523"/>
      <c r="F428" s="523"/>
      <c r="G428" s="523"/>
      <c r="H428" s="523"/>
      <c r="I428" s="523"/>
    </row>
    <row r="429" spans="1:9" ht="57" customHeight="1">
      <c r="A429" s="349"/>
      <c r="B429" s="289"/>
      <c r="C429" s="362">
        <v>3</v>
      </c>
      <c r="D429" s="523" t="str">
        <f>Metodología!G24</f>
        <v>Se avanza en la cualificación de algunos actores estratégicos</v>
      </c>
      <c r="E429" s="523"/>
      <c r="F429" s="523"/>
      <c r="G429" s="523"/>
      <c r="H429" s="523"/>
      <c r="I429" s="523"/>
    </row>
    <row r="430" spans="1:9" ht="57" customHeight="1">
      <c r="A430" s="349"/>
      <c r="B430" s="289"/>
      <c r="C430" s="362">
        <v>4</v>
      </c>
      <c r="D430" s="523" t="str">
        <f>Metodología!H24</f>
        <v>Los actores estratégicos se encuentran cualificados  y participan de forma informada en la implementación de las estrategias</v>
      </c>
      <c r="E430" s="523"/>
      <c r="F430" s="523"/>
      <c r="G430" s="523"/>
      <c r="H430" s="523"/>
      <c r="I430" s="523"/>
    </row>
    <row r="431" spans="1:9" ht="31.5" customHeight="1">
      <c r="A431" s="349"/>
      <c r="B431" s="289"/>
      <c r="C431" s="314"/>
      <c r="D431" s="616" t="s">
        <v>22</v>
      </c>
      <c r="E431" s="616"/>
      <c r="F431" s="616"/>
      <c r="G431" s="617"/>
      <c r="H431" s="618"/>
      <c r="I431" s="618"/>
    </row>
    <row r="432" spans="1:9" ht="138" customHeight="1">
      <c r="A432" s="349"/>
      <c r="B432" s="289"/>
      <c r="C432" s="359" t="s">
        <v>20</v>
      </c>
      <c r="D432" s="643"/>
      <c r="E432" s="644"/>
      <c r="F432" s="644"/>
      <c r="G432" s="644"/>
      <c r="H432" s="644"/>
      <c r="I432" s="645"/>
    </row>
    <row r="433" spans="1:9" ht="33.75" customHeight="1">
      <c r="A433" s="349"/>
      <c r="B433" s="289"/>
      <c r="C433" s="314"/>
      <c r="D433" s="314"/>
      <c r="E433" s="314"/>
      <c r="F433" s="314"/>
      <c r="G433" s="314"/>
      <c r="H433" s="314"/>
      <c r="I433" s="314"/>
    </row>
    <row r="434" spans="1:9" ht="30" customHeight="1">
      <c r="A434" s="349"/>
      <c r="B434" s="289"/>
      <c r="C434" s="524" t="str">
        <f>Metodología!C25</f>
        <v>D4. Manejo de conflictos</v>
      </c>
      <c r="D434" s="524"/>
      <c r="E434" s="524"/>
      <c r="F434" s="524"/>
      <c r="G434" s="524"/>
      <c r="H434" s="524"/>
      <c r="I434" s="524"/>
    </row>
    <row r="435" spans="1:9" ht="42" customHeight="1">
      <c r="A435" s="349"/>
      <c r="B435" s="289"/>
      <c r="C435" s="364" t="s">
        <v>0</v>
      </c>
      <c r="D435" s="525" t="str">
        <f>Metodología!D25</f>
        <v>Analiza la existencia o no de los mecanismos adecuados conducentes a minimizar o solucionar conflictos y diferencias entre los actores estratégicos para la gestión del área.</v>
      </c>
      <c r="E435" s="525"/>
      <c r="F435" s="525"/>
      <c r="G435" s="525"/>
      <c r="H435" s="525"/>
      <c r="I435" s="525"/>
    </row>
    <row r="436" spans="1:9" ht="82.5" customHeight="1">
      <c r="A436" s="349"/>
      <c r="B436" s="289"/>
      <c r="C436" s="364" t="s">
        <v>168</v>
      </c>
      <c r="D436" s="526" t="s">
        <v>211</v>
      </c>
      <c r="E436" s="526"/>
      <c r="F436" s="526"/>
      <c r="G436" s="526"/>
      <c r="H436" s="526"/>
      <c r="I436" s="526"/>
    </row>
    <row r="437" spans="1:9" ht="130.5" customHeight="1">
      <c r="A437" s="349"/>
      <c r="B437" s="289"/>
      <c r="C437" s="365" t="s">
        <v>19</v>
      </c>
      <c r="D437" s="454"/>
      <c r="E437" s="454"/>
      <c r="F437" s="454"/>
      <c r="G437" s="454"/>
      <c r="H437" s="454"/>
      <c r="I437" s="454"/>
    </row>
    <row r="438" spans="1:9">
      <c r="A438" s="349"/>
      <c r="C438" s="636" t="s">
        <v>18</v>
      </c>
      <c r="D438" s="639" t="s">
        <v>698</v>
      </c>
      <c r="E438" s="454"/>
      <c r="F438" s="455"/>
      <c r="G438" s="455"/>
      <c r="H438" s="455"/>
      <c r="I438" s="455"/>
    </row>
    <row r="439" spans="1:9">
      <c r="A439" s="349"/>
      <c r="C439" s="636"/>
      <c r="D439" s="639" t="s">
        <v>699</v>
      </c>
      <c r="E439" s="454"/>
      <c r="F439" s="455"/>
      <c r="G439" s="455"/>
      <c r="H439" s="455"/>
      <c r="I439" s="455"/>
    </row>
    <row r="440" spans="1:9" ht="15" customHeight="1">
      <c r="A440" s="349"/>
      <c r="C440" s="636"/>
      <c r="D440" s="639"/>
      <c r="E440" s="454"/>
      <c r="F440" s="455"/>
      <c r="G440" s="455"/>
      <c r="H440" s="455"/>
      <c r="I440" s="455"/>
    </row>
    <row r="441" spans="1:9" ht="15" customHeight="1">
      <c r="A441" s="349"/>
      <c r="C441" s="636"/>
      <c r="D441" s="639"/>
      <c r="E441" s="454"/>
      <c r="F441" s="455"/>
      <c r="G441" s="455"/>
      <c r="H441" s="455"/>
      <c r="I441" s="455"/>
    </row>
    <row r="442" spans="1:9" ht="15" customHeight="1">
      <c r="A442" s="349"/>
      <c r="C442" s="636"/>
      <c r="D442" s="639" t="s">
        <v>661</v>
      </c>
      <c r="E442" s="454"/>
      <c r="F442" s="454"/>
      <c r="G442" s="454"/>
      <c r="H442" s="454"/>
      <c r="I442" s="454"/>
    </row>
    <row r="443" spans="1:9" ht="40.5" customHeight="1">
      <c r="A443" s="349"/>
      <c r="B443" s="289"/>
      <c r="C443" s="360" t="s">
        <v>21</v>
      </c>
      <c r="D443" s="636" t="s">
        <v>17</v>
      </c>
      <c r="E443" s="636"/>
      <c r="F443" s="636"/>
      <c r="G443" s="636"/>
      <c r="H443" s="637"/>
      <c r="I443" s="637"/>
    </row>
    <row r="444" spans="1:9" ht="57" customHeight="1">
      <c r="A444" s="349"/>
      <c r="B444" s="289"/>
      <c r="C444" s="361">
        <v>1</v>
      </c>
      <c r="D444" s="621" t="str">
        <f>Metodología!E25</f>
        <v>No se han identificado los conflictos y diferencias entre los actores estratétigos</v>
      </c>
      <c r="E444" s="621"/>
      <c r="F444" s="621"/>
      <c r="G444" s="621"/>
      <c r="H444" s="621"/>
      <c r="I444" s="621"/>
    </row>
    <row r="445" spans="1:9" ht="57" customHeight="1">
      <c r="A445" s="349"/>
      <c r="B445" s="289"/>
      <c r="C445" s="362">
        <v>2</v>
      </c>
      <c r="D445" s="523" t="str">
        <f>Metodología!F25</f>
        <v>Se identifican y caracterizan los conflictos y se avanza en la construcción de mecanismos para su solución</v>
      </c>
      <c r="E445" s="523"/>
      <c r="F445" s="523"/>
      <c r="G445" s="523"/>
      <c r="H445" s="523"/>
      <c r="I445" s="523"/>
    </row>
    <row r="446" spans="1:9" ht="57" customHeight="1">
      <c r="A446" s="349"/>
      <c r="B446" s="289"/>
      <c r="C446" s="362">
        <v>3</v>
      </c>
      <c r="D446" s="523" t="str">
        <f>Metodología!G25</f>
        <v>Se utilizan los mecanismos y canales para la resolución de conflictos/diferencias entre actores estratégicos. Estos se encuentran en proceso de consolidación y fortalecimiento</v>
      </c>
      <c r="E446" s="523"/>
      <c r="F446" s="523"/>
      <c r="G446" s="523"/>
      <c r="H446" s="523"/>
      <c r="I446" s="523"/>
    </row>
    <row r="447" spans="1:9" ht="57" customHeight="1">
      <c r="A447" s="349"/>
      <c r="B447" s="289"/>
      <c r="C447" s="362">
        <v>4</v>
      </c>
      <c r="D447" s="523" t="str">
        <f>Metodología!H25</f>
        <v>Los conflictos/diferencias entre actores estratégicos se resuelven de manera justa y equitativa</v>
      </c>
      <c r="E447" s="523"/>
      <c r="F447" s="523"/>
      <c r="G447" s="523"/>
      <c r="H447" s="523"/>
      <c r="I447" s="523"/>
    </row>
    <row r="448" spans="1:9" ht="33.75" customHeight="1">
      <c r="A448" s="349"/>
      <c r="B448" s="289"/>
      <c r="C448" s="314"/>
      <c r="D448" s="616" t="s">
        <v>22</v>
      </c>
      <c r="E448" s="616"/>
      <c r="F448" s="616"/>
      <c r="G448" s="617"/>
      <c r="H448" s="618"/>
      <c r="I448" s="618"/>
    </row>
    <row r="449" spans="1:9" ht="138" customHeight="1">
      <c r="A449" s="349"/>
      <c r="B449" s="289"/>
      <c r="C449" s="359" t="s">
        <v>20</v>
      </c>
      <c r="D449" s="643"/>
      <c r="E449" s="644"/>
      <c r="F449" s="644"/>
      <c r="G449" s="644"/>
      <c r="H449" s="644"/>
      <c r="I449" s="645"/>
    </row>
    <row r="450" spans="1:9" ht="62.25" customHeight="1">
      <c r="A450" s="349"/>
      <c r="B450" s="289"/>
      <c r="C450" s="314"/>
      <c r="D450" s="314"/>
      <c r="E450" s="314"/>
      <c r="F450" s="314"/>
      <c r="G450" s="314"/>
      <c r="H450" s="314"/>
      <c r="I450" s="314"/>
    </row>
    <row r="451" spans="1:9" ht="33" customHeight="1">
      <c r="A451" s="349"/>
      <c r="B451" s="289"/>
      <c r="C451" s="524" t="str">
        <f>Metodología!C26</f>
        <v>D5. Incidencia del riesgo público en la gestión</v>
      </c>
      <c r="D451" s="524"/>
      <c r="E451" s="524"/>
      <c r="F451" s="524"/>
      <c r="G451" s="524"/>
      <c r="H451" s="524"/>
      <c r="I451" s="524"/>
    </row>
    <row r="452" spans="1:9" ht="82.5" customHeight="1">
      <c r="A452" s="349"/>
      <c r="B452" s="289"/>
      <c r="C452" s="364" t="s">
        <v>0</v>
      </c>
      <c r="D452" s="638" t="str">
        <f>Metodología!D26</f>
        <v>Las situaciones de riesgo público presentes en las áreas protegidas, afectan la gestión en el territorio, así como la integridad física del personal que labora en éstas. Es así, que el análisis de esta variable está dirigido a determinar el impacto de dichas situaciones en la implementación de las acciones de manejo definidas en el área protegida. En el caso en que no existan condiciones de riesgo público, este aspecto no será analizado.</v>
      </c>
      <c r="E452" s="638"/>
      <c r="F452" s="638"/>
      <c r="G452" s="638"/>
      <c r="H452" s="638"/>
      <c r="I452" s="638"/>
    </row>
    <row r="453" spans="1:9" ht="78" customHeight="1">
      <c r="A453" s="349"/>
      <c r="B453" s="289"/>
      <c r="C453" s="364" t="s">
        <v>168</v>
      </c>
      <c r="D453" s="635" t="s">
        <v>212</v>
      </c>
      <c r="E453" s="635"/>
      <c r="F453" s="635"/>
      <c r="G453" s="635"/>
      <c r="H453" s="635"/>
      <c r="I453" s="635"/>
    </row>
    <row r="454" spans="1:9" ht="119.25" customHeight="1">
      <c r="A454" s="349"/>
      <c r="B454" s="289"/>
      <c r="C454" s="365" t="s">
        <v>19</v>
      </c>
      <c r="D454" s="640"/>
      <c r="E454" s="640"/>
      <c r="F454" s="640"/>
      <c r="G454" s="640"/>
      <c r="H454" s="640"/>
      <c r="I454" s="640"/>
    </row>
    <row r="455" spans="1:9">
      <c r="A455" s="349"/>
      <c r="C455" s="636" t="s">
        <v>18</v>
      </c>
      <c r="D455" s="646" t="s">
        <v>700</v>
      </c>
      <c r="E455" s="647"/>
      <c r="F455" s="648"/>
      <c r="G455" s="648"/>
      <c r="H455" s="648"/>
      <c r="I455" s="648"/>
    </row>
    <row r="456" spans="1:9">
      <c r="A456" s="349"/>
      <c r="C456" s="636"/>
      <c r="D456" s="646" t="s">
        <v>701</v>
      </c>
      <c r="E456" s="647"/>
      <c r="F456" s="648"/>
      <c r="G456" s="648"/>
      <c r="H456" s="648"/>
      <c r="I456" s="648"/>
    </row>
    <row r="457" spans="1:9" ht="15" customHeight="1">
      <c r="A457" s="349"/>
      <c r="C457" s="636"/>
      <c r="D457" s="646"/>
      <c r="E457" s="647"/>
      <c r="F457" s="648"/>
      <c r="G457" s="648"/>
      <c r="H457" s="648"/>
      <c r="I457" s="648"/>
    </row>
    <row r="458" spans="1:9" ht="15" customHeight="1">
      <c r="A458" s="349"/>
      <c r="C458" s="636"/>
      <c r="D458" s="646"/>
      <c r="E458" s="647"/>
      <c r="F458" s="648"/>
      <c r="G458" s="648"/>
      <c r="H458" s="648"/>
      <c r="I458" s="648"/>
    </row>
    <row r="459" spans="1:9" ht="15" customHeight="1">
      <c r="A459" s="349"/>
      <c r="C459" s="636"/>
      <c r="D459" s="646" t="s">
        <v>661</v>
      </c>
      <c r="E459" s="647"/>
      <c r="F459" s="647"/>
      <c r="G459" s="647"/>
      <c r="H459" s="647"/>
      <c r="I459" s="647"/>
    </row>
    <row r="460" spans="1:9" ht="30" customHeight="1">
      <c r="A460" s="349"/>
      <c r="B460" s="289"/>
      <c r="C460" s="360" t="s">
        <v>21</v>
      </c>
      <c r="D460" s="636" t="s">
        <v>17</v>
      </c>
      <c r="E460" s="636"/>
      <c r="F460" s="636"/>
      <c r="G460" s="636"/>
      <c r="H460" s="637"/>
      <c r="I460" s="637"/>
    </row>
    <row r="461" spans="1:9" ht="57" customHeight="1">
      <c r="A461" s="349"/>
      <c r="B461" s="289"/>
      <c r="C461" s="361">
        <v>1</v>
      </c>
      <c r="D461" s="641" t="str">
        <f>Metodología!E26</f>
        <v>Las condiciones de riesgo público impiden la gestión en el área protegida</v>
      </c>
      <c r="E461" s="641"/>
      <c r="F461" s="641"/>
      <c r="G461" s="641"/>
      <c r="H461" s="641"/>
      <c r="I461" s="641"/>
    </row>
    <row r="462" spans="1:9" ht="57" customHeight="1">
      <c r="A462" s="349"/>
      <c r="B462" s="289"/>
      <c r="C462" s="362">
        <v>2</v>
      </c>
      <c r="D462" s="642" t="str">
        <f>Metodología!F26</f>
        <v>Las condiciones de riesgo público impiden la gestión en gran parte del área protegida</v>
      </c>
      <c r="E462" s="642"/>
      <c r="F462" s="642"/>
      <c r="G462" s="642"/>
      <c r="H462" s="642"/>
      <c r="I462" s="642"/>
    </row>
    <row r="463" spans="1:9" ht="57" customHeight="1">
      <c r="A463" s="349"/>
      <c r="B463" s="289"/>
      <c r="C463" s="362">
        <v>3</v>
      </c>
      <c r="D463" s="642" t="str">
        <f>Metodología!G26</f>
        <v>Las condiciones de riesgo público tienen una baja incidencia en la gestión, por lo que se realiza el manejo en gran parte del área protegida</v>
      </c>
      <c r="E463" s="642"/>
      <c r="F463" s="642"/>
      <c r="G463" s="642"/>
      <c r="H463" s="642"/>
      <c r="I463" s="642"/>
    </row>
    <row r="464" spans="1:9" ht="57" customHeight="1">
      <c r="A464" s="349"/>
      <c r="B464" s="289"/>
      <c r="C464" s="362">
        <v>4</v>
      </c>
      <c r="D464" s="642" t="str">
        <f>Metodología!H26</f>
        <v>Las condiciones de riesgo público no afectan la gestión en el área protegida</v>
      </c>
      <c r="E464" s="642"/>
      <c r="F464" s="642"/>
      <c r="G464" s="642"/>
      <c r="H464" s="642"/>
      <c r="I464" s="642"/>
    </row>
    <row r="465" spans="1:9" ht="35.25" customHeight="1">
      <c r="A465" s="349"/>
      <c r="B465" s="289"/>
      <c r="C465" s="314"/>
      <c r="D465" s="616" t="s">
        <v>22</v>
      </c>
      <c r="E465" s="616"/>
      <c r="F465" s="616"/>
      <c r="G465" s="617"/>
      <c r="H465" s="618"/>
      <c r="I465" s="618"/>
    </row>
    <row r="466" spans="1:9" ht="138" customHeight="1">
      <c r="A466" s="349"/>
      <c r="B466" s="289"/>
      <c r="C466" s="359" t="s">
        <v>20</v>
      </c>
      <c r="D466" s="643"/>
      <c r="E466" s="644"/>
      <c r="F466" s="644"/>
      <c r="G466" s="644"/>
      <c r="H466" s="644"/>
      <c r="I466" s="645"/>
    </row>
    <row r="467" spans="1:9" ht="51" customHeight="1">
      <c r="A467" s="349"/>
      <c r="B467" s="289"/>
      <c r="C467" s="314"/>
      <c r="D467" s="314"/>
      <c r="E467" s="314"/>
      <c r="F467" s="314"/>
      <c r="G467" s="314"/>
      <c r="H467" s="314"/>
      <c r="I467" s="314"/>
    </row>
    <row r="468" spans="1:9" ht="33" customHeight="1">
      <c r="A468" s="349"/>
      <c r="B468" s="289"/>
      <c r="C468" s="524" t="str">
        <f>Metodología!C27</f>
        <v>D6. Inclusión de elementos intergeneracionales/género para la gestión del AP</v>
      </c>
      <c r="D468" s="524"/>
      <c r="E468" s="524"/>
      <c r="F468" s="524"/>
      <c r="G468" s="524"/>
      <c r="H468" s="524"/>
      <c r="I468" s="524"/>
    </row>
    <row r="469" spans="1:9" ht="50.25" customHeight="1">
      <c r="A469" s="349"/>
      <c r="B469" s="289"/>
      <c r="C469" s="364" t="s">
        <v>0</v>
      </c>
      <c r="D469" s="525" t="str">
        <f>Metodología!D27</f>
        <v xml:space="preserve">Interpreta cómo se incorporan de manera justa y equitativa elementos diferenciados de roles en la implementación de las estrategias de manejo; además de cómo se tienen en cuenta aspectos relacionados con relevo generacional que permita la continuidad en procesos de conservación en las AP a largo plazo. </v>
      </c>
      <c r="E469" s="525"/>
      <c r="F469" s="525"/>
      <c r="G469" s="525"/>
      <c r="H469" s="525"/>
      <c r="I469" s="525"/>
    </row>
    <row r="470" spans="1:9" ht="77.25" customHeight="1">
      <c r="A470" s="349"/>
      <c r="B470" s="289"/>
      <c r="C470" s="364" t="s">
        <v>168</v>
      </c>
      <c r="D470" s="526" t="s">
        <v>759</v>
      </c>
      <c r="E470" s="526"/>
      <c r="F470" s="526"/>
      <c r="G470" s="526"/>
      <c r="H470" s="526"/>
      <c r="I470" s="526"/>
    </row>
    <row r="471" spans="1:9" ht="122.25" customHeight="1">
      <c r="A471" s="349"/>
      <c r="B471" s="289"/>
      <c r="C471" s="365" t="s">
        <v>19</v>
      </c>
      <c r="D471" s="454"/>
      <c r="E471" s="454"/>
      <c r="F471" s="454"/>
      <c r="G471" s="454"/>
      <c r="H471" s="454"/>
      <c r="I471" s="454"/>
    </row>
    <row r="472" spans="1:9">
      <c r="A472" s="349"/>
      <c r="C472" s="636" t="s">
        <v>18</v>
      </c>
      <c r="D472" s="639" t="s">
        <v>702</v>
      </c>
      <c r="E472" s="454"/>
      <c r="F472" s="455"/>
      <c r="G472" s="455"/>
      <c r="H472" s="455"/>
      <c r="I472" s="455"/>
    </row>
    <row r="473" spans="1:9">
      <c r="A473" s="349"/>
      <c r="C473" s="636"/>
      <c r="D473" s="639"/>
      <c r="E473" s="454"/>
      <c r="F473" s="455"/>
      <c r="G473" s="455"/>
      <c r="H473" s="455"/>
      <c r="I473" s="455"/>
    </row>
    <row r="474" spans="1:9" ht="15" customHeight="1">
      <c r="A474" s="349"/>
      <c r="C474" s="636"/>
      <c r="D474" s="639"/>
      <c r="E474" s="454"/>
      <c r="F474" s="455"/>
      <c r="G474" s="455"/>
      <c r="H474" s="455"/>
      <c r="I474" s="455"/>
    </row>
    <row r="475" spans="1:9" ht="15" customHeight="1">
      <c r="A475" s="349"/>
      <c r="C475" s="636"/>
      <c r="D475" s="639"/>
      <c r="E475" s="454"/>
      <c r="F475" s="455"/>
      <c r="G475" s="455"/>
      <c r="H475" s="455"/>
      <c r="I475" s="455"/>
    </row>
    <row r="476" spans="1:9" ht="15" customHeight="1">
      <c r="A476" s="349"/>
      <c r="C476" s="636"/>
      <c r="D476" s="639" t="s">
        <v>661</v>
      </c>
      <c r="E476" s="454"/>
      <c r="F476" s="454"/>
      <c r="G476" s="454"/>
      <c r="H476" s="454"/>
      <c r="I476" s="454"/>
    </row>
    <row r="477" spans="1:9" ht="31.5" customHeight="1">
      <c r="A477" s="349"/>
      <c r="B477" s="289"/>
      <c r="C477" s="360" t="s">
        <v>21</v>
      </c>
      <c r="D477" s="636" t="s">
        <v>17</v>
      </c>
      <c r="E477" s="636"/>
      <c r="F477" s="636"/>
      <c r="G477" s="636"/>
      <c r="H477" s="637"/>
      <c r="I477" s="637"/>
    </row>
    <row r="478" spans="1:9" ht="57" customHeight="1">
      <c r="A478" s="349"/>
      <c r="B478" s="289"/>
      <c r="C478" s="361">
        <v>1</v>
      </c>
      <c r="D478" s="621" t="str">
        <f>Metodología!E27</f>
        <v>No se evidencia la inclusión de elementos de género e intergeneracionales en la planeación y manejo</v>
      </c>
      <c r="E478" s="621"/>
      <c r="F478" s="621"/>
      <c r="G478" s="621"/>
      <c r="H478" s="621"/>
      <c r="I478" s="621"/>
    </row>
    <row r="479" spans="1:9" ht="57" customHeight="1">
      <c r="A479" s="349"/>
      <c r="B479" s="289"/>
      <c r="C479" s="362">
        <v>2</v>
      </c>
      <c r="D479" s="523" t="str">
        <f>Metodología!F27</f>
        <v xml:space="preserve">Se avanza en la identificación de elementos de género e intergeneracionales para incorporarlos en la planeación de manejo </v>
      </c>
      <c r="E479" s="523"/>
      <c r="F479" s="523"/>
      <c r="G479" s="523"/>
      <c r="H479" s="523"/>
      <c r="I479" s="523"/>
    </row>
    <row r="480" spans="1:9" ht="57" customHeight="1">
      <c r="A480" s="349"/>
      <c r="B480" s="289"/>
      <c r="C480" s="362">
        <v>3</v>
      </c>
      <c r="D480" s="523" t="str">
        <f>Metodología!G27</f>
        <v>Las estrategias que lo requieren incorporan elementos de género e intergeneracionales</v>
      </c>
      <c r="E480" s="523"/>
      <c r="F480" s="523"/>
      <c r="G480" s="523"/>
      <c r="H480" s="523"/>
      <c r="I480" s="523"/>
    </row>
    <row r="481" spans="1:10" ht="57" customHeight="1">
      <c r="A481" s="349"/>
      <c r="B481" s="289"/>
      <c r="C481" s="362">
        <v>4</v>
      </c>
      <c r="D481" s="523" t="str">
        <f>Metodología!H27</f>
        <v>Se implementan estrategias de manejo con el reconocimiento diferenciado de los roles de género e intergeneracionales en concordancia con el contexto socio-cultural de la comunidad.</v>
      </c>
      <c r="E481" s="523"/>
      <c r="F481" s="523"/>
      <c r="G481" s="523"/>
      <c r="H481" s="523"/>
      <c r="I481" s="523"/>
    </row>
    <row r="482" spans="1:10" ht="37.5" customHeight="1">
      <c r="A482" s="349"/>
      <c r="B482" s="289"/>
      <c r="C482" s="314"/>
      <c r="D482" s="616" t="s">
        <v>22</v>
      </c>
      <c r="E482" s="616"/>
      <c r="F482" s="616"/>
      <c r="G482" s="617"/>
      <c r="H482" s="618"/>
      <c r="I482" s="618"/>
    </row>
    <row r="483" spans="1:10" ht="138" customHeight="1">
      <c r="A483" s="349"/>
      <c r="B483" s="289"/>
      <c r="C483" s="359" t="s">
        <v>20</v>
      </c>
      <c r="D483" s="643"/>
      <c r="E483" s="644"/>
      <c r="F483" s="644"/>
      <c r="G483" s="644"/>
      <c r="H483" s="644"/>
      <c r="I483" s="645"/>
    </row>
    <row r="484" spans="1:10" ht="45.75" customHeight="1">
      <c r="A484" s="349"/>
      <c r="B484" s="289"/>
      <c r="C484" s="314"/>
      <c r="D484" s="314"/>
      <c r="E484" s="314"/>
      <c r="F484" s="314"/>
      <c r="G484" s="314"/>
      <c r="H484" s="314"/>
      <c r="I484" s="314"/>
    </row>
    <row r="485" spans="1:10" ht="23.25" customHeight="1">
      <c r="A485" s="349"/>
      <c r="B485" s="289"/>
      <c r="C485" s="650" t="s">
        <v>24</v>
      </c>
      <c r="D485" s="650"/>
      <c r="E485" s="650"/>
      <c r="F485" s="650"/>
      <c r="G485" s="650"/>
      <c r="H485" s="650"/>
      <c r="I485" s="650"/>
    </row>
    <row r="486" spans="1:10" ht="30">
      <c r="A486" s="349"/>
      <c r="B486" s="289"/>
      <c r="C486" s="366" t="s">
        <v>244</v>
      </c>
      <c r="D486" s="366" t="s">
        <v>33</v>
      </c>
      <c r="E486" s="367" t="s">
        <v>23</v>
      </c>
      <c r="F486" s="649" t="s">
        <v>25</v>
      </c>
      <c r="G486" s="649"/>
      <c r="H486" s="367" t="s">
        <v>26</v>
      </c>
      <c r="I486" s="367" t="s">
        <v>27</v>
      </c>
    </row>
    <row r="487" spans="1:10" ht="35.25" customHeight="1">
      <c r="A487" s="349"/>
      <c r="B487" s="289"/>
      <c r="C487" s="661" t="s">
        <v>125</v>
      </c>
      <c r="D487" s="368" t="str">
        <f>Metodología!C22</f>
        <v>D1. Legitimidad de las instancias para la participación y coordinación</v>
      </c>
      <c r="E487" s="369" t="str">
        <f>+IF(H394="","",H394)</f>
        <v/>
      </c>
      <c r="F487" s="370">
        <f>+IF(AND($J$487=1,$J$488=1,$J$489=1,$J$490=1,$J$490=1,$J$492=1),1/6,IF(AND($J$487=1,$J$488=0,$J$489=1,$J$490=1,$J$491=1,$J$492=1),1/5,""))</f>
        <v>0.2</v>
      </c>
      <c r="G487" s="371" t="str">
        <f>+IF(E487="","",(E487*F487))</f>
        <v/>
      </c>
      <c r="H487" s="664">
        <f>SUM(G487:G492)</f>
        <v>0</v>
      </c>
      <c r="I487" s="665">
        <f>IF(H487="","",(H487*100)/4/100)</f>
        <v>0</v>
      </c>
      <c r="J487" s="279">
        <f>+IF(E487=0,0,1)</f>
        <v>1</v>
      </c>
    </row>
    <row r="488" spans="1:10" ht="35.25" customHeight="1">
      <c r="A488" s="349"/>
      <c r="B488" s="289"/>
      <c r="C488" s="662"/>
      <c r="D488" s="368" t="str">
        <f>C397</f>
        <v>D2. Articulación entre la autoridad ambiental y la tradicional para la gestión del área protegida</v>
      </c>
      <c r="E488" s="369">
        <f>H412</f>
        <v>0</v>
      </c>
      <c r="F488" s="280">
        <f>+IF(E488=0,0%,F487)</f>
        <v>0</v>
      </c>
      <c r="G488" s="371">
        <f>+IF(E488="","",(E488*F488))</f>
        <v>0</v>
      </c>
      <c r="H488" s="664"/>
      <c r="I488" s="665"/>
      <c r="J488" s="279">
        <f t="shared" ref="J488:J492" si="3">+IF(E488=0,0,1)</f>
        <v>0</v>
      </c>
    </row>
    <row r="489" spans="1:10" ht="28" customHeight="1">
      <c r="A489" s="349"/>
      <c r="B489" s="289"/>
      <c r="C489" s="662"/>
      <c r="D489" s="368" t="str">
        <f>Metodología!C24</f>
        <v>D3. Cualificación de actores estratégicos</v>
      </c>
      <c r="E489" s="369" t="str">
        <f>+IF(H431="","",H431)</f>
        <v/>
      </c>
      <c r="F489" s="370">
        <f>+IF(AND($J$487=1,$J$488=1,$J$489=1,$J$490=1,$J$490=1,$J$492=1),1/6,IF(AND($J$487=1,$J$488=0,$J$489=1,$J$490=1,$J$491=1,$J$492=1),1/5,""))</f>
        <v>0.2</v>
      </c>
      <c r="G489" s="371" t="str">
        <f t="shared" ref="G489:G492" si="4">+IF(E489="","",(E489*F489))</f>
        <v/>
      </c>
      <c r="H489" s="664"/>
      <c r="I489" s="665"/>
      <c r="J489" s="279">
        <f t="shared" si="3"/>
        <v>1</v>
      </c>
    </row>
    <row r="490" spans="1:10" ht="28" customHeight="1">
      <c r="A490" s="349"/>
      <c r="B490" s="289"/>
      <c r="C490" s="662"/>
      <c r="D490" s="368" t="str">
        <f>Metodología!C25</f>
        <v>D4. Manejo de conflictos</v>
      </c>
      <c r="E490" s="369" t="str">
        <f>+IF(H448="","",H448)</f>
        <v/>
      </c>
      <c r="F490" s="370">
        <f>+IF(AND($J$487=1,$J$488=1,$J$489=1,$J$490=1,$J$490=1,$J$492=1),1/6,IF(AND($J$487=1,$J$488=0,$J$489=1,$J$490=1,$J$491=1,$J$492=1),1/5,""))</f>
        <v>0.2</v>
      </c>
      <c r="G490" s="371" t="str">
        <f t="shared" si="4"/>
        <v/>
      </c>
      <c r="H490" s="664"/>
      <c r="I490" s="665"/>
      <c r="J490" s="279">
        <f t="shared" si="3"/>
        <v>1</v>
      </c>
    </row>
    <row r="491" spans="1:10" ht="28" customHeight="1">
      <c r="A491" s="349"/>
      <c r="B491" s="289"/>
      <c r="C491" s="663"/>
      <c r="D491" s="368" t="str">
        <f>Metodología!C26</f>
        <v>D5. Incidencia del riesgo público en la gestión</v>
      </c>
      <c r="E491" s="369" t="str">
        <f>+IF(H465="","",H465)</f>
        <v/>
      </c>
      <c r="F491" s="370">
        <f>+IF(AND($J$487=1,$J$488=1,$J$489=1,$J$490=1,$J$490=1,$J$492=1),1/6,IF(AND($J$487=1,$J$488=0,$J$489=1,$J$490=1,$J$491=1,$J$492=1),1/5,""))</f>
        <v>0.2</v>
      </c>
      <c r="G491" s="371" t="str">
        <f t="shared" si="4"/>
        <v/>
      </c>
      <c r="H491" s="664"/>
      <c r="I491" s="665"/>
      <c r="J491" s="279">
        <f t="shared" si="3"/>
        <v>1</v>
      </c>
    </row>
    <row r="492" spans="1:10" ht="28" customHeight="1">
      <c r="A492" s="349"/>
      <c r="B492" s="289"/>
      <c r="C492" s="663"/>
      <c r="D492" s="368" t="str">
        <f>Metodología!C27</f>
        <v>D6. Inclusión de elementos intergeneracionales/género para la gestión del AP</v>
      </c>
      <c r="E492" s="369" t="str">
        <f>+IF(H482="","",H482)</f>
        <v/>
      </c>
      <c r="F492" s="370">
        <f>+IF(AND($J$487=1,$J$488=1,$J$489=1,$J$490=1,$J$490=1,$J$492=1),1/6,IF(AND($J$487=1,$J$488=0,$J$489=1,$J$490=1,$J$491=1,$J$492=1),1/5,""))</f>
        <v>0.2</v>
      </c>
      <c r="G492" s="371" t="str">
        <f t="shared" si="4"/>
        <v/>
      </c>
      <c r="H492" s="664"/>
      <c r="I492" s="665"/>
      <c r="J492" s="279">
        <f t="shared" si="3"/>
        <v>1</v>
      </c>
    </row>
    <row r="493" spans="1:10" ht="56.25" customHeight="1">
      <c r="A493" s="349"/>
      <c r="B493" s="289"/>
      <c r="C493" s="314"/>
      <c r="D493" s="314"/>
      <c r="E493" s="314"/>
      <c r="F493" s="372"/>
      <c r="G493" s="314"/>
      <c r="H493" s="314"/>
      <c r="I493" s="314"/>
    </row>
    <row r="494" spans="1:10" ht="36">
      <c r="A494" s="373"/>
      <c r="B494" s="289"/>
      <c r="C494" s="666" t="str">
        <f>Metodología!A28</f>
        <v>E. RECURSOS</v>
      </c>
      <c r="D494" s="666"/>
      <c r="E494" s="666"/>
      <c r="F494" s="666"/>
      <c r="G494" s="666"/>
      <c r="H494" s="666"/>
      <c r="I494" s="666"/>
    </row>
    <row r="495" spans="1:10">
      <c r="A495" s="373"/>
      <c r="B495" s="289"/>
      <c r="C495" s="289"/>
      <c r="D495" s="289"/>
      <c r="E495" s="289"/>
      <c r="F495" s="289"/>
      <c r="G495" s="289"/>
      <c r="H495" s="289"/>
      <c r="I495" s="289"/>
    </row>
    <row r="496" spans="1:10" ht="30.75" customHeight="1">
      <c r="A496" s="373"/>
      <c r="B496" s="289"/>
      <c r="C496" s="656" t="str">
        <f>Metodología!C28</f>
        <v>E1. Sostenibilidad financiera</v>
      </c>
      <c r="D496" s="657"/>
      <c r="E496" s="657"/>
      <c r="F496" s="657"/>
      <c r="G496" s="657"/>
      <c r="H496" s="657"/>
      <c r="I496" s="657"/>
    </row>
    <row r="497" spans="1:9" ht="102" customHeight="1">
      <c r="A497" s="373"/>
      <c r="B497" s="289"/>
      <c r="C497" s="374" t="s">
        <v>0</v>
      </c>
      <c r="D497" s="654" t="str">
        <f>Metodología!D28</f>
        <v>Analiza si el presupuesto asignado al área anualmente, independiente de su fuente de financiamiento, permite cubrir los costos recurrentes y si como estrategia a largo plazo para la sostenibilidad de los procesos que se desarrollan en el área protegida, se ha contemplado mecanismos de financiamiento como cobro de tarifas a usuarios, permisos, entre otros. Los costos recurrentes corresponden a aquellos que se generan regularmente, año tras año y son esenciales para el manejo del área protegida.</v>
      </c>
      <c r="E497" s="654"/>
      <c r="F497" s="654"/>
      <c r="G497" s="654"/>
      <c r="H497" s="654"/>
      <c r="I497" s="654"/>
    </row>
    <row r="498" spans="1:9" ht="78.75" customHeight="1">
      <c r="A498" s="373"/>
      <c r="B498" s="289"/>
      <c r="C498" s="375" t="s">
        <v>168</v>
      </c>
      <c r="D498" s="655" t="s">
        <v>218</v>
      </c>
      <c r="E498" s="655"/>
      <c r="F498" s="655"/>
      <c r="G498" s="655"/>
      <c r="H498" s="655"/>
      <c r="I498" s="655"/>
    </row>
    <row r="499" spans="1:9" ht="131.25" customHeight="1">
      <c r="A499" s="373"/>
      <c r="B499" s="289"/>
      <c r="C499" s="375" t="s">
        <v>19</v>
      </c>
      <c r="D499" s="658"/>
      <c r="E499" s="658"/>
      <c r="F499" s="658"/>
      <c r="G499" s="658"/>
      <c r="H499" s="658"/>
      <c r="I499" s="658"/>
    </row>
    <row r="500" spans="1:9">
      <c r="A500" s="373"/>
      <c r="C500" s="667" t="s">
        <v>18</v>
      </c>
      <c r="D500" s="668" t="s">
        <v>703</v>
      </c>
      <c r="E500" s="668"/>
      <c r="F500" s="669"/>
      <c r="G500" s="669"/>
      <c r="H500" s="669"/>
      <c r="I500" s="669"/>
    </row>
    <row r="501" spans="1:9">
      <c r="A501" s="373"/>
      <c r="C501" s="667"/>
      <c r="D501" s="668"/>
      <c r="E501" s="668"/>
      <c r="F501" s="669"/>
      <c r="G501" s="669"/>
      <c r="H501" s="669"/>
      <c r="I501" s="669"/>
    </row>
    <row r="502" spans="1:9" ht="15" customHeight="1">
      <c r="A502" s="373"/>
      <c r="C502" s="667"/>
      <c r="D502" s="668"/>
      <c r="E502" s="668"/>
      <c r="F502" s="669"/>
      <c r="G502" s="669"/>
      <c r="H502" s="669"/>
      <c r="I502" s="669"/>
    </row>
    <row r="503" spans="1:9" ht="15" customHeight="1">
      <c r="A503" s="373"/>
      <c r="C503" s="667"/>
      <c r="D503" s="668"/>
      <c r="E503" s="668"/>
      <c r="F503" s="669"/>
      <c r="G503" s="669"/>
      <c r="H503" s="669"/>
      <c r="I503" s="669"/>
    </row>
    <row r="504" spans="1:9" ht="15" customHeight="1">
      <c r="A504" s="373"/>
      <c r="C504" s="667"/>
      <c r="D504" s="668" t="s">
        <v>661</v>
      </c>
      <c r="E504" s="668"/>
      <c r="F504" s="668"/>
      <c r="G504" s="668"/>
      <c r="H504" s="668"/>
      <c r="I504" s="668"/>
    </row>
    <row r="505" spans="1:9" ht="25.5" customHeight="1">
      <c r="A505" s="373"/>
      <c r="B505" s="289"/>
      <c r="C505" s="376" t="s">
        <v>21</v>
      </c>
      <c r="D505" s="659" t="s">
        <v>17</v>
      </c>
      <c r="E505" s="659"/>
      <c r="F505" s="659"/>
      <c r="G505" s="659"/>
      <c r="H505" s="660"/>
      <c r="I505" s="660"/>
    </row>
    <row r="506" spans="1:9" ht="57" customHeight="1">
      <c r="A506" s="373"/>
      <c r="B506" s="289"/>
      <c r="C506" s="377">
        <v>1</v>
      </c>
      <c r="D506" s="732" t="str">
        <f>Metodología!E28</f>
        <v>No existe un presupuesto asignado para la administración y manejo del área protegida</v>
      </c>
      <c r="E506" s="732"/>
      <c r="F506" s="732"/>
      <c r="G506" s="732"/>
      <c r="H506" s="732"/>
      <c r="I506" s="732"/>
    </row>
    <row r="507" spans="1:9" ht="57" customHeight="1">
      <c r="A507" s="373"/>
      <c r="B507" s="289"/>
      <c r="C507" s="377">
        <v>2</v>
      </c>
      <c r="D507" s="732" t="str">
        <f>Metodología!F28</f>
        <v>Existe un presupuesto que cubre parte de los costos recurrentes</v>
      </c>
      <c r="E507" s="732"/>
      <c r="F507" s="732"/>
      <c r="G507" s="732"/>
      <c r="H507" s="732"/>
      <c r="I507" s="732"/>
    </row>
    <row r="508" spans="1:9" ht="57" customHeight="1">
      <c r="A508" s="373"/>
      <c r="B508" s="289"/>
      <c r="C508" s="377">
        <v>3</v>
      </c>
      <c r="D508" s="732" t="str">
        <f>Metodología!G28</f>
        <v>El presupuesto cubre los costos recurrentes. Se diseñan mecanismos financieros para cubrir la totalidad de las necesidades de gestión y reducir la brecha financiera</v>
      </c>
      <c r="E508" s="732"/>
      <c r="F508" s="732"/>
      <c r="G508" s="732"/>
      <c r="H508" s="732"/>
      <c r="I508" s="732"/>
    </row>
    <row r="509" spans="1:9" ht="57" customHeight="1">
      <c r="A509" s="373"/>
      <c r="B509" s="289"/>
      <c r="C509" s="377">
        <v>4</v>
      </c>
      <c r="D509" s="732" t="str">
        <f>Metodología!H28</f>
        <v>Se cuenta con un presupuesto continuo que cubre los costos recurrentes y las necesidades de gestión y se implementan diversos mecanismos financieros para reducir la brecha financiera, como: tasas, tarifas, permisos, entre otros.</v>
      </c>
      <c r="E509" s="732"/>
      <c r="F509" s="732"/>
      <c r="G509" s="732"/>
      <c r="H509" s="732"/>
      <c r="I509" s="732"/>
    </row>
    <row r="510" spans="1:9" ht="38" customHeight="1">
      <c r="A510" s="373"/>
      <c r="B510" s="289"/>
      <c r="C510" s="314"/>
      <c r="D510" s="744" t="s">
        <v>22</v>
      </c>
      <c r="E510" s="744"/>
      <c r="F510" s="744"/>
      <c r="G510" s="745"/>
      <c r="H510" s="746"/>
      <c r="I510" s="746"/>
    </row>
    <row r="511" spans="1:9" ht="138" customHeight="1">
      <c r="A511" s="373"/>
      <c r="B511" s="289"/>
      <c r="C511" s="378" t="s">
        <v>20</v>
      </c>
      <c r="D511" s="747"/>
      <c r="E511" s="747"/>
      <c r="F511" s="747"/>
      <c r="G511" s="747"/>
      <c r="H511" s="747"/>
      <c r="I511" s="747"/>
    </row>
    <row r="512" spans="1:9" ht="41.25" customHeight="1">
      <c r="A512" s="373"/>
      <c r="B512" s="289"/>
      <c r="C512" s="314"/>
      <c r="D512" s="314"/>
      <c r="E512" s="314"/>
      <c r="F512" s="314"/>
      <c r="G512" s="314"/>
      <c r="H512" s="314"/>
      <c r="I512" s="314"/>
    </row>
    <row r="513" spans="1:9" ht="23">
      <c r="A513" s="373"/>
      <c r="B513" s="289"/>
      <c r="C513" s="656" t="str">
        <f>Metodología!C29</f>
        <v>E2. Talento humano</v>
      </c>
      <c r="D513" s="657"/>
      <c r="E513" s="657"/>
      <c r="F513" s="657"/>
      <c r="G513" s="657"/>
      <c r="H513" s="657"/>
      <c r="I513" s="657"/>
    </row>
    <row r="514" spans="1:9" ht="63" customHeight="1">
      <c r="A514" s="373"/>
      <c r="B514" s="289"/>
      <c r="C514" s="374" t="s">
        <v>0</v>
      </c>
      <c r="D514" s="654" t="str">
        <f>Metodología!D29</f>
        <v>Analiza la disponibilidad del talento humano y si el mismo cuenta con las destrezas y competencias requeridas para la adecuada gestión del área protegida. Esto implica que el talento humano cuenta con la formación, experiencia y capacidad técnica necesaria y que adicionalmente, ha sido entrenado para atender las necesidades de manejo.</v>
      </c>
      <c r="E514" s="654"/>
      <c r="F514" s="654"/>
      <c r="G514" s="654"/>
      <c r="H514" s="654"/>
      <c r="I514" s="654"/>
    </row>
    <row r="515" spans="1:9" ht="78" customHeight="1">
      <c r="A515" s="373"/>
      <c r="B515" s="289"/>
      <c r="C515" s="375" t="s">
        <v>168</v>
      </c>
      <c r="D515" s="655" t="s">
        <v>223</v>
      </c>
      <c r="E515" s="655"/>
      <c r="F515" s="655"/>
      <c r="G515" s="655"/>
      <c r="H515" s="655"/>
      <c r="I515" s="655"/>
    </row>
    <row r="516" spans="1:9" ht="127.5" customHeight="1">
      <c r="A516" s="373"/>
      <c r="B516" s="289"/>
      <c r="C516" s="375" t="s">
        <v>19</v>
      </c>
      <c r="D516" s="658"/>
      <c r="E516" s="658"/>
      <c r="F516" s="658"/>
      <c r="G516" s="658"/>
      <c r="H516" s="658"/>
      <c r="I516" s="658"/>
    </row>
    <row r="517" spans="1:9">
      <c r="A517" s="373"/>
      <c r="C517" s="667" t="s">
        <v>18</v>
      </c>
      <c r="D517" s="668" t="s">
        <v>703</v>
      </c>
      <c r="E517" s="668"/>
      <c r="F517" s="669"/>
      <c r="G517" s="669"/>
      <c r="H517" s="669"/>
      <c r="I517" s="669"/>
    </row>
    <row r="518" spans="1:9">
      <c r="A518" s="373"/>
      <c r="C518" s="667"/>
      <c r="D518" s="668"/>
      <c r="E518" s="668"/>
      <c r="F518" s="669"/>
      <c r="G518" s="669"/>
      <c r="H518" s="669"/>
      <c r="I518" s="669"/>
    </row>
    <row r="519" spans="1:9" ht="15" customHeight="1">
      <c r="A519" s="373"/>
      <c r="C519" s="667"/>
      <c r="D519" s="668"/>
      <c r="E519" s="668"/>
      <c r="F519" s="669"/>
      <c r="G519" s="669"/>
      <c r="H519" s="669"/>
      <c r="I519" s="669"/>
    </row>
    <row r="520" spans="1:9" ht="15" customHeight="1">
      <c r="A520" s="373"/>
      <c r="C520" s="667"/>
      <c r="D520" s="668"/>
      <c r="E520" s="668"/>
      <c r="F520" s="669"/>
      <c r="G520" s="669"/>
      <c r="H520" s="669"/>
      <c r="I520" s="669"/>
    </row>
    <row r="521" spans="1:9" ht="15" customHeight="1">
      <c r="A521" s="373"/>
      <c r="C521" s="667"/>
      <c r="D521" s="668" t="s">
        <v>661</v>
      </c>
      <c r="E521" s="668"/>
      <c r="F521" s="668"/>
      <c r="G521" s="668"/>
      <c r="H521" s="668"/>
      <c r="I521" s="668"/>
    </row>
    <row r="522" spans="1:9" ht="30.75" customHeight="1">
      <c r="A522" s="373"/>
      <c r="B522" s="289"/>
      <c r="C522" s="376" t="s">
        <v>21</v>
      </c>
      <c r="D522" s="748" t="s">
        <v>17</v>
      </c>
      <c r="E522" s="748"/>
      <c r="F522" s="748"/>
      <c r="G522" s="748"/>
      <c r="H522" s="749"/>
      <c r="I522" s="749"/>
    </row>
    <row r="523" spans="1:9" ht="57" customHeight="1">
      <c r="A523" s="373"/>
      <c r="B523" s="289"/>
      <c r="C523" s="379">
        <v>1</v>
      </c>
      <c r="D523" s="732" t="str">
        <f>Metodología!E29</f>
        <v>El personal es insuficiente para implementar todas las líneas de gestión y sus destrezas y competencias no son las requeridas</v>
      </c>
      <c r="E523" s="732"/>
      <c r="F523" s="732"/>
      <c r="G523" s="732"/>
      <c r="H523" s="732"/>
      <c r="I523" s="732"/>
    </row>
    <row r="524" spans="1:9" ht="57" customHeight="1">
      <c r="A524" s="373"/>
      <c r="B524" s="289"/>
      <c r="C524" s="379">
        <v>2</v>
      </c>
      <c r="D524" s="732" t="str">
        <f>Metodología!F29</f>
        <v>El personal es insuficiente para implementar la mayoría de las líneas de gestión y sus destrezas y competencias no son las requeridas</v>
      </c>
      <c r="E524" s="732"/>
      <c r="F524" s="732"/>
      <c r="G524" s="732"/>
      <c r="H524" s="732"/>
      <c r="I524" s="732"/>
    </row>
    <row r="525" spans="1:9" ht="57" customHeight="1">
      <c r="A525" s="373"/>
      <c r="B525" s="289"/>
      <c r="C525" s="379">
        <v>3</v>
      </c>
      <c r="D525" s="732" t="str">
        <f>Metodología!G29</f>
        <v>El personal es suficiente para implementar la mayoría de las líneas de gestión y sus destrezas y competencias son aceptables</v>
      </c>
      <c r="E525" s="732"/>
      <c r="F525" s="732"/>
      <c r="G525" s="732"/>
      <c r="H525" s="732"/>
      <c r="I525" s="732"/>
    </row>
    <row r="526" spans="1:9" ht="57" customHeight="1">
      <c r="A526" s="373"/>
      <c r="B526" s="289"/>
      <c r="C526" s="379">
        <v>4</v>
      </c>
      <c r="D526" s="732" t="str">
        <f>Metodología!H29</f>
        <v>El personal es suficiente para implementar todas las líneas de gestión, se encuentra capacitado y tiene las competencias y destrezas requeridas</v>
      </c>
      <c r="E526" s="732"/>
      <c r="F526" s="732"/>
      <c r="G526" s="732"/>
      <c r="H526" s="732"/>
      <c r="I526" s="732"/>
    </row>
    <row r="527" spans="1:9" ht="39" customHeight="1">
      <c r="A527" s="373"/>
      <c r="B527" s="289"/>
      <c r="C527" s="314"/>
      <c r="D527" s="744" t="s">
        <v>22</v>
      </c>
      <c r="E527" s="744"/>
      <c r="F527" s="744"/>
      <c r="G527" s="745"/>
      <c r="H527" s="746"/>
      <c r="I527" s="746"/>
    </row>
    <row r="528" spans="1:9" ht="138" customHeight="1">
      <c r="A528" s="373"/>
      <c r="B528" s="289"/>
      <c r="C528" s="378" t="s">
        <v>20</v>
      </c>
      <c r="D528" s="747"/>
      <c r="E528" s="747"/>
      <c r="F528" s="747"/>
      <c r="G528" s="747"/>
      <c r="H528" s="747"/>
      <c r="I528" s="747"/>
    </row>
    <row r="529" spans="1:9" ht="44.25" customHeight="1">
      <c r="A529" s="373"/>
      <c r="B529" s="289"/>
      <c r="C529" s="314"/>
      <c r="D529" s="314"/>
      <c r="E529" s="314"/>
      <c r="F529" s="314"/>
      <c r="G529" s="314"/>
      <c r="H529" s="314"/>
      <c r="I529" s="314"/>
    </row>
    <row r="530" spans="1:9" ht="30.75" customHeight="1">
      <c r="A530" s="373"/>
      <c r="B530" s="289"/>
      <c r="C530" s="656" t="str">
        <f>Metodología!C30</f>
        <v>E3. Equipo e infraestructura</v>
      </c>
      <c r="D530" s="657"/>
      <c r="E530" s="657"/>
      <c r="F530" s="657"/>
      <c r="G530" s="657"/>
      <c r="H530" s="657"/>
      <c r="I530" s="657"/>
    </row>
    <row r="531" spans="1:9" ht="54.75" customHeight="1">
      <c r="A531" s="373"/>
      <c r="B531" s="289"/>
      <c r="C531" s="380" t="s">
        <v>0</v>
      </c>
      <c r="D531" s="654" t="str">
        <f>Metodología!D30</f>
        <v>Analiza para las líneas de gestión que lo requieren, la disponibilidad y mantenimiento de los equipos e infraestructura física. Este último incluye el mantenimiento preventivo y reparaciones oportunas.</v>
      </c>
      <c r="E531" s="654"/>
      <c r="F531" s="654"/>
      <c r="G531" s="654"/>
      <c r="H531" s="654"/>
      <c r="I531" s="654"/>
    </row>
    <row r="532" spans="1:9" ht="78" customHeight="1">
      <c r="A532" s="373"/>
      <c r="B532" s="289"/>
      <c r="C532" s="380" t="s">
        <v>168</v>
      </c>
      <c r="D532" s="655" t="s">
        <v>224</v>
      </c>
      <c r="E532" s="655"/>
      <c r="F532" s="655"/>
      <c r="G532" s="655"/>
      <c r="H532" s="655"/>
      <c r="I532" s="655"/>
    </row>
    <row r="533" spans="1:9" ht="119.25" customHeight="1">
      <c r="A533" s="373"/>
      <c r="B533" s="289"/>
      <c r="C533" s="380" t="s">
        <v>19</v>
      </c>
      <c r="D533" s="658"/>
      <c r="E533" s="658"/>
      <c r="F533" s="658"/>
      <c r="G533" s="658"/>
      <c r="H533" s="658"/>
      <c r="I533" s="658"/>
    </row>
    <row r="534" spans="1:9">
      <c r="A534" s="373"/>
      <c r="C534" s="755" t="s">
        <v>18</v>
      </c>
      <c r="D534" s="756" t="s">
        <v>704</v>
      </c>
      <c r="E534" s="668"/>
      <c r="F534" s="669"/>
      <c r="G534" s="669"/>
      <c r="H534" s="669"/>
      <c r="I534" s="669"/>
    </row>
    <row r="535" spans="1:9">
      <c r="A535" s="373"/>
      <c r="C535" s="755"/>
      <c r="D535" s="756"/>
      <c r="E535" s="668"/>
      <c r="F535" s="669"/>
      <c r="G535" s="669"/>
      <c r="H535" s="669"/>
      <c r="I535" s="669"/>
    </row>
    <row r="536" spans="1:9" ht="15" customHeight="1">
      <c r="A536" s="373"/>
      <c r="C536" s="755"/>
      <c r="D536" s="756"/>
      <c r="E536" s="668"/>
      <c r="F536" s="669"/>
      <c r="G536" s="669"/>
      <c r="H536" s="669"/>
      <c r="I536" s="669"/>
    </row>
    <row r="537" spans="1:9" ht="15" customHeight="1">
      <c r="A537" s="373"/>
      <c r="C537" s="755"/>
      <c r="D537" s="756"/>
      <c r="E537" s="668"/>
      <c r="F537" s="669"/>
      <c r="G537" s="669"/>
      <c r="H537" s="669"/>
      <c r="I537" s="669"/>
    </row>
    <row r="538" spans="1:9" ht="15" customHeight="1">
      <c r="A538" s="373"/>
      <c r="C538" s="755"/>
      <c r="D538" s="756" t="s">
        <v>661</v>
      </c>
      <c r="E538" s="668"/>
      <c r="F538" s="668"/>
      <c r="G538" s="668"/>
      <c r="H538" s="668"/>
      <c r="I538" s="668"/>
    </row>
    <row r="539" spans="1:9" ht="30.75" customHeight="1">
      <c r="A539" s="373"/>
      <c r="B539" s="289"/>
      <c r="C539" s="752" t="s">
        <v>254</v>
      </c>
      <c r="D539" s="753"/>
      <c r="E539" s="753"/>
      <c r="F539" s="753"/>
      <c r="G539" s="753"/>
      <c r="H539" s="753"/>
      <c r="I539" s="754"/>
    </row>
    <row r="540" spans="1:9" s="289" customFormat="1" ht="36" customHeight="1">
      <c r="A540" s="373"/>
      <c r="C540" s="750" t="s">
        <v>557</v>
      </c>
      <c r="D540" s="750"/>
      <c r="E540" s="750"/>
      <c r="F540" s="750"/>
      <c r="G540" s="750"/>
      <c r="H540" s="751"/>
      <c r="I540" s="751"/>
    </row>
    <row r="541" spans="1:9" s="289" customFormat="1" ht="36" customHeight="1">
      <c r="A541" s="373"/>
      <c r="C541" s="750" t="s">
        <v>555</v>
      </c>
      <c r="D541" s="750"/>
      <c r="E541" s="750"/>
      <c r="F541" s="750"/>
      <c r="G541" s="750"/>
      <c r="H541" s="751"/>
      <c r="I541" s="751"/>
    </row>
    <row r="542" spans="1:9" ht="26.25" customHeight="1">
      <c r="A542" s="373"/>
      <c r="B542" s="289"/>
      <c r="C542" s="381" t="s">
        <v>21</v>
      </c>
      <c r="D542" s="717" t="s">
        <v>17</v>
      </c>
      <c r="E542" s="717"/>
      <c r="F542" s="717"/>
      <c r="G542" s="717"/>
      <c r="H542" s="718"/>
      <c r="I542" s="718"/>
    </row>
    <row r="543" spans="1:9" ht="57" customHeight="1">
      <c r="A543" s="373"/>
      <c r="B543" s="289"/>
      <c r="C543" s="382">
        <v>1</v>
      </c>
      <c r="D543" s="806" t="str">
        <f>Metodología!E30</f>
        <v>No se cuenta con el equipo e infraestructura para la gestión</v>
      </c>
      <c r="E543" s="806"/>
      <c r="F543" s="806"/>
      <c r="G543" s="806"/>
      <c r="H543" s="806"/>
      <c r="I543" s="806"/>
    </row>
    <row r="544" spans="1:9" ht="57" customHeight="1">
      <c r="A544" s="373"/>
      <c r="B544" s="289"/>
      <c r="C544" s="379">
        <v>2</v>
      </c>
      <c r="D544" s="732" t="str">
        <f>Metodología!F30</f>
        <v>El equipo e infraestructura  son inadecuados para la gestión</v>
      </c>
      <c r="E544" s="732"/>
      <c r="F544" s="732"/>
      <c r="G544" s="732"/>
      <c r="H544" s="732"/>
      <c r="I544" s="732"/>
    </row>
    <row r="545" spans="1:10" ht="57" customHeight="1">
      <c r="A545" s="373"/>
      <c r="B545" s="289"/>
      <c r="C545" s="379">
        <v>3</v>
      </c>
      <c r="D545" s="732" t="str">
        <f>Metodología!G30</f>
        <v>El  equipo e infraestructura son adecuados y su mantenimiento es esporádico.</v>
      </c>
      <c r="E545" s="732"/>
      <c r="F545" s="732"/>
      <c r="G545" s="732"/>
      <c r="H545" s="732"/>
      <c r="I545" s="732"/>
    </row>
    <row r="546" spans="1:10" ht="57" customHeight="1">
      <c r="A546" s="373"/>
      <c r="B546" s="289"/>
      <c r="C546" s="379">
        <v>4</v>
      </c>
      <c r="D546" s="732" t="str">
        <f>Metodología!H30</f>
        <v>El  equipo e infraestructura son suficientes y adecuados para  la gestión, responden al plan de adquisiciones y cuentan con un mantenimiento continuo.</v>
      </c>
      <c r="E546" s="732"/>
      <c r="F546" s="732"/>
      <c r="G546" s="732"/>
      <c r="H546" s="732"/>
      <c r="I546" s="732"/>
    </row>
    <row r="547" spans="1:10" ht="38" customHeight="1">
      <c r="A547" s="373"/>
      <c r="B547" s="289"/>
      <c r="C547" s="314"/>
      <c r="D547" s="744" t="s">
        <v>22</v>
      </c>
      <c r="E547" s="744"/>
      <c r="F547" s="744"/>
      <c r="G547" s="745"/>
      <c r="H547" s="746"/>
      <c r="I547" s="746"/>
    </row>
    <row r="548" spans="1:10" ht="138" customHeight="1">
      <c r="A548" s="373"/>
      <c r="B548" s="289"/>
      <c r="C548" s="378" t="s">
        <v>20</v>
      </c>
      <c r="D548" s="747"/>
      <c r="E548" s="747"/>
      <c r="F548" s="747"/>
      <c r="G548" s="747"/>
      <c r="H548" s="747"/>
      <c r="I548" s="747"/>
    </row>
    <row r="549" spans="1:10" ht="57.75" customHeight="1">
      <c r="A549" s="373"/>
      <c r="B549" s="289"/>
      <c r="C549" s="314"/>
      <c r="D549" s="314"/>
      <c r="E549" s="314"/>
      <c r="F549" s="314"/>
      <c r="G549" s="314"/>
      <c r="H549" s="314"/>
      <c r="I549" s="314"/>
    </row>
    <row r="550" spans="1:10" ht="23.25" customHeight="1">
      <c r="A550" s="373"/>
      <c r="B550" s="289"/>
      <c r="C550" s="803" t="s">
        <v>24</v>
      </c>
      <c r="D550" s="804"/>
      <c r="E550" s="804"/>
      <c r="F550" s="804"/>
      <c r="G550" s="804"/>
      <c r="H550" s="804"/>
      <c r="I550" s="805"/>
    </row>
    <row r="551" spans="1:10" ht="30">
      <c r="A551" s="373"/>
      <c r="B551" s="289"/>
      <c r="C551" s="383" t="s">
        <v>244</v>
      </c>
      <c r="D551" s="383" t="s">
        <v>33</v>
      </c>
      <c r="E551" s="384" t="s">
        <v>23</v>
      </c>
      <c r="F551" s="672" t="s">
        <v>25</v>
      </c>
      <c r="G551" s="672"/>
      <c r="H551" s="384" t="s">
        <v>26</v>
      </c>
      <c r="I551" s="384" t="s">
        <v>27</v>
      </c>
    </row>
    <row r="552" spans="1:10" ht="29" customHeight="1">
      <c r="A552" s="373"/>
      <c r="B552" s="289"/>
      <c r="C552" s="673" t="s">
        <v>131</v>
      </c>
      <c r="D552" s="385" t="str">
        <f>Metodología!C28</f>
        <v>E1. Sostenibilidad financiera</v>
      </c>
      <c r="E552" s="386" t="str">
        <f>IF(H510="","",H510)</f>
        <v/>
      </c>
      <c r="F552" s="387">
        <v>0.33333333333333337</v>
      </c>
      <c r="G552" s="388" t="str">
        <f>+IF(E552="","",(E552*F552))</f>
        <v/>
      </c>
      <c r="H552" s="674">
        <f>SUM(G552:G554)</f>
        <v>0</v>
      </c>
      <c r="I552" s="675">
        <f>IF(H552="","",(H552*100)/4/100)</f>
        <v>0</v>
      </c>
    </row>
    <row r="553" spans="1:10" ht="29" customHeight="1">
      <c r="A553" s="373"/>
      <c r="B553" s="289"/>
      <c r="C553" s="673"/>
      <c r="D553" s="385" t="str">
        <f>Metodología!C29</f>
        <v>E2. Talento humano</v>
      </c>
      <c r="E553" s="386" t="str">
        <f>+IF(H527="","",H527)</f>
        <v/>
      </c>
      <c r="F553" s="387">
        <v>0.33333333333333337</v>
      </c>
      <c r="G553" s="388" t="str">
        <f>+IF(E553="","",(E553*F553))</f>
        <v/>
      </c>
      <c r="H553" s="674"/>
      <c r="I553" s="675"/>
    </row>
    <row r="554" spans="1:10" ht="29" customHeight="1">
      <c r="A554" s="373"/>
      <c r="B554" s="289"/>
      <c r="C554" s="673"/>
      <c r="D554" s="385" t="str">
        <f>Metodología!C30</f>
        <v>E3. Equipo e infraestructura</v>
      </c>
      <c r="E554" s="386" t="str">
        <f>+IF(H547="","",H547)</f>
        <v/>
      </c>
      <c r="F554" s="387">
        <v>0.33333333333333337</v>
      </c>
      <c r="G554" s="388" t="str">
        <f>+IF(E554="","",(E554*F554))</f>
        <v/>
      </c>
      <c r="H554" s="674"/>
      <c r="I554" s="675"/>
    </row>
    <row r="555" spans="1:10" ht="78" customHeight="1">
      <c r="A555" s="373"/>
      <c r="B555" s="289"/>
      <c r="C555" s="314"/>
      <c r="D555" s="314"/>
      <c r="E555" s="314"/>
      <c r="F555" s="389"/>
      <c r="G555" s="314"/>
      <c r="H555" s="314"/>
      <c r="I555" s="314"/>
    </row>
    <row r="556" spans="1:10" ht="36">
      <c r="A556" s="373"/>
      <c r="B556" s="289"/>
      <c r="C556" s="676" t="str">
        <f>Metodología!A31</f>
        <v>F. SISTEMAS PRODUCTIVOS SOSTENIBLES</v>
      </c>
      <c r="D556" s="676"/>
      <c r="E556" s="676"/>
      <c r="F556" s="676"/>
      <c r="G556" s="676"/>
      <c r="H556" s="676"/>
      <c r="I556" s="676"/>
    </row>
    <row r="557" spans="1:10" ht="7.5" customHeight="1">
      <c r="A557" s="349"/>
      <c r="B557" s="289"/>
      <c r="C557" s="289"/>
      <c r="D557" s="289"/>
      <c r="E557" s="289"/>
      <c r="F557" s="289"/>
      <c r="G557" s="289"/>
      <c r="H557" s="289"/>
      <c r="I557" s="289"/>
    </row>
    <row r="558" spans="1:10" s="289" customFormat="1" ht="47.25" customHeight="1">
      <c r="A558" s="349"/>
      <c r="C558" s="677" t="s">
        <v>761</v>
      </c>
      <c r="D558" s="677"/>
      <c r="E558" s="677"/>
      <c r="F558" s="677"/>
      <c r="G558" s="677"/>
      <c r="H558" s="677"/>
      <c r="I558" s="677"/>
      <c r="J558" s="276"/>
    </row>
    <row r="559" spans="1:10" s="289" customFormat="1">
      <c r="A559" s="349"/>
      <c r="C559" s="314"/>
      <c r="D559" s="314"/>
      <c r="E559" s="314"/>
      <c r="F559" s="314"/>
      <c r="G559" s="314"/>
      <c r="H559" s="314"/>
      <c r="I559" s="314"/>
    </row>
    <row r="560" spans="1:10" s="289" customFormat="1" ht="30" customHeight="1">
      <c r="A560" s="349"/>
      <c r="C560" s="678" t="str">
        <f>Metodología!C31</f>
        <v>F1. Implementación de cadenas de valor</v>
      </c>
      <c r="D560" s="679"/>
      <c r="E560" s="679"/>
      <c r="F560" s="679"/>
      <c r="G560" s="679"/>
      <c r="H560" s="679"/>
      <c r="I560" s="679"/>
    </row>
    <row r="561" spans="1:9" s="289" customFormat="1" ht="224.25" customHeight="1">
      <c r="A561" s="349"/>
      <c r="C561" s="390" t="s">
        <v>0</v>
      </c>
      <c r="D561" s="807" t="str">
        <f>Metodología!D31</f>
        <v>Comprende la capacidad de generar valor agregado en la cadena de diferentes productos o servicios de los sistemas productivos que se dan en las AP y en su zona de influencia y la posibilidad de que estas cadenas generen un comercio justo que pone al centro los seres humanos y la sostenibilidad social, económica y ambiental de las sociedades; dignificando el trabajo, respetando el medio ambiente y fomentando una gestión responsable y sostenible de los recursos naturales. 
De acuerdo al Plan Nacional de Biocomercio, los bienes y servicios sostenibles provenientes de los recursos naturales, son aquellos que, en su proceso de aprovechamiento, producción, manejo, transformación, comercialización y/o disposición, incorporan mejores prácticas ambientales garantizando la conservación del medio de donde fueron extraídos y la sostenibilidad del recurso. (ONVS 2014). De acuerdo a lo anterior se identifican, entre otros, los siguientes productos o servicios de los sistemas de producción presentes en el AP y en su zona de influencia, provenientes de los servicios de los ecosistemas:
• Productos maderables
• Productos no maderables
• Productos derivados de la fauna silvestre
• Ecoturismo
• Restauración</v>
      </c>
      <c r="E561" s="808"/>
      <c r="F561" s="808"/>
      <c r="G561" s="808"/>
      <c r="H561" s="808"/>
      <c r="I561" s="809"/>
    </row>
    <row r="562" spans="1:9" s="289" customFormat="1" ht="78" customHeight="1">
      <c r="A562" s="349"/>
      <c r="C562" s="391" t="s">
        <v>168</v>
      </c>
      <c r="D562" s="680" t="s">
        <v>225</v>
      </c>
      <c r="E562" s="680"/>
      <c r="F562" s="680"/>
      <c r="G562" s="680"/>
      <c r="H562" s="680"/>
      <c r="I562" s="680"/>
    </row>
    <row r="563" spans="1:9" s="289" customFormat="1" ht="81" customHeight="1">
      <c r="A563" s="349"/>
      <c r="C563" s="391" t="s">
        <v>19</v>
      </c>
      <c r="D563" s="810"/>
      <c r="E563" s="810"/>
      <c r="F563" s="810"/>
      <c r="G563" s="810"/>
      <c r="H563" s="810"/>
      <c r="I563" s="810"/>
    </row>
    <row r="564" spans="1:9">
      <c r="A564" s="349"/>
      <c r="C564" s="681" t="s">
        <v>18</v>
      </c>
      <c r="D564" s="454" t="s">
        <v>706</v>
      </c>
      <c r="E564" s="454"/>
      <c r="F564" s="455"/>
      <c r="G564" s="455"/>
      <c r="H564" s="455"/>
      <c r="I564" s="455"/>
    </row>
    <row r="565" spans="1:9">
      <c r="A565" s="349"/>
      <c r="C565" s="681"/>
      <c r="D565" s="454" t="s">
        <v>705</v>
      </c>
      <c r="E565" s="454"/>
      <c r="F565" s="455"/>
      <c r="G565" s="455"/>
      <c r="H565" s="455"/>
      <c r="I565" s="455"/>
    </row>
    <row r="566" spans="1:9" ht="15" customHeight="1">
      <c r="A566" s="349"/>
      <c r="C566" s="681"/>
      <c r="D566" s="454"/>
      <c r="E566" s="454"/>
      <c r="F566" s="455"/>
      <c r="G566" s="455"/>
      <c r="H566" s="455"/>
      <c r="I566" s="455"/>
    </row>
    <row r="567" spans="1:9" ht="15" customHeight="1">
      <c r="A567" s="349"/>
      <c r="C567" s="681"/>
      <c r="D567" s="454"/>
      <c r="E567" s="454"/>
      <c r="F567" s="455"/>
      <c r="G567" s="455"/>
      <c r="H567" s="455"/>
      <c r="I567" s="455"/>
    </row>
    <row r="568" spans="1:9" ht="15" customHeight="1">
      <c r="A568" s="349"/>
      <c r="C568" s="681"/>
      <c r="D568" s="454" t="s">
        <v>661</v>
      </c>
      <c r="E568" s="454"/>
      <c r="F568" s="454"/>
      <c r="G568" s="454"/>
      <c r="H568" s="454"/>
      <c r="I568" s="454"/>
    </row>
    <row r="569" spans="1:9" s="289" customFormat="1" ht="27.75" customHeight="1">
      <c r="A569" s="349"/>
      <c r="C569" s="392" t="s">
        <v>21</v>
      </c>
      <c r="D569" s="670" t="s">
        <v>17</v>
      </c>
      <c r="E569" s="670"/>
      <c r="F569" s="670"/>
      <c r="G569" s="670"/>
      <c r="H569" s="671"/>
      <c r="I569" s="671"/>
    </row>
    <row r="570" spans="1:9" s="289" customFormat="1" ht="33">
      <c r="A570" s="349"/>
      <c r="C570" s="393">
        <v>1</v>
      </c>
      <c r="D570" s="682" t="str">
        <f>Metodología!E31</f>
        <v>No se generan cadenas de valor y biocomercio para los sistemas productivos del área protegida</v>
      </c>
      <c r="E570" s="682"/>
      <c r="F570" s="682"/>
      <c r="G570" s="682"/>
      <c r="H570" s="682"/>
      <c r="I570" s="682"/>
    </row>
    <row r="571" spans="1:9" s="289" customFormat="1" ht="33">
      <c r="A571" s="349"/>
      <c r="C571" s="393">
        <v>2</v>
      </c>
      <c r="D571" s="682" t="str">
        <f>Metodología!F31</f>
        <v>Se caracteriza y priorizan sistemas productivos para generar cadenas de valor  y/o biocomercio</v>
      </c>
      <c r="E571" s="682"/>
      <c r="F571" s="682"/>
      <c r="G571" s="682"/>
      <c r="H571" s="682"/>
      <c r="I571" s="682"/>
    </row>
    <row r="572" spans="1:9" s="289" customFormat="1" ht="33">
      <c r="A572" s="349"/>
      <c r="C572" s="393">
        <v>3</v>
      </c>
      <c r="D572" s="682" t="str">
        <f>Metodología!G31</f>
        <v xml:space="preserve">Se avanza en la construcción del portafolio de productos y en la elaboración del programa de biocomercio </v>
      </c>
      <c r="E572" s="682"/>
      <c r="F572" s="682"/>
      <c r="G572" s="682"/>
      <c r="H572" s="682"/>
      <c r="I572" s="682"/>
    </row>
    <row r="573" spans="1:9" s="289" customFormat="1" ht="41.25" customHeight="1">
      <c r="A573" s="349"/>
      <c r="C573" s="393">
        <v>4</v>
      </c>
      <c r="D573" s="682" t="str">
        <f>Metodología!H31</f>
        <v>Se cuenta con un portafolio de productos, se implementan programas de biocomercio generando cadenas de valor y beneficios en las comunidades</v>
      </c>
      <c r="E573" s="682"/>
      <c r="F573" s="682"/>
      <c r="G573" s="682"/>
      <c r="H573" s="682"/>
      <c r="I573" s="682"/>
    </row>
    <row r="574" spans="1:9" s="289" customFormat="1" ht="33.75" customHeight="1">
      <c r="A574" s="349"/>
      <c r="C574" s="314"/>
      <c r="D574" s="651" t="s">
        <v>22</v>
      </c>
      <c r="E574" s="651"/>
      <c r="F574" s="651"/>
      <c r="G574" s="652"/>
      <c r="H574" s="653">
        <v>0</v>
      </c>
      <c r="I574" s="653"/>
    </row>
    <row r="575" spans="1:9" s="289" customFormat="1" ht="138" customHeight="1">
      <c r="A575" s="349"/>
      <c r="C575" s="394" t="s">
        <v>20</v>
      </c>
      <c r="D575" s="811"/>
      <c r="E575" s="811"/>
      <c r="F575" s="811"/>
      <c r="G575" s="811"/>
      <c r="H575" s="811"/>
      <c r="I575" s="811"/>
    </row>
    <row r="576" spans="1:9" s="289" customFormat="1" ht="67.5" customHeight="1">
      <c r="A576" s="349"/>
      <c r="C576" s="337"/>
      <c r="D576" s="337"/>
      <c r="E576" s="337"/>
      <c r="F576" s="337"/>
      <c r="G576" s="337"/>
      <c r="H576" s="337"/>
      <c r="I576" s="337"/>
    </row>
    <row r="577" spans="1:9" s="289" customFormat="1" ht="23">
      <c r="A577" s="349"/>
      <c r="C577" s="678" t="str">
        <f>Metodología!C32</f>
        <v>F2. Buenas prácticas</v>
      </c>
      <c r="D577" s="679"/>
      <c r="E577" s="679"/>
      <c r="F577" s="679"/>
      <c r="G577" s="679"/>
      <c r="H577" s="679"/>
      <c r="I577" s="679"/>
    </row>
    <row r="578" spans="1:9" s="289" customFormat="1" ht="81.75" customHeight="1">
      <c r="A578" s="349"/>
      <c r="C578" s="390" t="s">
        <v>0</v>
      </c>
      <c r="D578" s="817" t="str">
        <f>Metodología!D32</f>
        <v>Analiza si las prácticas utilizadas en los sistemas productivos y el turismo  son sostenibles (en aspectos socioeconómicos, biofísicos y técnico productivos), de manera que sean coherentes con los objetivos del AP y con su área de influencia.</v>
      </c>
      <c r="E578" s="817"/>
      <c r="F578" s="817"/>
      <c r="G578" s="817"/>
      <c r="H578" s="817"/>
      <c r="I578" s="817"/>
    </row>
    <row r="579" spans="1:9" s="289" customFormat="1" ht="78" customHeight="1">
      <c r="A579" s="349"/>
      <c r="C579" s="391" t="s">
        <v>168</v>
      </c>
      <c r="D579" s="680" t="s">
        <v>226</v>
      </c>
      <c r="E579" s="680"/>
      <c r="F579" s="680"/>
      <c r="G579" s="680"/>
      <c r="H579" s="680"/>
      <c r="I579" s="680"/>
    </row>
    <row r="580" spans="1:9" s="289" customFormat="1" ht="133.5" customHeight="1">
      <c r="A580" s="349"/>
      <c r="C580" s="391" t="s">
        <v>19</v>
      </c>
      <c r="D580" s="818"/>
      <c r="E580" s="818"/>
      <c r="F580" s="818"/>
      <c r="G580" s="818"/>
      <c r="H580" s="818"/>
      <c r="I580" s="818"/>
    </row>
    <row r="581" spans="1:9">
      <c r="A581" s="349"/>
      <c r="C581" s="681" t="s">
        <v>18</v>
      </c>
      <c r="D581" s="454" t="s">
        <v>707</v>
      </c>
      <c r="E581" s="454"/>
      <c r="F581" s="454"/>
      <c r="G581" s="454"/>
      <c r="H581" s="454"/>
      <c r="I581" s="454"/>
    </row>
    <row r="582" spans="1:9">
      <c r="A582" s="349"/>
      <c r="C582" s="681"/>
      <c r="D582" s="454" t="s">
        <v>708</v>
      </c>
      <c r="E582" s="454"/>
      <c r="F582" s="454"/>
      <c r="G582" s="454"/>
      <c r="H582" s="454"/>
      <c r="I582" s="454"/>
    </row>
    <row r="583" spans="1:9" ht="15" customHeight="1">
      <c r="A583" s="349"/>
      <c r="C583" s="681"/>
      <c r="D583" s="454"/>
      <c r="E583" s="454"/>
      <c r="F583" s="454"/>
      <c r="G583" s="454"/>
      <c r="H583" s="454"/>
      <c r="I583" s="454"/>
    </row>
    <row r="584" spans="1:9" ht="15" customHeight="1">
      <c r="A584" s="349"/>
      <c r="C584" s="681"/>
      <c r="D584" s="454"/>
      <c r="E584" s="454"/>
      <c r="F584" s="454"/>
      <c r="G584" s="454"/>
      <c r="H584" s="454"/>
      <c r="I584" s="454"/>
    </row>
    <row r="585" spans="1:9" ht="15" customHeight="1">
      <c r="A585" s="349"/>
      <c r="C585" s="681"/>
      <c r="D585" s="454" t="s">
        <v>661</v>
      </c>
      <c r="E585" s="454"/>
      <c r="F585" s="454"/>
      <c r="G585" s="454"/>
      <c r="H585" s="454"/>
      <c r="I585" s="454"/>
    </row>
    <row r="586" spans="1:9" s="289" customFormat="1" ht="27.75" customHeight="1">
      <c r="A586" s="349"/>
      <c r="C586" s="392" t="s">
        <v>21</v>
      </c>
      <c r="D586" s="670" t="s">
        <v>17</v>
      </c>
      <c r="E586" s="670"/>
      <c r="F586" s="670"/>
      <c r="G586" s="670"/>
      <c r="H586" s="671"/>
      <c r="I586" s="671"/>
    </row>
    <row r="587" spans="1:9" s="289" customFormat="1" ht="57" customHeight="1">
      <c r="A587" s="349"/>
      <c r="C587" s="393">
        <v>1</v>
      </c>
      <c r="D587" s="682" t="str">
        <f>Metodología!E32</f>
        <v>No existe una caracterización detallada de los sistemas productivos del AP</v>
      </c>
      <c r="E587" s="682"/>
      <c r="F587" s="682"/>
      <c r="G587" s="682"/>
      <c r="H587" s="682"/>
      <c r="I587" s="682"/>
    </row>
    <row r="588" spans="1:9" s="289" customFormat="1" ht="57" customHeight="1">
      <c r="A588" s="349"/>
      <c r="C588" s="393">
        <v>2</v>
      </c>
      <c r="D588" s="682" t="str">
        <f>Metodología!F32</f>
        <v>Los sistemas productivos del AP no incluyen buenas prácticas en sus procesos</v>
      </c>
      <c r="E588" s="682"/>
      <c r="F588" s="682"/>
      <c r="G588" s="682"/>
      <c r="H588" s="682"/>
      <c r="I588" s="682"/>
    </row>
    <row r="589" spans="1:9" s="289" customFormat="1" ht="57" customHeight="1">
      <c r="A589" s="349"/>
      <c r="C589" s="393">
        <v>3</v>
      </c>
      <c r="D589" s="682" t="str">
        <f>Metodología!G32</f>
        <v>Se inicia la implementación de buenas prácticas en los sistemas productivos del AP</v>
      </c>
      <c r="E589" s="682"/>
      <c r="F589" s="682"/>
      <c r="G589" s="682"/>
      <c r="H589" s="682"/>
      <c r="I589" s="682"/>
    </row>
    <row r="590" spans="1:9" s="289" customFormat="1" ht="57" customHeight="1">
      <c r="A590" s="349"/>
      <c r="C590" s="393">
        <v>4</v>
      </c>
      <c r="D590" s="682" t="str">
        <f>Metodología!H32</f>
        <v>Los sistemas productivos del AP incluyen buenas prácticas en sus procesos y contribuyen al logro de objetivos de conservación asociados a uso</v>
      </c>
      <c r="E590" s="682"/>
      <c r="F590" s="682"/>
      <c r="G590" s="682"/>
      <c r="H590" s="682"/>
      <c r="I590" s="682"/>
    </row>
    <row r="591" spans="1:9" s="289" customFormat="1" ht="39" customHeight="1">
      <c r="A591" s="349"/>
      <c r="C591" s="314"/>
      <c r="D591" s="651" t="s">
        <v>22</v>
      </c>
      <c r="E591" s="651"/>
      <c r="F591" s="651"/>
      <c r="G591" s="652"/>
      <c r="H591" s="653">
        <v>0</v>
      </c>
      <c r="I591" s="653"/>
    </row>
    <row r="592" spans="1:9" s="289" customFormat="1" ht="138" customHeight="1">
      <c r="A592" s="349"/>
      <c r="C592" s="394" t="s">
        <v>20</v>
      </c>
      <c r="D592" s="811"/>
      <c r="E592" s="811"/>
      <c r="F592" s="811"/>
      <c r="G592" s="811"/>
      <c r="H592" s="811"/>
      <c r="I592" s="811"/>
    </row>
    <row r="593" spans="1:9" s="395" customFormat="1" ht="53.25" customHeight="1">
      <c r="A593" s="349"/>
      <c r="C593" s="336"/>
      <c r="D593" s="336"/>
      <c r="E593" s="336"/>
      <c r="F593" s="336"/>
      <c r="G593" s="336"/>
      <c r="H593" s="336"/>
      <c r="I593" s="336"/>
    </row>
    <row r="594" spans="1:9" s="395" customFormat="1" ht="24" customHeight="1">
      <c r="A594" s="396"/>
      <c r="C594" s="709" t="str">
        <f>Metodología!C33</f>
        <v>F3. Turismo como estrategia de conservación</v>
      </c>
      <c r="D594" s="710"/>
      <c r="E594" s="710"/>
      <c r="F594" s="710"/>
      <c r="G594" s="710"/>
      <c r="H594" s="710"/>
      <c r="I594" s="711"/>
    </row>
    <row r="595" spans="1:9" s="395" customFormat="1" ht="57.75" customHeight="1">
      <c r="A595" s="396"/>
      <c r="C595" s="390" t="s">
        <v>0</v>
      </c>
      <c r="D595" s="814" t="str">
        <f>Metodología!D33</f>
        <v>Analiza como las áreas protegidas con vocación ecoturística, realizan actividades acordes con los objetivos de conservación del AP, ya sea al interior o en su zona de influencia, generando beneficios económicos a las comunidades locales.</v>
      </c>
      <c r="E595" s="815"/>
      <c r="F595" s="815"/>
      <c r="G595" s="815"/>
      <c r="H595" s="815"/>
      <c r="I595" s="816"/>
    </row>
    <row r="596" spans="1:9" s="289" customFormat="1" ht="78" customHeight="1">
      <c r="A596" s="396"/>
      <c r="C596" s="391" t="s">
        <v>168</v>
      </c>
      <c r="D596" s="683" t="s">
        <v>760</v>
      </c>
      <c r="E596" s="684"/>
      <c r="F596" s="684"/>
      <c r="G596" s="684"/>
      <c r="H596" s="684"/>
      <c r="I596" s="685"/>
    </row>
    <row r="597" spans="1:9" s="395" customFormat="1" ht="114.75" customHeight="1">
      <c r="A597" s="349"/>
      <c r="C597" s="391" t="s">
        <v>19</v>
      </c>
      <c r="D597" s="712"/>
      <c r="E597" s="713"/>
      <c r="F597" s="713"/>
      <c r="G597" s="713"/>
      <c r="H597" s="713"/>
      <c r="I597" s="714"/>
    </row>
    <row r="598" spans="1:9">
      <c r="A598" s="349"/>
      <c r="C598" s="681" t="s">
        <v>18</v>
      </c>
      <c r="D598" s="812" t="s">
        <v>709</v>
      </c>
      <c r="E598" s="812"/>
      <c r="F598" s="813"/>
      <c r="G598" s="813"/>
      <c r="H598" s="813"/>
      <c r="I598" s="813"/>
    </row>
    <row r="599" spans="1:9">
      <c r="A599" s="349"/>
      <c r="C599" s="681"/>
      <c r="D599" s="812" t="s">
        <v>710</v>
      </c>
      <c r="E599" s="812"/>
      <c r="F599" s="813"/>
      <c r="G599" s="813"/>
      <c r="H599" s="813"/>
      <c r="I599" s="813"/>
    </row>
    <row r="600" spans="1:9" ht="15" customHeight="1">
      <c r="A600" s="349"/>
      <c r="C600" s="681"/>
      <c r="D600" s="812"/>
      <c r="E600" s="812"/>
      <c r="F600" s="813"/>
      <c r="G600" s="813"/>
      <c r="H600" s="813"/>
      <c r="I600" s="813"/>
    </row>
    <row r="601" spans="1:9" ht="15" customHeight="1">
      <c r="A601" s="349"/>
      <c r="C601" s="681"/>
      <c r="D601" s="812"/>
      <c r="E601" s="812"/>
      <c r="F601" s="813"/>
      <c r="G601" s="813"/>
      <c r="H601" s="813"/>
      <c r="I601" s="813"/>
    </row>
    <row r="602" spans="1:9" ht="15" customHeight="1">
      <c r="A602" s="349"/>
      <c r="C602" s="681"/>
      <c r="D602" s="812" t="s">
        <v>661</v>
      </c>
      <c r="E602" s="812"/>
      <c r="F602" s="812"/>
      <c r="G602" s="812"/>
      <c r="H602" s="812"/>
      <c r="I602" s="812"/>
    </row>
    <row r="603" spans="1:9" s="395" customFormat="1" ht="24" customHeight="1">
      <c r="A603" s="396"/>
      <c r="C603" s="392" t="s">
        <v>21</v>
      </c>
      <c r="D603" s="706" t="s">
        <v>17</v>
      </c>
      <c r="E603" s="707"/>
      <c r="F603" s="707"/>
      <c r="G603" s="707"/>
      <c r="H603" s="707"/>
      <c r="I603" s="708"/>
    </row>
    <row r="604" spans="1:9" s="395" customFormat="1" ht="57" customHeight="1">
      <c r="A604" s="396"/>
      <c r="C604" s="393">
        <v>1</v>
      </c>
      <c r="D604" s="692" t="str">
        <f>Metodología!E33</f>
        <v>La actividad ecoturística se identifica como estrategia para el AP pero no se ha caracterizado</v>
      </c>
      <c r="E604" s="693"/>
      <c r="F604" s="693"/>
      <c r="G604" s="693"/>
      <c r="H604" s="693"/>
      <c r="I604" s="694"/>
    </row>
    <row r="605" spans="1:9" s="395" customFormat="1" ht="57" customHeight="1">
      <c r="A605" s="396"/>
      <c r="C605" s="393">
        <v>2</v>
      </c>
      <c r="D605" s="692" t="str">
        <f>Metodología!F33</f>
        <v xml:space="preserve">La actividad ecoturística se encuentra caracterizada y se avanza en su regulación </v>
      </c>
      <c r="E605" s="693"/>
      <c r="F605" s="693"/>
      <c r="G605" s="693"/>
      <c r="H605" s="693"/>
      <c r="I605" s="694"/>
    </row>
    <row r="606" spans="1:9" s="395" customFormat="1" ht="57" customHeight="1">
      <c r="A606" s="396"/>
      <c r="C606" s="393">
        <v>3</v>
      </c>
      <c r="D606" s="692" t="str">
        <f>Metodología!G33</f>
        <v>La actividad ecoturística se encuentra regulada e incorporada a la zonificación, se desconoce los beneficios que genera a las comunidades locales</v>
      </c>
      <c r="E606" s="693"/>
      <c r="F606" s="693"/>
      <c r="G606" s="693"/>
      <c r="H606" s="693"/>
      <c r="I606" s="694"/>
    </row>
    <row r="607" spans="1:9" s="395" customFormat="1" ht="57" customHeight="1">
      <c r="A607" s="396"/>
      <c r="C607" s="393">
        <v>4</v>
      </c>
      <c r="D607" s="692" t="str">
        <f>Metodología!H33</f>
        <v xml:space="preserve">La actividad ecoturística se realiza de manera regulada y genera beneficios económicos a las comunidades locales </v>
      </c>
      <c r="E607" s="693"/>
      <c r="F607" s="693"/>
      <c r="G607" s="693"/>
      <c r="H607" s="693"/>
      <c r="I607" s="694"/>
    </row>
    <row r="608" spans="1:9" s="395" customFormat="1" ht="39" customHeight="1">
      <c r="A608" s="396"/>
      <c r="C608" s="336"/>
      <c r="D608" s="651" t="s">
        <v>22</v>
      </c>
      <c r="E608" s="651"/>
      <c r="F608" s="651"/>
      <c r="G608" s="652"/>
      <c r="H608" s="653">
        <v>0</v>
      </c>
      <c r="I608" s="653"/>
    </row>
    <row r="609" spans="1:9" s="289" customFormat="1" ht="139" customHeight="1">
      <c r="A609" s="396"/>
      <c r="C609" s="394" t="s">
        <v>20</v>
      </c>
      <c r="D609" s="695"/>
      <c r="E609" s="644"/>
      <c r="F609" s="644"/>
      <c r="G609" s="644"/>
      <c r="H609" s="644"/>
      <c r="I609" s="645"/>
    </row>
    <row r="610" spans="1:9" s="395" customFormat="1" ht="53.25" customHeight="1">
      <c r="A610" s="349"/>
      <c r="C610" s="336"/>
      <c r="D610" s="336"/>
      <c r="E610" s="336"/>
      <c r="F610" s="336"/>
      <c r="G610" s="336"/>
      <c r="H610" s="336"/>
      <c r="I610" s="336"/>
    </row>
    <row r="611" spans="1:9" s="395" customFormat="1" ht="24" customHeight="1">
      <c r="A611" s="396"/>
      <c r="C611" s="709" t="str">
        <f>Metodología!C34</f>
        <v>F4. Articulación con el sector productivo en la gestión del AP</v>
      </c>
      <c r="D611" s="710"/>
      <c r="E611" s="710"/>
      <c r="F611" s="710"/>
      <c r="G611" s="710"/>
      <c r="H611" s="710"/>
      <c r="I611" s="711"/>
    </row>
    <row r="612" spans="1:9" s="395" customFormat="1" ht="72.75" customHeight="1">
      <c r="A612" s="396"/>
      <c r="C612" s="390" t="s">
        <v>0</v>
      </c>
      <c r="D612" s="697" t="str">
        <f>Metodología!D34</f>
        <v>Analiza la gestión que desde el AP se realice con sectores productivos ubicados en el área y/o en su contexto local y/o regional para la adecuada implementación de estrategias de manejo asociadas a áreas de uso, de manera que también contribuya a disminuir presiones hacia el interior del área protegida y a mejorar los sistemas productivos que se encuentran en la zona de influencia.</v>
      </c>
      <c r="E612" s="698"/>
      <c r="F612" s="698"/>
      <c r="G612" s="698"/>
      <c r="H612" s="698"/>
      <c r="I612" s="699"/>
    </row>
    <row r="613" spans="1:9" s="289" customFormat="1" ht="78" customHeight="1">
      <c r="A613" s="396"/>
      <c r="C613" s="391" t="s">
        <v>168</v>
      </c>
      <c r="D613" s="700" t="s">
        <v>227</v>
      </c>
      <c r="E613" s="701"/>
      <c r="F613" s="701"/>
      <c r="G613" s="701"/>
      <c r="H613" s="701"/>
      <c r="I613" s="702"/>
    </row>
    <row r="614" spans="1:9" s="395" customFormat="1" ht="122.25" customHeight="1">
      <c r="A614" s="349"/>
      <c r="C614" s="391" t="s">
        <v>19</v>
      </c>
      <c r="D614" s="703"/>
      <c r="E614" s="704"/>
      <c r="F614" s="704"/>
      <c r="G614" s="704"/>
      <c r="H614" s="704"/>
      <c r="I614" s="705"/>
    </row>
    <row r="615" spans="1:9">
      <c r="A615" s="349"/>
      <c r="C615" s="681" t="s">
        <v>18</v>
      </c>
      <c r="D615" s="454" t="s">
        <v>711</v>
      </c>
      <c r="E615" s="454"/>
      <c r="F615" s="455"/>
      <c r="G615" s="455"/>
      <c r="H615" s="455"/>
      <c r="I615" s="455"/>
    </row>
    <row r="616" spans="1:9">
      <c r="A616" s="349"/>
      <c r="C616" s="681"/>
      <c r="D616" s="454"/>
      <c r="E616" s="454"/>
      <c r="F616" s="455"/>
      <c r="G616" s="455"/>
      <c r="H616" s="455"/>
      <c r="I616" s="455"/>
    </row>
    <row r="617" spans="1:9" ht="15" customHeight="1">
      <c r="A617" s="349"/>
      <c r="C617" s="681"/>
      <c r="D617" s="454"/>
      <c r="E617" s="454"/>
      <c r="F617" s="455"/>
      <c r="G617" s="455"/>
      <c r="H617" s="455"/>
      <c r="I617" s="455"/>
    </row>
    <row r="618" spans="1:9" ht="15" customHeight="1">
      <c r="A618" s="349"/>
      <c r="C618" s="681"/>
      <c r="D618" s="454"/>
      <c r="E618" s="454"/>
      <c r="F618" s="455"/>
      <c r="G618" s="455"/>
      <c r="H618" s="455"/>
      <c r="I618" s="455"/>
    </row>
    <row r="619" spans="1:9" ht="15" customHeight="1">
      <c r="A619" s="349"/>
      <c r="C619" s="681"/>
      <c r="D619" s="454" t="s">
        <v>661</v>
      </c>
      <c r="E619" s="454"/>
      <c r="F619" s="454"/>
      <c r="G619" s="454"/>
      <c r="H619" s="454"/>
      <c r="I619" s="454"/>
    </row>
    <row r="620" spans="1:9" s="395" customFormat="1" ht="24" customHeight="1">
      <c r="A620" s="396"/>
      <c r="C620" s="392" t="s">
        <v>21</v>
      </c>
      <c r="D620" s="706" t="s">
        <v>17</v>
      </c>
      <c r="E620" s="707"/>
      <c r="F620" s="707"/>
      <c r="G620" s="707"/>
      <c r="H620" s="707"/>
      <c r="I620" s="708"/>
    </row>
    <row r="621" spans="1:9" s="395" customFormat="1" ht="57" customHeight="1">
      <c r="A621" s="396"/>
      <c r="C621" s="393">
        <v>1</v>
      </c>
      <c r="D621" s="692" t="str">
        <f>Metodología!E34</f>
        <v xml:space="preserve">No existe relacionamiento con los sectores productivos </v>
      </c>
      <c r="E621" s="693"/>
      <c r="F621" s="693"/>
      <c r="G621" s="693"/>
      <c r="H621" s="693"/>
      <c r="I621" s="694"/>
    </row>
    <row r="622" spans="1:9" s="395" customFormat="1" ht="57" customHeight="1">
      <c r="A622" s="396"/>
      <c r="C622" s="393">
        <v>2</v>
      </c>
      <c r="D622" s="692" t="str">
        <f>Metodología!F34</f>
        <v xml:space="preserve">Se inician acercamientos con los sectores productivos </v>
      </c>
      <c r="E622" s="693"/>
      <c r="F622" s="693"/>
      <c r="G622" s="693"/>
      <c r="H622" s="693"/>
      <c r="I622" s="694"/>
    </row>
    <row r="623" spans="1:9" s="395" customFormat="1" ht="57" customHeight="1">
      <c r="A623" s="396"/>
      <c r="C623" s="393">
        <v>3</v>
      </c>
      <c r="D623" s="692" t="str">
        <f>Metodología!G34</f>
        <v xml:space="preserve">Se generan planes de trabajo con los sectores productivos priorizados pero aún no se implementan </v>
      </c>
      <c r="E623" s="693"/>
      <c r="F623" s="693"/>
      <c r="G623" s="693"/>
      <c r="H623" s="693"/>
      <c r="I623" s="694"/>
    </row>
    <row r="624" spans="1:9" s="395" customFormat="1" ht="57" customHeight="1">
      <c r="A624" s="396"/>
      <c r="C624" s="393">
        <v>4</v>
      </c>
      <c r="D624" s="692" t="str">
        <f>Metodología!H34</f>
        <v>Se implementan planes de trabajo con los sectores productivos priorizados contribuyendo a la reducción de las presiones</v>
      </c>
      <c r="E624" s="693"/>
      <c r="F624" s="693"/>
      <c r="G624" s="693"/>
      <c r="H624" s="693"/>
      <c r="I624" s="694"/>
    </row>
    <row r="625" spans="1:10" s="395" customFormat="1" ht="38" customHeight="1">
      <c r="A625" s="396"/>
      <c r="C625" s="336"/>
      <c r="D625" s="651" t="s">
        <v>22</v>
      </c>
      <c r="E625" s="651"/>
      <c r="F625" s="651"/>
      <c r="G625" s="652"/>
      <c r="H625" s="653">
        <v>0</v>
      </c>
      <c r="I625" s="653"/>
    </row>
    <row r="626" spans="1:10" s="289" customFormat="1" ht="138" customHeight="1">
      <c r="A626" s="396"/>
      <c r="C626" s="394" t="s">
        <v>20</v>
      </c>
      <c r="D626" s="695"/>
      <c r="E626" s="644"/>
      <c r="F626" s="644"/>
      <c r="G626" s="644"/>
      <c r="H626" s="644"/>
      <c r="I626" s="645"/>
    </row>
    <row r="627" spans="1:10" s="289" customFormat="1" ht="51.75" customHeight="1">
      <c r="A627" s="349"/>
      <c r="C627" s="314"/>
      <c r="D627" s="314"/>
      <c r="E627" s="314"/>
      <c r="F627" s="314"/>
      <c r="G627" s="314"/>
      <c r="H627" s="314"/>
      <c r="I627" s="314"/>
    </row>
    <row r="628" spans="1:10" s="289" customFormat="1" ht="23.25" customHeight="1">
      <c r="A628" s="349"/>
      <c r="C628" s="696" t="s">
        <v>24</v>
      </c>
      <c r="D628" s="696"/>
      <c r="E628" s="696"/>
      <c r="F628" s="696"/>
      <c r="G628" s="696"/>
      <c r="H628" s="696"/>
      <c r="I628" s="696"/>
    </row>
    <row r="629" spans="1:10" s="289" customFormat="1" ht="30">
      <c r="A629" s="349"/>
      <c r="C629" s="397" t="s">
        <v>244</v>
      </c>
      <c r="D629" s="397" t="s">
        <v>47</v>
      </c>
      <c r="E629" s="397" t="s">
        <v>23</v>
      </c>
      <c r="F629" s="691" t="s">
        <v>25</v>
      </c>
      <c r="G629" s="691"/>
      <c r="H629" s="397" t="s">
        <v>26</v>
      </c>
      <c r="I629" s="397" t="s">
        <v>27</v>
      </c>
    </row>
    <row r="630" spans="1:10" s="289" customFormat="1" ht="29" customHeight="1">
      <c r="A630" s="349"/>
      <c r="C630" s="686" t="str">
        <f>Metodología!A31</f>
        <v>F. SISTEMAS PRODUCTIVOS SOSTENIBLES</v>
      </c>
      <c r="D630" s="398" t="str">
        <f>Metodología!C31</f>
        <v>F1. Implementación de cadenas de valor</v>
      </c>
      <c r="E630" s="399">
        <f>H574</f>
        <v>0</v>
      </c>
      <c r="F630" s="159" t="str">
        <f>+IF(AND($J$630=1,$J$631=1,$J$632=1,$J$633=1),1/4,IF(AND($J$630=1,$J$631=1,$J$632=0,$J$633=1),1/3,""))</f>
        <v/>
      </c>
      <c r="G630" s="160" t="str">
        <f>+IF(H574&gt;=1,E630*F630,"")</f>
        <v/>
      </c>
      <c r="H630" s="689">
        <f>SUM(G630:G633)</f>
        <v>0</v>
      </c>
      <c r="I630" s="690">
        <f>IF(H630="","",(H630*100)/4/100)</f>
        <v>0</v>
      </c>
      <c r="J630" s="69">
        <f>+IF(E630=0,0,1)</f>
        <v>0</v>
      </c>
    </row>
    <row r="631" spans="1:10" s="289" customFormat="1" ht="29" customHeight="1">
      <c r="A631" s="349"/>
      <c r="C631" s="687"/>
      <c r="D631" s="398" t="str">
        <f>Metodología!C32</f>
        <v>F2. Buenas prácticas</v>
      </c>
      <c r="E631" s="399">
        <f>H591</f>
        <v>0</v>
      </c>
      <c r="F631" s="159" t="str">
        <f>+IF(AND($J$630=1,$J$631=1,$J$632=1,$J$633=1),1/4,IF(AND($J$630=1,$J$631=1,$J$632=0,$J$633=1),1/3,""))</f>
        <v/>
      </c>
      <c r="G631" s="160" t="str">
        <f>+IF(H591&gt;=1,E631*F631,"")</f>
        <v/>
      </c>
      <c r="H631" s="689"/>
      <c r="I631" s="690"/>
      <c r="J631" s="69">
        <f>+IF(E631=0,0,1)</f>
        <v>0</v>
      </c>
    </row>
    <row r="632" spans="1:10" s="289" customFormat="1" ht="29" customHeight="1">
      <c r="A632" s="349"/>
      <c r="C632" s="687"/>
      <c r="D632" s="398" t="str">
        <f>Metodología!C33</f>
        <v>F3. Turismo como estrategia de conservación</v>
      </c>
      <c r="E632" s="399">
        <f>H608</f>
        <v>0</v>
      </c>
      <c r="F632" s="159">
        <f>+IF(E632=0,0%,F631)</f>
        <v>0</v>
      </c>
      <c r="G632" s="160" t="str">
        <f>+IF(H608&gt;=1,E632*F632,"")</f>
        <v/>
      </c>
      <c r="H632" s="689"/>
      <c r="I632" s="690"/>
      <c r="J632" s="69">
        <f>+IF(E632=0,0,1)</f>
        <v>0</v>
      </c>
    </row>
    <row r="633" spans="1:10" s="289" customFormat="1" ht="29" customHeight="1">
      <c r="A633" s="349"/>
      <c r="C633" s="688"/>
      <c r="D633" s="398" t="str">
        <f>Metodología!C34</f>
        <v>F4. Articulación con el sector productivo en la gestión del AP</v>
      </c>
      <c r="E633" s="399">
        <f>H625</f>
        <v>0</v>
      </c>
      <c r="F633" s="159" t="str">
        <f>+IF(AND($J$630=1,$J$631=1,$J$632=1,$J$633=1),1/4,IF(AND($J$630=1,$J$631=1,$J$632=0,$J$633=1),1/3,""))</f>
        <v/>
      </c>
      <c r="G633" s="160" t="str">
        <f>+IF(H625&gt;=1,E633*F633,"")</f>
        <v/>
      </c>
      <c r="H633" s="689"/>
      <c r="I633" s="690"/>
      <c r="J633" s="69">
        <f>+IF(E633=0,0,1)</f>
        <v>0</v>
      </c>
    </row>
    <row r="634" spans="1:10" ht="57.75" customHeight="1">
      <c r="A634" s="349"/>
      <c r="B634" s="289"/>
      <c r="C634" s="314"/>
      <c r="D634" s="314"/>
      <c r="E634" s="314"/>
      <c r="F634" s="314"/>
      <c r="G634" s="314"/>
      <c r="H634" s="314"/>
      <c r="I634" s="314"/>
      <c r="J634" s="412"/>
    </row>
    <row r="635" spans="1:10" ht="24" customHeight="1">
      <c r="A635" s="400"/>
      <c r="B635" s="289"/>
      <c r="C635" s="565" t="s">
        <v>304</v>
      </c>
      <c r="D635" s="565"/>
      <c r="E635" s="565"/>
      <c r="F635" s="565"/>
      <c r="G635" s="565"/>
      <c r="H635" s="565"/>
      <c r="I635" s="565"/>
      <c r="J635" s="279"/>
    </row>
    <row r="636" spans="1:10">
      <c r="A636" s="400"/>
      <c r="B636" s="289"/>
      <c r="C636" s="314"/>
      <c r="D636" s="314"/>
      <c r="E636" s="314"/>
      <c r="F636" s="314"/>
      <c r="G636" s="314"/>
      <c r="H636" s="314"/>
      <c r="I636" s="314"/>
    </row>
    <row r="637" spans="1:10" ht="34.5" customHeight="1">
      <c r="A637" s="400"/>
      <c r="B637" s="289"/>
      <c r="C637" s="566" t="s">
        <v>244</v>
      </c>
      <c r="D637" s="567"/>
      <c r="E637" s="401" t="s">
        <v>23</v>
      </c>
      <c r="F637" s="567" t="s">
        <v>25</v>
      </c>
      <c r="G637" s="567"/>
      <c r="H637" s="401" t="s">
        <v>26</v>
      </c>
      <c r="I637" s="402" t="s">
        <v>27</v>
      </c>
    </row>
    <row r="638" spans="1:10" ht="24" customHeight="1">
      <c r="A638" s="400"/>
      <c r="B638" s="289"/>
      <c r="C638" s="484" t="str">
        <f>+C81</f>
        <v>A. LOGROS</v>
      </c>
      <c r="D638" s="485"/>
      <c r="E638" s="403">
        <f>H81</f>
        <v>0</v>
      </c>
      <c r="F638" s="404" t="e">
        <f>+IF(AND($J$638=1,$J$639=1,$J$640=1,$J$641=1,$J$642=1,$J$643=1),1/6,IF(AND($J$638=1,$J$639=1,$J$640=1,$J$641=1,$J$642=1,$J$643=0),1/5,""))</f>
        <v>#VALUE!</v>
      </c>
      <c r="G638" s="405" t="str">
        <f>+IF(H81&gt;=1,E638*F638,"")</f>
        <v/>
      </c>
      <c r="H638" s="475" t="e">
        <f>+SUM(G638:G643)</f>
        <v>#VALUE!</v>
      </c>
      <c r="I638" s="478" t="e">
        <f>+(H638*100)/4</f>
        <v>#VALUE!</v>
      </c>
      <c r="J638" s="279">
        <f t="shared" ref="J638:J643" si="5">+IF(E638=0,0,1)</f>
        <v>0</v>
      </c>
    </row>
    <row r="639" spans="1:10" ht="24" customHeight="1">
      <c r="A639" s="400"/>
      <c r="B639" s="289"/>
      <c r="C639" s="484" t="str">
        <f>+C176</f>
        <v>B. CONTEXTO</v>
      </c>
      <c r="D639" s="485"/>
      <c r="E639" s="403" t="e">
        <f>H176</f>
        <v>#VALUE!</v>
      </c>
      <c r="F639" s="404" t="e">
        <f>+IF(AND($J$638=1,$J$639=1,$J$640=1,$J$641=1,$J$642=1,$J$643=1),1/6,IF(AND($J$638=1,$J$639=1,$J$640=1,$J$641=1,$J$642=1,$J$643=0),1/5,""))</f>
        <v>#VALUE!</v>
      </c>
      <c r="G639" s="405" t="e">
        <f>+IF(H176&gt;=1,E639*F639,"")</f>
        <v>#VALUE!</v>
      </c>
      <c r="H639" s="476"/>
      <c r="I639" s="479"/>
      <c r="J639" s="279" t="e">
        <f t="shared" si="5"/>
        <v>#VALUE!</v>
      </c>
    </row>
    <row r="640" spans="1:10" ht="24" customHeight="1">
      <c r="A640" s="400"/>
      <c r="B640" s="289"/>
      <c r="C640" s="484" t="str">
        <f>+C356</f>
        <v>C. PLANEACIÓN Y SEGUIMIENTO</v>
      </c>
      <c r="D640" s="485"/>
      <c r="E640" s="403" t="e">
        <f>H356</f>
        <v>#VALUE!</v>
      </c>
      <c r="F640" s="404" t="e">
        <f>+IF(AND($J$638=1,$J$639=1,$J$640=1,$J$641=1,$J$642=1,$J$643=1),1/6,IF(AND($J$638=1,$J$639=1,$J$640=1,$J$641=1,$J$642=1,$J$643=0),1/5,""))</f>
        <v>#VALUE!</v>
      </c>
      <c r="G640" s="405" t="e">
        <f>+IF(H356&gt;=1,E640*F640,"")</f>
        <v>#VALUE!</v>
      </c>
      <c r="H640" s="476"/>
      <c r="I640" s="479"/>
      <c r="J640" s="279" t="e">
        <f t="shared" si="5"/>
        <v>#VALUE!</v>
      </c>
    </row>
    <row r="641" spans="1:10" ht="24" customHeight="1">
      <c r="A641" s="400"/>
      <c r="B641" s="289"/>
      <c r="C641" s="484" t="str">
        <f>+C487</f>
        <v>D. GOBERNANZA</v>
      </c>
      <c r="D641" s="485"/>
      <c r="E641" s="403">
        <f>H487</f>
        <v>0</v>
      </c>
      <c r="F641" s="404" t="e">
        <f>+IF(AND($J$638=1,$J$639=1,$J$640=1,$J$641=1,$J$642=1,$J$643=1),1/6,IF(AND($J$638=1,$J$639=1,$J$640=1,$J$641=1,$J$642=1,$J$643=0),1/5,""))</f>
        <v>#VALUE!</v>
      </c>
      <c r="G641" s="405" t="str">
        <f>+IF(H487&gt;=1,E641*F641,"")</f>
        <v/>
      </c>
      <c r="H641" s="476"/>
      <c r="I641" s="479"/>
      <c r="J641" s="279">
        <f t="shared" si="5"/>
        <v>0</v>
      </c>
    </row>
    <row r="642" spans="1:10" ht="24" customHeight="1">
      <c r="A642" s="400"/>
      <c r="B642" s="289"/>
      <c r="C642" s="471" t="str">
        <f>+C552</f>
        <v>E. RECURSOS</v>
      </c>
      <c r="D642" s="472"/>
      <c r="E642" s="403">
        <f>H552</f>
        <v>0</v>
      </c>
      <c r="F642" s="404" t="e">
        <f>+IF(AND($J$638=1,$J$639=1,$J$640=1,$J$641=1,$J$642=1,$J$643=1),1/6,IF(AND($J$638=1,$J$639=1,$J$640=1,$J$641=1,$J$642=1,$J$643=0),1/5,""))</f>
        <v>#VALUE!</v>
      </c>
      <c r="G642" s="405" t="str">
        <f>+IF(H552&gt;=1,E642*F642,"")</f>
        <v/>
      </c>
      <c r="H642" s="476"/>
      <c r="I642" s="479"/>
      <c r="J642" s="279">
        <f t="shared" si="5"/>
        <v>0</v>
      </c>
    </row>
    <row r="643" spans="1:10" ht="24" customHeight="1">
      <c r="A643" s="400"/>
      <c r="B643" s="289"/>
      <c r="C643" s="473" t="str">
        <f>+C630</f>
        <v>F. SISTEMAS PRODUCTIVOS SOSTENIBLES</v>
      </c>
      <c r="D643" s="474"/>
      <c r="E643" s="406">
        <f>H630</f>
        <v>0</v>
      </c>
      <c r="F643" s="407">
        <f>+IF(E643=0,0%,F642)</f>
        <v>0</v>
      </c>
      <c r="G643" s="408" t="str">
        <f>+IF(H630&gt;=1,E643*F643,"")</f>
        <v/>
      </c>
      <c r="H643" s="477"/>
      <c r="I643" s="480"/>
      <c r="J643" s="279">
        <f t="shared" si="5"/>
        <v>0</v>
      </c>
    </row>
    <row r="644" spans="1:10">
      <c r="A644" s="400"/>
      <c r="B644" s="289"/>
      <c r="C644" s="289"/>
      <c r="D644" s="289"/>
      <c r="E644" s="289"/>
      <c r="F644" s="411"/>
      <c r="G644" s="409"/>
      <c r="H644" s="289"/>
      <c r="I644" s="289"/>
    </row>
    <row r="645" spans="1:10">
      <c r="A645" s="400"/>
      <c r="B645" s="289"/>
      <c r="C645" s="289"/>
      <c r="D645" s="289"/>
      <c r="E645" s="289"/>
      <c r="F645" s="289"/>
      <c r="G645" s="289"/>
      <c r="H645" s="289"/>
      <c r="I645" s="289"/>
    </row>
    <row r="646" spans="1:10" ht="23" customHeight="1">
      <c r="A646" s="400"/>
      <c r="B646" s="289"/>
      <c r="C646" s="514" t="s">
        <v>305</v>
      </c>
      <c r="D646" s="514"/>
      <c r="E646" s="514"/>
      <c r="F646" s="514"/>
      <c r="G646" s="514"/>
      <c r="H646" s="514"/>
      <c r="I646" s="514"/>
    </row>
    <row r="647" spans="1:10">
      <c r="A647" s="400"/>
      <c r="B647" s="289"/>
      <c r="C647" s="314"/>
      <c r="D647" s="314"/>
      <c r="E647" s="314"/>
      <c r="F647" s="314"/>
      <c r="G647" s="314"/>
      <c r="H647" s="314"/>
      <c r="I647" s="314"/>
    </row>
    <row r="648" spans="1:10" ht="60" customHeight="1">
      <c r="A648" s="400"/>
      <c r="B648" s="289"/>
      <c r="C648" s="515" t="s">
        <v>306</v>
      </c>
      <c r="D648" s="515"/>
      <c r="E648" s="516" t="e">
        <f>+I638/100</f>
        <v>#VALUE!</v>
      </c>
      <c r="F648" s="517"/>
      <c r="G648" s="517"/>
      <c r="H648" s="517"/>
      <c r="I648" s="518"/>
    </row>
    <row r="649" spans="1:10">
      <c r="B649" s="289"/>
      <c r="C649" s="289"/>
      <c r="D649" s="289"/>
      <c r="E649" s="289"/>
      <c r="F649" s="289"/>
      <c r="G649" s="289"/>
      <c r="H649" s="289"/>
      <c r="I649" s="289"/>
    </row>
    <row r="650" spans="1:10">
      <c r="B650" s="289"/>
      <c r="C650" s="289"/>
      <c r="D650" s="289"/>
      <c r="E650" s="289"/>
      <c r="F650" s="289"/>
      <c r="G650" s="289"/>
      <c r="H650" s="289"/>
      <c r="I650" s="289"/>
    </row>
  </sheetData>
  <sheetProtection algorithmName="SHA-512" hashValue="s1pmuqTdFhz8q8vw+vrR/9gy5YzCLfZgi5Pz+EcpGDjjerSt6cBc4BOkhvWh5uIYuaJ8cChg5yD9vR4UP6WZ4w==" saltValue="EujQnHypyv67Vw1mXiSBQw==" spinCount="100000" sheet="1" objects="1" scenarios="1"/>
  <mergeCells count="813">
    <mergeCell ref="D600:E600"/>
    <mergeCell ref="F600:I600"/>
    <mergeCell ref="D601:E601"/>
    <mergeCell ref="F601:I601"/>
    <mergeCell ref="D602:E602"/>
    <mergeCell ref="F602:I602"/>
    <mergeCell ref="C615:C619"/>
    <mergeCell ref="D615:E615"/>
    <mergeCell ref="F615:I615"/>
    <mergeCell ref="D616:E616"/>
    <mergeCell ref="F616:I616"/>
    <mergeCell ref="D617:E617"/>
    <mergeCell ref="F617:I617"/>
    <mergeCell ref="D618:E618"/>
    <mergeCell ref="F618:I618"/>
    <mergeCell ref="D619:E619"/>
    <mergeCell ref="F619:I619"/>
    <mergeCell ref="D603:I603"/>
    <mergeCell ref="D604:I604"/>
    <mergeCell ref="D605:I605"/>
    <mergeCell ref="C598:C602"/>
    <mergeCell ref="D598:E598"/>
    <mergeCell ref="F598:I598"/>
    <mergeCell ref="D575:I575"/>
    <mergeCell ref="D570:I570"/>
    <mergeCell ref="D571:I571"/>
    <mergeCell ref="D572:I572"/>
    <mergeCell ref="D573:I573"/>
    <mergeCell ref="D599:E599"/>
    <mergeCell ref="F599:I599"/>
    <mergeCell ref="F581:I581"/>
    <mergeCell ref="D582:E582"/>
    <mergeCell ref="F582:I582"/>
    <mergeCell ref="D583:E583"/>
    <mergeCell ref="F583:I583"/>
    <mergeCell ref="D584:E584"/>
    <mergeCell ref="F584:I584"/>
    <mergeCell ref="D585:E585"/>
    <mergeCell ref="F585:I585"/>
    <mergeCell ref="C594:I594"/>
    <mergeCell ref="D595:I595"/>
    <mergeCell ref="C577:I577"/>
    <mergeCell ref="D578:I578"/>
    <mergeCell ref="D580:I580"/>
    <mergeCell ref="D592:I592"/>
    <mergeCell ref="D586:I586"/>
    <mergeCell ref="D587:I587"/>
    <mergeCell ref="D538:E538"/>
    <mergeCell ref="F538:I538"/>
    <mergeCell ref="D566:E566"/>
    <mergeCell ref="F566:I566"/>
    <mergeCell ref="D548:I548"/>
    <mergeCell ref="C550:I550"/>
    <mergeCell ref="D543:I543"/>
    <mergeCell ref="D544:I544"/>
    <mergeCell ref="D545:I545"/>
    <mergeCell ref="D546:I546"/>
    <mergeCell ref="D561:I561"/>
    <mergeCell ref="D563:I563"/>
    <mergeCell ref="D471:I471"/>
    <mergeCell ref="D463:I463"/>
    <mergeCell ref="D464:I464"/>
    <mergeCell ref="D465:G465"/>
    <mergeCell ref="H465:I465"/>
    <mergeCell ref="C517:C521"/>
    <mergeCell ref="D517:E517"/>
    <mergeCell ref="F517:I517"/>
    <mergeCell ref="D518:E518"/>
    <mergeCell ref="F518:I518"/>
    <mergeCell ref="D519:E519"/>
    <mergeCell ref="F519:I519"/>
    <mergeCell ref="D520:E520"/>
    <mergeCell ref="F520:I520"/>
    <mergeCell ref="D521:E521"/>
    <mergeCell ref="F521:I521"/>
    <mergeCell ref="C472:C476"/>
    <mergeCell ref="D472:E472"/>
    <mergeCell ref="F472:I472"/>
    <mergeCell ref="D473:E473"/>
    <mergeCell ref="F473:I473"/>
    <mergeCell ref="D474:E474"/>
    <mergeCell ref="F474:I474"/>
    <mergeCell ref="D475:E475"/>
    <mergeCell ref="F475:I475"/>
    <mergeCell ref="D476:E476"/>
    <mergeCell ref="F476:I476"/>
    <mergeCell ref="F311:I311"/>
    <mergeCell ref="F406:I406"/>
    <mergeCell ref="C419:C423"/>
    <mergeCell ref="D419:E419"/>
    <mergeCell ref="F419:I419"/>
    <mergeCell ref="D420:E420"/>
    <mergeCell ref="F420:I420"/>
    <mergeCell ref="D421:E421"/>
    <mergeCell ref="F421:I421"/>
    <mergeCell ref="D422:E422"/>
    <mergeCell ref="F422:I422"/>
    <mergeCell ref="D423:E423"/>
    <mergeCell ref="F423:I423"/>
    <mergeCell ref="D412:G412"/>
    <mergeCell ref="H412:I412"/>
    <mergeCell ref="D413:I413"/>
    <mergeCell ref="D407:I407"/>
    <mergeCell ref="D408:I408"/>
    <mergeCell ref="C424:I424"/>
    <mergeCell ref="H425:I425"/>
    <mergeCell ref="C425:G425"/>
    <mergeCell ref="C290:C294"/>
    <mergeCell ref="D290:E290"/>
    <mergeCell ref="F290:I290"/>
    <mergeCell ref="D291:E291"/>
    <mergeCell ref="F291:I291"/>
    <mergeCell ref="D292:E292"/>
    <mergeCell ref="F292:I292"/>
    <mergeCell ref="D293:E293"/>
    <mergeCell ref="F293:I293"/>
    <mergeCell ref="D294:E294"/>
    <mergeCell ref="F294:I294"/>
    <mergeCell ref="C256:C260"/>
    <mergeCell ref="D256:E256"/>
    <mergeCell ref="F256:I256"/>
    <mergeCell ref="D257:E257"/>
    <mergeCell ref="F257:I257"/>
    <mergeCell ref="D258:E258"/>
    <mergeCell ref="F258:I258"/>
    <mergeCell ref="D259:E259"/>
    <mergeCell ref="F259:I259"/>
    <mergeCell ref="D260:E260"/>
    <mergeCell ref="F260:I260"/>
    <mergeCell ref="D225:E225"/>
    <mergeCell ref="F225:I225"/>
    <mergeCell ref="D156:E156"/>
    <mergeCell ref="F156:I156"/>
    <mergeCell ref="F205:I205"/>
    <mergeCell ref="D206:E206"/>
    <mergeCell ref="F206:I206"/>
    <mergeCell ref="D207:E207"/>
    <mergeCell ref="F207:I207"/>
    <mergeCell ref="D208:E208"/>
    <mergeCell ref="F208:I208"/>
    <mergeCell ref="C217:I217"/>
    <mergeCell ref="D218:I218"/>
    <mergeCell ref="D220:I220"/>
    <mergeCell ref="D219:I219"/>
    <mergeCell ref="C221:C225"/>
    <mergeCell ref="D221:E221"/>
    <mergeCell ref="F221:I221"/>
    <mergeCell ref="D222:E222"/>
    <mergeCell ref="F222:I222"/>
    <mergeCell ref="D223:E223"/>
    <mergeCell ref="F223:I223"/>
    <mergeCell ref="D224:E224"/>
    <mergeCell ref="F224:I224"/>
    <mergeCell ref="C126:C130"/>
    <mergeCell ref="D126:E126"/>
    <mergeCell ref="F126:I126"/>
    <mergeCell ref="D127:E127"/>
    <mergeCell ref="F127:I127"/>
    <mergeCell ref="D128:E128"/>
    <mergeCell ref="F128:I128"/>
    <mergeCell ref="D129:E129"/>
    <mergeCell ref="F129:I129"/>
    <mergeCell ref="D130:E130"/>
    <mergeCell ref="F130:I130"/>
    <mergeCell ref="F69:I69"/>
    <mergeCell ref="D70:E70"/>
    <mergeCell ref="F70:I70"/>
    <mergeCell ref="F110:I110"/>
    <mergeCell ref="D111:E111"/>
    <mergeCell ref="F111:I111"/>
    <mergeCell ref="D112:E112"/>
    <mergeCell ref="F112:I112"/>
    <mergeCell ref="D113:E113"/>
    <mergeCell ref="F113:I113"/>
    <mergeCell ref="D24:G24"/>
    <mergeCell ref="H24:I24"/>
    <mergeCell ref="C20:C23"/>
    <mergeCell ref="D20:G20"/>
    <mergeCell ref="I20:I23"/>
    <mergeCell ref="D21:G21"/>
    <mergeCell ref="C49:C53"/>
    <mergeCell ref="D49:E49"/>
    <mergeCell ref="F49:I49"/>
    <mergeCell ref="D50:E50"/>
    <mergeCell ref="F50:I50"/>
    <mergeCell ref="D51:E51"/>
    <mergeCell ref="F51:I51"/>
    <mergeCell ref="D52:E52"/>
    <mergeCell ref="F52:I52"/>
    <mergeCell ref="D53:E53"/>
    <mergeCell ref="F53:I53"/>
    <mergeCell ref="C31:C35"/>
    <mergeCell ref="D31:E31"/>
    <mergeCell ref="F31:I31"/>
    <mergeCell ref="D32:E32"/>
    <mergeCell ref="F32:I32"/>
    <mergeCell ref="D33:E33"/>
    <mergeCell ref="F33:I33"/>
    <mergeCell ref="D34:E34"/>
    <mergeCell ref="F34:I34"/>
    <mergeCell ref="D35:E35"/>
    <mergeCell ref="F35:I35"/>
    <mergeCell ref="H145:I145"/>
    <mergeCell ref="D146:I146"/>
    <mergeCell ref="D185:I185"/>
    <mergeCell ref="D202:I202"/>
    <mergeCell ref="C200:I200"/>
    <mergeCell ref="D169:I169"/>
    <mergeCell ref="C148:I148"/>
    <mergeCell ref="D149:I149"/>
    <mergeCell ref="D151:I151"/>
    <mergeCell ref="C183:I183"/>
    <mergeCell ref="D201:I201"/>
    <mergeCell ref="D193:I193"/>
    <mergeCell ref="D194:I194"/>
    <mergeCell ref="D150:I150"/>
    <mergeCell ref="D163:I163"/>
    <mergeCell ref="C152:C156"/>
    <mergeCell ref="D152:E152"/>
    <mergeCell ref="F152:I152"/>
    <mergeCell ref="D153:E153"/>
    <mergeCell ref="F153:I153"/>
    <mergeCell ref="C86:I86"/>
    <mergeCell ref="C88:I88"/>
    <mergeCell ref="D89:I89"/>
    <mergeCell ref="D91:I91"/>
    <mergeCell ref="H81:H84"/>
    <mergeCell ref="C132:I132"/>
    <mergeCell ref="D102:G102"/>
    <mergeCell ref="H102:I102"/>
    <mergeCell ref="D103:I103"/>
    <mergeCell ref="C92:C96"/>
    <mergeCell ref="D92:E92"/>
    <mergeCell ref="F92:I92"/>
    <mergeCell ref="D93:E93"/>
    <mergeCell ref="F93:I93"/>
    <mergeCell ref="D94:E94"/>
    <mergeCell ref="F94:I94"/>
    <mergeCell ref="D95:E95"/>
    <mergeCell ref="F95:I95"/>
    <mergeCell ref="D96:E96"/>
    <mergeCell ref="F96:I96"/>
    <mergeCell ref="C109:C113"/>
    <mergeCell ref="D109:E109"/>
    <mergeCell ref="F109:I109"/>
    <mergeCell ref="D110:E110"/>
    <mergeCell ref="D417:I417"/>
    <mergeCell ref="C131:I131"/>
    <mergeCell ref="C139:I139"/>
    <mergeCell ref="D254:I254"/>
    <mergeCell ref="D288:I288"/>
    <mergeCell ref="D305:I305"/>
    <mergeCell ref="D322:I322"/>
    <mergeCell ref="D301:I301"/>
    <mergeCell ref="D318:I318"/>
    <mergeCell ref="D316:I316"/>
    <mergeCell ref="C164:I164"/>
    <mergeCell ref="C252:I252"/>
    <mergeCell ref="D186:I186"/>
    <mergeCell ref="D317:G317"/>
    <mergeCell ref="D145:G145"/>
    <mergeCell ref="H317:I317"/>
    <mergeCell ref="C303:I303"/>
    <mergeCell ref="D304:I304"/>
    <mergeCell ref="D306:I306"/>
    <mergeCell ref="D299:I299"/>
    <mergeCell ref="D300:G300"/>
    <mergeCell ref="H300:I300"/>
    <mergeCell ref="D295:I295"/>
    <mergeCell ref="D296:I296"/>
    <mergeCell ref="D22:G22"/>
    <mergeCell ref="D23:G23"/>
    <mergeCell ref="C138:I138"/>
    <mergeCell ref="D144:I144"/>
    <mergeCell ref="D77:I77"/>
    <mergeCell ref="D60:I60"/>
    <mergeCell ref="D54:I54"/>
    <mergeCell ref="D90:I90"/>
    <mergeCell ref="D107:I107"/>
    <mergeCell ref="C79:I79"/>
    <mergeCell ref="D97:I97"/>
    <mergeCell ref="D98:I98"/>
    <mergeCell ref="D99:I99"/>
    <mergeCell ref="D133:I133"/>
    <mergeCell ref="I81:I84"/>
    <mergeCell ref="C81:C84"/>
    <mergeCell ref="D117:I117"/>
    <mergeCell ref="D118:I118"/>
    <mergeCell ref="D119:G119"/>
    <mergeCell ref="H119:I119"/>
    <mergeCell ref="D120:I120"/>
    <mergeCell ref="C105:I105"/>
    <mergeCell ref="D106:I106"/>
    <mergeCell ref="D101:I101"/>
    <mergeCell ref="H527:I527"/>
    <mergeCell ref="D527:G527"/>
    <mergeCell ref="D526:I526"/>
    <mergeCell ref="D531:I531"/>
    <mergeCell ref="D533:I533"/>
    <mergeCell ref="D547:G547"/>
    <mergeCell ref="H547:I547"/>
    <mergeCell ref="C530:I530"/>
    <mergeCell ref="D532:I532"/>
    <mergeCell ref="C541:G541"/>
    <mergeCell ref="H541:I541"/>
    <mergeCell ref="C539:I539"/>
    <mergeCell ref="C540:G540"/>
    <mergeCell ref="H540:I540"/>
    <mergeCell ref="D528:I528"/>
    <mergeCell ref="C534:C538"/>
    <mergeCell ref="D534:E534"/>
    <mergeCell ref="F534:I534"/>
    <mergeCell ref="D535:E535"/>
    <mergeCell ref="F535:I535"/>
    <mergeCell ref="D536:E536"/>
    <mergeCell ref="F536:I536"/>
    <mergeCell ref="D537:E537"/>
    <mergeCell ref="F537:I537"/>
    <mergeCell ref="D525:I525"/>
    <mergeCell ref="D330:I330"/>
    <mergeCell ref="D331:I331"/>
    <mergeCell ref="C378:I378"/>
    <mergeCell ref="C379:G379"/>
    <mergeCell ref="H379:I379"/>
    <mergeCell ref="C380:I380"/>
    <mergeCell ref="D381:I381"/>
    <mergeCell ref="D382:I382"/>
    <mergeCell ref="D383:I383"/>
    <mergeCell ref="D384:I384"/>
    <mergeCell ref="D385:I385"/>
    <mergeCell ref="D386:I386"/>
    <mergeCell ref="D524:I524"/>
    <mergeCell ref="D523:I523"/>
    <mergeCell ref="D506:I506"/>
    <mergeCell ref="D507:I507"/>
    <mergeCell ref="D508:I508"/>
    <mergeCell ref="D509:I509"/>
    <mergeCell ref="D510:G510"/>
    <mergeCell ref="H510:I510"/>
    <mergeCell ref="D511:I511"/>
    <mergeCell ref="D522:I522"/>
    <mergeCell ref="D339:I339"/>
    <mergeCell ref="D297:I297"/>
    <mergeCell ref="D312:I312"/>
    <mergeCell ref="D313:I313"/>
    <mergeCell ref="D314:I314"/>
    <mergeCell ref="D315:I315"/>
    <mergeCell ref="C307:C311"/>
    <mergeCell ref="D307:E307"/>
    <mergeCell ref="F307:I307"/>
    <mergeCell ref="D308:E308"/>
    <mergeCell ref="F308:I308"/>
    <mergeCell ref="D309:E309"/>
    <mergeCell ref="F309:I309"/>
    <mergeCell ref="D310:E310"/>
    <mergeCell ref="F310:I310"/>
    <mergeCell ref="D311:E311"/>
    <mergeCell ref="D100:I100"/>
    <mergeCell ref="F80:G80"/>
    <mergeCell ref="D542:I542"/>
    <mergeCell ref="C354:I354"/>
    <mergeCell ref="D395:I395"/>
    <mergeCell ref="D432:I432"/>
    <mergeCell ref="D449:I449"/>
    <mergeCell ref="D444:I444"/>
    <mergeCell ref="D445:I445"/>
    <mergeCell ref="D446:I446"/>
    <mergeCell ref="C434:I434"/>
    <mergeCell ref="D435:I435"/>
    <mergeCell ref="D437:I437"/>
    <mergeCell ref="C513:I513"/>
    <mergeCell ref="D430:I430"/>
    <mergeCell ref="D431:G431"/>
    <mergeCell ref="H431:I431"/>
    <mergeCell ref="D426:I426"/>
    <mergeCell ref="D427:I427"/>
    <mergeCell ref="D428:I428"/>
    <mergeCell ref="D429:I429"/>
    <mergeCell ref="C415:I415"/>
    <mergeCell ref="D416:I416"/>
    <mergeCell ref="D418:I418"/>
    <mergeCell ref="D516:I516"/>
    <mergeCell ref="C630:C633"/>
    <mergeCell ref="H630:H633"/>
    <mergeCell ref="I630:I633"/>
    <mergeCell ref="F629:G629"/>
    <mergeCell ref="D606:I606"/>
    <mergeCell ref="D607:I607"/>
    <mergeCell ref="D608:G608"/>
    <mergeCell ref="H608:I608"/>
    <mergeCell ref="D609:I609"/>
    <mergeCell ref="C628:I628"/>
    <mergeCell ref="D612:I612"/>
    <mergeCell ref="D613:I613"/>
    <mergeCell ref="D614:I614"/>
    <mergeCell ref="D620:I620"/>
    <mergeCell ref="D621:I621"/>
    <mergeCell ref="D622:I622"/>
    <mergeCell ref="D623:I623"/>
    <mergeCell ref="D624:I624"/>
    <mergeCell ref="D625:G625"/>
    <mergeCell ref="H625:I625"/>
    <mergeCell ref="D626:I626"/>
    <mergeCell ref="C611:I611"/>
    <mergeCell ref="D597:I597"/>
    <mergeCell ref="D588:I588"/>
    <mergeCell ref="D589:I589"/>
    <mergeCell ref="D590:I590"/>
    <mergeCell ref="D591:G591"/>
    <mergeCell ref="H591:I591"/>
    <mergeCell ref="D579:I579"/>
    <mergeCell ref="D596:I596"/>
    <mergeCell ref="C581:C585"/>
    <mergeCell ref="D581:E581"/>
    <mergeCell ref="D569:I569"/>
    <mergeCell ref="F551:G551"/>
    <mergeCell ref="C552:C554"/>
    <mergeCell ref="H552:H554"/>
    <mergeCell ref="I552:I554"/>
    <mergeCell ref="C556:I556"/>
    <mergeCell ref="C558:I558"/>
    <mergeCell ref="C560:I560"/>
    <mergeCell ref="D562:I562"/>
    <mergeCell ref="C564:C568"/>
    <mergeCell ref="D564:E564"/>
    <mergeCell ref="F564:I564"/>
    <mergeCell ref="D565:E565"/>
    <mergeCell ref="F565:I565"/>
    <mergeCell ref="D567:E567"/>
    <mergeCell ref="F567:I567"/>
    <mergeCell ref="D568:E568"/>
    <mergeCell ref="F568:I568"/>
    <mergeCell ref="D574:G574"/>
    <mergeCell ref="H574:I574"/>
    <mergeCell ref="D514:I514"/>
    <mergeCell ref="D515:I515"/>
    <mergeCell ref="C496:I496"/>
    <mergeCell ref="D497:I497"/>
    <mergeCell ref="D499:I499"/>
    <mergeCell ref="D505:I505"/>
    <mergeCell ref="C487:C492"/>
    <mergeCell ref="H487:H492"/>
    <mergeCell ref="I487:I492"/>
    <mergeCell ref="C494:I494"/>
    <mergeCell ref="D498:I498"/>
    <mergeCell ref="C500:C504"/>
    <mergeCell ref="D500:E500"/>
    <mergeCell ref="F500:I500"/>
    <mergeCell ref="D501:E501"/>
    <mergeCell ref="F501:I501"/>
    <mergeCell ref="D502:E502"/>
    <mergeCell ref="F502:I502"/>
    <mergeCell ref="D503:E503"/>
    <mergeCell ref="F503:I503"/>
    <mergeCell ref="D504:E504"/>
    <mergeCell ref="F504:I504"/>
    <mergeCell ref="F486:G486"/>
    <mergeCell ref="D481:I481"/>
    <mergeCell ref="D482:G482"/>
    <mergeCell ref="H482:I482"/>
    <mergeCell ref="D477:I477"/>
    <mergeCell ref="D478:I478"/>
    <mergeCell ref="D479:I479"/>
    <mergeCell ref="D480:I480"/>
    <mergeCell ref="D483:I483"/>
    <mergeCell ref="C485:I485"/>
    <mergeCell ref="D454:I454"/>
    <mergeCell ref="D460:I460"/>
    <mergeCell ref="D461:I461"/>
    <mergeCell ref="D462:I462"/>
    <mergeCell ref="D466:I466"/>
    <mergeCell ref="D470:I470"/>
    <mergeCell ref="C455:C459"/>
    <mergeCell ref="D455:E455"/>
    <mergeCell ref="F455:I455"/>
    <mergeCell ref="D456:E456"/>
    <mergeCell ref="F456:I456"/>
    <mergeCell ref="D457:E457"/>
    <mergeCell ref="F457:I457"/>
    <mergeCell ref="D458:E458"/>
    <mergeCell ref="F458:I458"/>
    <mergeCell ref="D459:E459"/>
    <mergeCell ref="F459:I459"/>
    <mergeCell ref="C468:I468"/>
    <mergeCell ref="D469:I469"/>
    <mergeCell ref="D453:I453"/>
    <mergeCell ref="D447:I447"/>
    <mergeCell ref="D448:G448"/>
    <mergeCell ref="H448:I448"/>
    <mergeCell ref="D443:I443"/>
    <mergeCell ref="C451:I451"/>
    <mergeCell ref="D452:I452"/>
    <mergeCell ref="D436:I436"/>
    <mergeCell ref="C438:C442"/>
    <mergeCell ref="D438:E438"/>
    <mergeCell ref="F438:I438"/>
    <mergeCell ref="D439:E439"/>
    <mergeCell ref="F439:I439"/>
    <mergeCell ref="D440:E440"/>
    <mergeCell ref="F440:I440"/>
    <mergeCell ref="D441:E441"/>
    <mergeCell ref="F441:I441"/>
    <mergeCell ref="D442:E442"/>
    <mergeCell ref="F442:I442"/>
    <mergeCell ref="D346:I346"/>
    <mergeCell ref="D347:I347"/>
    <mergeCell ref="D348:I348"/>
    <mergeCell ref="D349:I349"/>
    <mergeCell ref="D350:I350"/>
    <mergeCell ref="D351:G351"/>
    <mergeCell ref="H351:I351"/>
    <mergeCell ref="D352:I352"/>
    <mergeCell ref="D387:I387"/>
    <mergeCell ref="D371:I371"/>
    <mergeCell ref="C367:I367"/>
    <mergeCell ref="F355:G355"/>
    <mergeCell ref="C356:C365"/>
    <mergeCell ref="H356:H365"/>
    <mergeCell ref="I356:I365"/>
    <mergeCell ref="C373:C377"/>
    <mergeCell ref="D373:E373"/>
    <mergeCell ref="F373:I373"/>
    <mergeCell ref="D374:E374"/>
    <mergeCell ref="F374:I374"/>
    <mergeCell ref="D375:E375"/>
    <mergeCell ref="F375:I375"/>
    <mergeCell ref="D376:E376"/>
    <mergeCell ref="F376:I376"/>
    <mergeCell ref="D392:I392"/>
    <mergeCell ref="D393:I393"/>
    <mergeCell ref="D394:G394"/>
    <mergeCell ref="H394:I394"/>
    <mergeCell ref="C369:I369"/>
    <mergeCell ref="D370:I370"/>
    <mergeCell ref="D372:I372"/>
    <mergeCell ref="D389:I389"/>
    <mergeCell ref="D390:I390"/>
    <mergeCell ref="D391:I391"/>
    <mergeCell ref="D377:E377"/>
    <mergeCell ref="F377:I377"/>
    <mergeCell ref="C320:I320"/>
    <mergeCell ref="D332:I332"/>
    <mergeCell ref="D334:G334"/>
    <mergeCell ref="H334:I334"/>
    <mergeCell ref="C324:C328"/>
    <mergeCell ref="D324:E324"/>
    <mergeCell ref="F324:I324"/>
    <mergeCell ref="D325:E325"/>
    <mergeCell ref="F325:I325"/>
    <mergeCell ref="D326:E326"/>
    <mergeCell ref="F326:I326"/>
    <mergeCell ref="D327:E327"/>
    <mergeCell ref="F327:I327"/>
    <mergeCell ref="D328:E328"/>
    <mergeCell ref="F328:I328"/>
    <mergeCell ref="D335:I335"/>
    <mergeCell ref="C337:I337"/>
    <mergeCell ref="D338:I338"/>
    <mergeCell ref="D340:I340"/>
    <mergeCell ref="D321:I321"/>
    <mergeCell ref="D323:I323"/>
    <mergeCell ref="D329:I329"/>
    <mergeCell ref="C341:C345"/>
    <mergeCell ref="D341:E341"/>
    <mergeCell ref="F341:I341"/>
    <mergeCell ref="D342:E342"/>
    <mergeCell ref="F342:I342"/>
    <mergeCell ref="D343:E343"/>
    <mergeCell ref="F343:I343"/>
    <mergeCell ref="D344:E344"/>
    <mergeCell ref="F344:I344"/>
    <mergeCell ref="D345:E345"/>
    <mergeCell ref="F345:I345"/>
    <mergeCell ref="D333:I333"/>
    <mergeCell ref="D270:I270"/>
    <mergeCell ref="D271:I271"/>
    <mergeCell ref="D272:I272"/>
    <mergeCell ref="C273:C277"/>
    <mergeCell ref="D273:E273"/>
    <mergeCell ref="F273:I273"/>
    <mergeCell ref="D274:E274"/>
    <mergeCell ref="F274:I274"/>
    <mergeCell ref="D275:E275"/>
    <mergeCell ref="F275:I275"/>
    <mergeCell ref="D276:E276"/>
    <mergeCell ref="F276:I276"/>
    <mergeCell ref="D277:E277"/>
    <mergeCell ref="F277:I277"/>
    <mergeCell ref="D214:G214"/>
    <mergeCell ref="H214:I214"/>
    <mergeCell ref="D215:I215"/>
    <mergeCell ref="D203:I203"/>
    <mergeCell ref="D209:I209"/>
    <mergeCell ref="D210:I210"/>
    <mergeCell ref="D211:I211"/>
    <mergeCell ref="D195:I195"/>
    <mergeCell ref="D196:I196"/>
    <mergeCell ref="H197:I197"/>
    <mergeCell ref="D197:G197"/>
    <mergeCell ref="D159:I159"/>
    <mergeCell ref="D160:I160"/>
    <mergeCell ref="D141:I141"/>
    <mergeCell ref="D142:I142"/>
    <mergeCell ref="D143:I143"/>
    <mergeCell ref="D212:I212"/>
    <mergeCell ref="D213:I213"/>
    <mergeCell ref="D192:I192"/>
    <mergeCell ref="D184:I184"/>
    <mergeCell ref="C157:I157"/>
    <mergeCell ref="C158:I158"/>
    <mergeCell ref="C165:I165"/>
    <mergeCell ref="D161:I161"/>
    <mergeCell ref="D162:I162"/>
    <mergeCell ref="D154:E154"/>
    <mergeCell ref="F154:I154"/>
    <mergeCell ref="D155:E155"/>
    <mergeCell ref="F155:I155"/>
    <mergeCell ref="F188:I188"/>
    <mergeCell ref="D189:E189"/>
    <mergeCell ref="F189:I189"/>
    <mergeCell ref="D190:E190"/>
    <mergeCell ref="C1:I1"/>
    <mergeCell ref="C3:I3"/>
    <mergeCell ref="D8:I8"/>
    <mergeCell ref="D6:I6"/>
    <mergeCell ref="C5:I5"/>
    <mergeCell ref="D19:G19"/>
    <mergeCell ref="D14:I14"/>
    <mergeCell ref="D15:I15"/>
    <mergeCell ref="D16:I16"/>
    <mergeCell ref="D17:I17"/>
    <mergeCell ref="D18:I18"/>
    <mergeCell ref="H19:I19"/>
    <mergeCell ref="D7:I7"/>
    <mergeCell ref="C9:C13"/>
    <mergeCell ref="F9:I9"/>
    <mergeCell ref="F10:I10"/>
    <mergeCell ref="F11:I11"/>
    <mergeCell ref="F12:I12"/>
    <mergeCell ref="D9:E9"/>
    <mergeCell ref="D10:E10"/>
    <mergeCell ref="D11:E11"/>
    <mergeCell ref="D12:E12"/>
    <mergeCell ref="D13:E13"/>
    <mergeCell ref="F13:I13"/>
    <mergeCell ref="D25:I25"/>
    <mergeCell ref="C635:I635"/>
    <mergeCell ref="C637:D637"/>
    <mergeCell ref="F637:G637"/>
    <mergeCell ref="D55:I55"/>
    <mergeCell ref="C44:I44"/>
    <mergeCell ref="D46:I46"/>
    <mergeCell ref="D48:I48"/>
    <mergeCell ref="D57:I57"/>
    <mergeCell ref="D59:G59"/>
    <mergeCell ref="D56:I56"/>
    <mergeCell ref="H231:I231"/>
    <mergeCell ref="D247:I247"/>
    <mergeCell ref="D134:I134"/>
    <mergeCell ref="D135:I135"/>
    <mergeCell ref="D136:I136"/>
    <mergeCell ref="D137:I137"/>
    <mergeCell ref="D253:I253"/>
    <mergeCell ref="D40:I40"/>
    <mergeCell ref="H41:I41"/>
    <mergeCell ref="D36:I36"/>
    <mergeCell ref="D37:I37"/>
    <mergeCell ref="D41:G41"/>
    <mergeCell ref="D198:I198"/>
    <mergeCell ref="D242:E242"/>
    <mergeCell ref="F242:I242"/>
    <mergeCell ref="C27:I27"/>
    <mergeCell ref="D28:I28"/>
    <mergeCell ref="D30:I30"/>
    <mergeCell ref="D38:I38"/>
    <mergeCell ref="D39:I39"/>
    <mergeCell ref="D29:I29"/>
    <mergeCell ref="C122:I122"/>
    <mergeCell ref="D123:I123"/>
    <mergeCell ref="D124:I124"/>
    <mergeCell ref="D125:I125"/>
    <mergeCell ref="D140:I140"/>
    <mergeCell ref="H176:H179"/>
    <mergeCell ref="I176:I179"/>
    <mergeCell ref="C181:I181"/>
    <mergeCell ref="F175:G175"/>
    <mergeCell ref="C174:I174"/>
    <mergeCell ref="D170:I170"/>
    <mergeCell ref="D171:G171"/>
    <mergeCell ref="H171:I171"/>
    <mergeCell ref="D172:I172"/>
    <mergeCell ref="C176:C179"/>
    <mergeCell ref="D166:I166"/>
    <mergeCell ref="D228:I228"/>
    <mergeCell ref="D229:I229"/>
    <mergeCell ref="D230:I230"/>
    <mergeCell ref="D231:G231"/>
    <mergeCell ref="D248:G248"/>
    <mergeCell ref="H248:I248"/>
    <mergeCell ref="D249:I249"/>
    <mergeCell ref="D236:I236"/>
    <mergeCell ref="D232:I232"/>
    <mergeCell ref="C234:I234"/>
    <mergeCell ref="D235:I235"/>
    <mergeCell ref="D237:I237"/>
    <mergeCell ref="D243:I243"/>
    <mergeCell ref="D244:I244"/>
    <mergeCell ref="D245:I245"/>
    <mergeCell ref="C238:C242"/>
    <mergeCell ref="D238:E238"/>
    <mergeCell ref="F238:I238"/>
    <mergeCell ref="D239:E239"/>
    <mergeCell ref="F239:I239"/>
    <mergeCell ref="D240:E240"/>
    <mergeCell ref="F240:I240"/>
    <mergeCell ref="D241:E241"/>
    <mergeCell ref="F241:I241"/>
    <mergeCell ref="C646:I646"/>
    <mergeCell ref="C648:D648"/>
    <mergeCell ref="E648:I648"/>
    <mergeCell ref="D267:I267"/>
    <mergeCell ref="D278:I278"/>
    <mergeCell ref="D279:I279"/>
    <mergeCell ref="D409:I409"/>
    <mergeCell ref="D410:I410"/>
    <mergeCell ref="D411:I411"/>
    <mergeCell ref="C397:I397"/>
    <mergeCell ref="D399:I399"/>
    <mergeCell ref="D400:I400"/>
    <mergeCell ref="D401:I401"/>
    <mergeCell ref="C398:I398"/>
    <mergeCell ref="C402:C406"/>
    <mergeCell ref="D402:E402"/>
    <mergeCell ref="F402:I402"/>
    <mergeCell ref="D280:I280"/>
    <mergeCell ref="D281:I281"/>
    <mergeCell ref="D282:I282"/>
    <mergeCell ref="D283:G283"/>
    <mergeCell ref="H283:I283"/>
    <mergeCell ref="D284:I284"/>
    <mergeCell ref="C269:I269"/>
    <mergeCell ref="D42:I42"/>
    <mergeCell ref="H76:I76"/>
    <mergeCell ref="D73:I73"/>
    <mergeCell ref="D74:I74"/>
    <mergeCell ref="D75:I75"/>
    <mergeCell ref="D72:I72"/>
    <mergeCell ref="D58:I58"/>
    <mergeCell ref="H59:I59"/>
    <mergeCell ref="C62:I62"/>
    <mergeCell ref="D63:I63"/>
    <mergeCell ref="D65:I65"/>
    <mergeCell ref="D47:I47"/>
    <mergeCell ref="D64:I64"/>
    <mergeCell ref="D76:G76"/>
    <mergeCell ref="D71:I71"/>
    <mergeCell ref="C45:I45"/>
    <mergeCell ref="C66:C70"/>
    <mergeCell ref="D66:E66"/>
    <mergeCell ref="F66:I66"/>
    <mergeCell ref="D67:E67"/>
    <mergeCell ref="F67:I67"/>
    <mergeCell ref="D68:E68"/>
    <mergeCell ref="F68:I68"/>
    <mergeCell ref="D69:E69"/>
    <mergeCell ref="D108:I108"/>
    <mergeCell ref="D114:I114"/>
    <mergeCell ref="D115:I115"/>
    <mergeCell ref="D116:I116"/>
    <mergeCell ref="C642:D642"/>
    <mergeCell ref="C643:D643"/>
    <mergeCell ref="H638:H643"/>
    <mergeCell ref="I638:I643"/>
    <mergeCell ref="D255:I255"/>
    <mergeCell ref="D261:I261"/>
    <mergeCell ref="D262:I262"/>
    <mergeCell ref="D263:I263"/>
    <mergeCell ref="C638:D638"/>
    <mergeCell ref="C639:D639"/>
    <mergeCell ref="C640:D640"/>
    <mergeCell ref="C641:D641"/>
    <mergeCell ref="D298:I298"/>
    <mergeCell ref="C286:I286"/>
    <mergeCell ref="D287:I287"/>
    <mergeCell ref="D289:I289"/>
    <mergeCell ref="D264:I264"/>
    <mergeCell ref="D265:I265"/>
    <mergeCell ref="D266:G266"/>
    <mergeCell ref="H266:I266"/>
    <mergeCell ref="D403:E403"/>
    <mergeCell ref="F403:I403"/>
    <mergeCell ref="D404:E404"/>
    <mergeCell ref="F404:I404"/>
    <mergeCell ref="D405:E405"/>
    <mergeCell ref="F405:I405"/>
    <mergeCell ref="D406:E406"/>
    <mergeCell ref="C251:I251"/>
    <mergeCell ref="D167:I167"/>
    <mergeCell ref="D168:I168"/>
    <mergeCell ref="D246:I246"/>
    <mergeCell ref="C187:C191"/>
    <mergeCell ref="D187:E187"/>
    <mergeCell ref="F187:I187"/>
    <mergeCell ref="D188:E188"/>
    <mergeCell ref="F190:I190"/>
    <mergeCell ref="D191:E191"/>
    <mergeCell ref="F191:I191"/>
    <mergeCell ref="C204:C208"/>
    <mergeCell ref="D204:E204"/>
    <mergeCell ref="F204:I204"/>
    <mergeCell ref="D205:E205"/>
    <mergeCell ref="D226:I226"/>
    <mergeCell ref="D227:I227"/>
  </mergeCells>
  <conditionalFormatting sqref="D15:G15">
    <cfRule type="expression" dxfId="83" priority="105" stopIfTrue="1">
      <formula>"1;1,1;1,2;1,3;1,4;1,5;1,6;1,7"</formula>
    </cfRule>
  </conditionalFormatting>
  <conditionalFormatting sqref="D16:G18">
    <cfRule type="expression" dxfId="82" priority="104" stopIfTrue="1">
      <formula>"1;1,1;1,2;1,3;1,4;1,5;1,6;1,7"</formula>
    </cfRule>
  </conditionalFormatting>
  <conditionalFormatting sqref="D37:G37">
    <cfRule type="expression" dxfId="81" priority="97" stopIfTrue="1">
      <formula>"1;1,1;1,2;1,3;1,4;1,5;1,6;1,7"</formula>
    </cfRule>
  </conditionalFormatting>
  <conditionalFormatting sqref="D38:G40">
    <cfRule type="expression" dxfId="80" priority="96" stopIfTrue="1">
      <formula>"1;1,1;1,2;1,3;1,4;1,5;1,6;1,7"</formula>
    </cfRule>
  </conditionalFormatting>
  <conditionalFormatting sqref="D115:G115">
    <cfRule type="expression" dxfId="79" priority="89" stopIfTrue="1">
      <formula>"1;1,1;1,2;1,3;1,4;1,5;1,6;1,7"</formula>
    </cfRule>
  </conditionalFormatting>
  <conditionalFormatting sqref="D116:G118">
    <cfRule type="expression" dxfId="78" priority="88" stopIfTrue="1">
      <formula>"1;1,1;1,2;1,3;1,4;1,5;1,6;1,7"</formula>
    </cfRule>
  </conditionalFormatting>
  <conditionalFormatting sqref="D390:G390">
    <cfRule type="expression" dxfId="77" priority="75" stopIfTrue="1">
      <formula>"1;1,1;1,2;1,3;1,4;1,5;1,6;1,7"</formula>
    </cfRule>
  </conditionalFormatting>
  <conditionalFormatting sqref="D462:G464">
    <cfRule type="expression" dxfId="76" priority="62" stopIfTrue="1">
      <formula>"1;1,1;1,2;1,3;1,4;1,5;1,6;1,7"</formula>
    </cfRule>
  </conditionalFormatting>
  <conditionalFormatting sqref="D262:G262">
    <cfRule type="expression" dxfId="75" priority="81" stopIfTrue="1">
      <formula>"1;1,1;1,2;1,3;1,4;1,5;1,6;1,7"</formula>
    </cfRule>
  </conditionalFormatting>
  <conditionalFormatting sqref="D263:G265">
    <cfRule type="expression" dxfId="74" priority="80" stopIfTrue="1">
      <formula>"1;1,1;1,2;1,3;1,4;1,5;1,6;1,7"</formula>
    </cfRule>
  </conditionalFormatting>
  <conditionalFormatting sqref="D296:G296">
    <cfRule type="expression" dxfId="73" priority="79" stopIfTrue="1">
      <formula>"1;1,1;1,2;1,3;1,4;1,5;1,6;1,7"</formula>
    </cfRule>
  </conditionalFormatting>
  <conditionalFormatting sqref="D297:G297">
    <cfRule type="expression" dxfId="72" priority="78" stopIfTrue="1">
      <formula>"1;1,1;1,2;1,3;1,4;1,5;1,6;1,7"</formula>
    </cfRule>
  </conditionalFormatting>
  <conditionalFormatting sqref="D313:G313">
    <cfRule type="expression" dxfId="71" priority="77" stopIfTrue="1">
      <formula>"1;1,1;1,2;1,3;1,4;1,5;1,6;1,7"</formula>
    </cfRule>
  </conditionalFormatting>
  <conditionalFormatting sqref="D479:G481">
    <cfRule type="expression" dxfId="70" priority="60" stopIfTrue="1">
      <formula>"1;1,1;1,2;1,3;1,4;1,5;1,6;1,7"</formula>
    </cfRule>
  </conditionalFormatting>
  <conditionalFormatting sqref="D427:G427">
    <cfRule type="expression" dxfId="69" priority="71" stopIfTrue="1">
      <formula>"1;1,1;1,2;1,3;1,4;1,5;1,6;1,7"</formula>
    </cfRule>
  </conditionalFormatting>
  <conditionalFormatting sqref="D391:G393">
    <cfRule type="expression" dxfId="68" priority="74" stopIfTrue="1">
      <formula>"1;1,1;1,2;1,3;1,4;1,5;1,6;1,7"</formula>
    </cfRule>
  </conditionalFormatting>
  <conditionalFormatting sqref="D428:G430">
    <cfRule type="expression" dxfId="67" priority="70" stopIfTrue="1">
      <formula>"1;1,1;1,2;1,3;1,4;1,5;1,6;1,7"</formula>
    </cfRule>
  </conditionalFormatting>
  <conditionalFormatting sqref="D444:G444">
    <cfRule type="expression" dxfId="66" priority="67" stopIfTrue="1">
      <formula>"1;1,1;1,2;1,3;1,4;1,5;1,6;1,7"</formula>
    </cfRule>
  </conditionalFormatting>
  <conditionalFormatting sqref="D445:G447">
    <cfRule type="expression" dxfId="65" priority="66" stopIfTrue="1">
      <formula>"1;1,1;1,2;1,3;1,4;1,5;1,6;1,7"</formula>
    </cfRule>
  </conditionalFormatting>
  <conditionalFormatting sqref="D461:G461">
    <cfRule type="expression" dxfId="64" priority="63" stopIfTrue="1">
      <formula>"1;1,1;1,2;1,3;1,4;1,5;1,6;1,7"</formula>
    </cfRule>
  </conditionalFormatting>
  <conditionalFormatting sqref="D478:G478">
    <cfRule type="expression" dxfId="63" priority="61" stopIfTrue="1">
      <formula>"1;1,1;1,2;1,3;1,4;1,5;1,6;1,7"</formula>
    </cfRule>
  </conditionalFormatting>
  <conditionalFormatting sqref="D506:G506">
    <cfRule type="expression" dxfId="62" priority="59" stopIfTrue="1">
      <formula>"1;1,1;1,2;1,3;1,4;1,5;1,6;1,7"</formula>
    </cfRule>
  </conditionalFormatting>
  <conditionalFormatting sqref="D507:G509">
    <cfRule type="expression" dxfId="61" priority="58" stopIfTrue="1">
      <formula>"1;1,1;1,2;1,3;1,4;1,5;1,6;1,7"</formula>
    </cfRule>
  </conditionalFormatting>
  <conditionalFormatting sqref="D523:G523">
    <cfRule type="expression" dxfId="60" priority="57" stopIfTrue="1">
      <formula>"1;1,1;1,2;1,3;1,4;1,5;1,6;1,7"</formula>
    </cfRule>
  </conditionalFormatting>
  <conditionalFormatting sqref="D524:G526">
    <cfRule type="expression" dxfId="59" priority="56" stopIfTrue="1">
      <formula>"1;1,1;1,2;1,3;1,4;1,5;1,6;1,7"</formula>
    </cfRule>
  </conditionalFormatting>
  <conditionalFormatting sqref="D543:G543">
    <cfRule type="expression" dxfId="58" priority="55" stopIfTrue="1">
      <formula>"1;1,1;1,2;1,3;1,4;1,5;1,6;1,7"</formula>
    </cfRule>
  </conditionalFormatting>
  <conditionalFormatting sqref="D544:G546">
    <cfRule type="expression" dxfId="57" priority="54" stopIfTrue="1">
      <formula>"1;1,1;1,2;1,3;1,4;1,5;1,6;1,7"</formula>
    </cfRule>
  </conditionalFormatting>
  <conditionalFormatting sqref="D570:G570">
    <cfRule type="expression" dxfId="56" priority="53" stopIfTrue="1">
      <formula>"1;1,1;1,2;1,3;1,4;1,5;1,6;1,7"</formula>
    </cfRule>
  </conditionalFormatting>
  <conditionalFormatting sqref="D571:G573">
    <cfRule type="expression" dxfId="55" priority="52" stopIfTrue="1">
      <formula>"1;1,1;1,2;1,3;1,4;1,5;1,6;1,7"</formula>
    </cfRule>
  </conditionalFormatting>
  <conditionalFormatting sqref="D604:G604">
    <cfRule type="expression" dxfId="54" priority="51" stopIfTrue="1">
      <formula>"1;1,1;1,2;1,3;1,4;1,5;1,6;1,7"</formula>
    </cfRule>
  </conditionalFormatting>
  <conditionalFormatting sqref="D605:G607">
    <cfRule type="expression" dxfId="53" priority="50" stopIfTrue="1">
      <formula>"1;1,1;1,2;1,3;1,4;1,5;1,6;1,7"</formula>
    </cfRule>
  </conditionalFormatting>
  <conditionalFormatting sqref="D588:G590">
    <cfRule type="expression" dxfId="52" priority="37" stopIfTrue="1">
      <formula>"1;1,1;1,2;1,3;1,4;1,5;1,6;1,7"</formula>
    </cfRule>
  </conditionalFormatting>
  <conditionalFormatting sqref="D587:G587">
    <cfRule type="expression" dxfId="51" priority="38" stopIfTrue="1">
      <formula>"1;1,1;1,2;1,3;1,4;1,5;1,6;1,7"</formula>
    </cfRule>
  </conditionalFormatting>
  <conditionalFormatting sqref="D227:G230">
    <cfRule type="expression" dxfId="50" priority="29" stopIfTrue="1">
      <formula>"1;1,1;1,2;1,3;1,4;1,5;1,6;1,7"</formula>
    </cfRule>
  </conditionalFormatting>
  <conditionalFormatting sqref="D167:G170">
    <cfRule type="expression" dxfId="49" priority="30" stopIfTrue="1">
      <formula>"1;1,1;1,2;1,3;1,4;1,5;1,6;1,7"</formula>
    </cfRule>
  </conditionalFormatting>
  <conditionalFormatting sqref="D210:G213">
    <cfRule type="expression" dxfId="48" priority="28" stopIfTrue="1">
      <formula>"1;1,1;1,2;1,3;1,4;1,5;1,6;1,7"</formula>
    </cfRule>
  </conditionalFormatting>
  <conditionalFormatting sqref="D193:G196">
    <cfRule type="expression" dxfId="47" priority="27" stopIfTrue="1">
      <formula>"1;1,1;1,2;1,3;1,4;1,5;1,6;1,7"</formula>
    </cfRule>
  </conditionalFormatting>
  <conditionalFormatting sqref="D72:G72">
    <cfRule type="expression" dxfId="46" priority="26" stopIfTrue="1">
      <formula>"1;1,1;1,2;1,3;1,4;1,5;1,6;1,7"</formula>
    </cfRule>
  </conditionalFormatting>
  <conditionalFormatting sqref="D73:G75">
    <cfRule type="expression" dxfId="45" priority="25" stopIfTrue="1">
      <formula>"1;1,1;1,2;1,3;1,4;1,5;1,6;1,7"</formula>
    </cfRule>
  </conditionalFormatting>
  <conditionalFormatting sqref="D98:G98">
    <cfRule type="expression" dxfId="44" priority="24" stopIfTrue="1">
      <formula>"1;1,1;1,2;1,3;1,4;1,5;1,6;1,7"</formula>
    </cfRule>
  </conditionalFormatting>
  <conditionalFormatting sqref="D99:G101">
    <cfRule type="expression" dxfId="43" priority="23" stopIfTrue="1">
      <formula>"1;1,1;1,2;1,3;1,4;1,5;1,6;1,7"</formula>
    </cfRule>
  </conditionalFormatting>
  <conditionalFormatting sqref="D55:G58">
    <cfRule type="expression" dxfId="42" priority="22" stopIfTrue="1">
      <formula>"1;1,1;1,2;1,3;1,4;1,5;1,6;1,7"</formula>
    </cfRule>
  </conditionalFormatting>
  <conditionalFormatting sqref="D244:G247">
    <cfRule type="expression" dxfId="41" priority="21" stopIfTrue="1">
      <formula>"1;1,1;1,2;1,3;1,4;1,5;1,6;1,7"</formula>
    </cfRule>
  </conditionalFormatting>
  <conditionalFormatting sqref="D298:G299">
    <cfRule type="expression" dxfId="40" priority="20" stopIfTrue="1">
      <formula>"1;1,1;1,2;1,3;1,4;1,5;1,6;1,7"</formula>
    </cfRule>
  </conditionalFormatting>
  <conditionalFormatting sqref="D314:G316">
    <cfRule type="expression" dxfId="39" priority="19" stopIfTrue="1">
      <formula>"1;1,1;1,2;1,3;1,4;1,5;1,6;1,7"</formula>
    </cfRule>
  </conditionalFormatting>
  <conditionalFormatting sqref="D331:G333">
    <cfRule type="expression" dxfId="38" priority="17" stopIfTrue="1">
      <formula>"1;1,1;1,2;1,3;1,4;1,5;1,6;1,7"</formula>
    </cfRule>
  </conditionalFormatting>
  <conditionalFormatting sqref="D330:G330">
    <cfRule type="expression" dxfId="37" priority="18" stopIfTrue="1">
      <formula>"1;1,1;1,2;1,3;1,4;1,5;1,6;1,7"</formula>
    </cfRule>
  </conditionalFormatting>
  <conditionalFormatting sqref="D348:G350">
    <cfRule type="expression" dxfId="36" priority="15" stopIfTrue="1">
      <formula>"1;1,1;1,2;1,3;1,4;1,5;1,6;1,7"</formula>
    </cfRule>
  </conditionalFormatting>
  <conditionalFormatting sqref="D347:G347">
    <cfRule type="expression" dxfId="35" priority="16" stopIfTrue="1">
      <formula>"1;1,1;1,2;1,3;1,4;1,5;1,6;1,7"</formula>
    </cfRule>
  </conditionalFormatting>
  <conditionalFormatting sqref="D141:G144">
    <cfRule type="expression" dxfId="34" priority="10" stopIfTrue="1">
      <formula>"1;1,1;1,2;1,3;1,4;1,5;1,6;1,7"</formula>
    </cfRule>
  </conditionalFormatting>
  <conditionalFormatting sqref="D621:G621">
    <cfRule type="expression" dxfId="33" priority="9" stopIfTrue="1">
      <formula>"1;1,1;1,2;1,3;1,4;1,5;1,6;1,7"</formula>
    </cfRule>
  </conditionalFormatting>
  <conditionalFormatting sqref="D622:G624">
    <cfRule type="expression" dxfId="32" priority="8" stopIfTrue="1">
      <formula>"1;1,1;1,2;1,3;1,4;1,5;1,6;1,7"</formula>
    </cfRule>
  </conditionalFormatting>
  <conditionalFormatting sqref="D279:G279">
    <cfRule type="expression" dxfId="31" priority="4" stopIfTrue="1">
      <formula>"1;1,1;1,2;1,3;1,4;1,5;1,6;1,7"</formula>
    </cfRule>
  </conditionalFormatting>
  <conditionalFormatting sqref="D280:G282">
    <cfRule type="expression" dxfId="30" priority="3" stopIfTrue="1">
      <formula>"1;1,1;1,2;1,3;1,4;1,5;1,6;1,7"</formula>
    </cfRule>
  </conditionalFormatting>
  <conditionalFormatting sqref="D408:G408">
    <cfRule type="expression" dxfId="29" priority="2" stopIfTrue="1">
      <formula>"1;1,1;1,2;1,3;1,4;1,5;1,6;1,7"</formula>
    </cfRule>
  </conditionalFormatting>
  <conditionalFormatting sqref="D409:G411">
    <cfRule type="expression" dxfId="28" priority="1" stopIfTrue="1">
      <formula>"1;1,1;1,2;1,3;1,4;1,5;1,6;1,7"</formula>
    </cfRule>
  </conditionalFormatting>
  <dataValidations count="10">
    <dataValidation type="list" allowBlank="1" showErrorMessage="1" errorTitle="REVISAR" error="Recuerde que la calificación va de 1 a 5 de acuerdo con la situación correspondiente._x000d__x000d_Se califica cero si la variable no aplica." sqref="I592 I548 I609 I511 I575 I528 I626" xr:uid="{00000000-0002-0000-0600-000000000000}">
      <formula1>$K$1:$N$1</formula1>
    </dataValidation>
    <dataValidation type="list" allowBlank="1" showInputMessage="1" showErrorMessage="1" sqref="H382:I388 H540:I540" xr:uid="{00000000-0002-0000-0600-000001000000}">
      <formula1>$P$1:$P$1</formula1>
    </dataValidation>
    <dataValidation type="list" allowBlank="1" showErrorMessage="1" errorTitle="REVISAR" error="Recuerde que la calificación va de 1 a 5 de acuerdo con la situación correspondiente._x000d__x000d_Se califica cero si la variable no aplica." sqref="I20:I23" xr:uid="{00000000-0002-0000-0600-000002000000}">
      <formula1>$J$10:$J$13</formula1>
    </dataValidation>
    <dataValidation type="list" allowBlank="1" showInputMessage="1" showErrorMessage="1" sqref="H541:I541" xr:uid="{00000000-0002-0000-0600-000003000000}">
      <formula1>$Q$1:$Q$2</formula1>
    </dataValidation>
    <dataValidation type="list" allowBlank="1" showInputMessage="1" showErrorMessage="1" sqref="F9:F12 F31:F34 F49:F52 F66:F69 F92:F95 F109:F112 F126:F129 F152:F155 F187:F190 F204:F207 F221:F224 F238:F241 F256:F259 F273:F276 F290:F293 F307:F310 F324:F327 F341:F344 F373:F376 F402:F405 F419:F422 F438:F441 F455:F458 F472:F475 F500:F503 F517:F520 F534:F537 F564:F567 F581:F584 F598:F601 F615:F618" xr:uid="{00000000-0002-0000-0600-000004000000}">
      <formula1>$L$2:$L$3</formula1>
    </dataValidation>
    <dataValidation type="list" allowBlank="1" showErrorMessage="1" errorTitle="REVISAR" error="Recuerde que la calificación va de 1 a 4 de acuerdo con la situación correspondiente._x000a_" sqref="H19:I19 H41:I41 H76:I76" xr:uid="{00000000-0002-0000-0600-000005000000}">
      <formula1>$J$10:$J$13</formula1>
    </dataValidation>
    <dataValidation type="list" allowBlank="1" showErrorMessage="1" errorTitle="REVISAR" error="Recuerde que la calificación va de 1 a 4 de acuerdo con la situación correspondiente." sqref="H102:I102 H119:I119 H145:I145 H171:I171 H197:I197 H214:I214 H231:I231 H248:I248 H283:I283 H300:I300 H317:I317 H334:I334 H394:I394 H431:I431 H448:I448 H465:I465 H482:I482 H510:I510 H527:I527 H547:I547 H351:I351" xr:uid="{00000000-0002-0000-0600-000006000000}">
      <formula1>$J$10:$J$13</formula1>
    </dataValidation>
    <dataValidation type="list" allowBlank="1" showErrorMessage="1" errorTitle="REVISAR" error="Recuerde que la calificación va de 1 a 4 de acuerdo con la situación correspondiente._x000a_" sqref="H59:I59" xr:uid="{00000000-0002-0000-0600-000007000000}">
      <formula1>$J$9:$J$13</formula1>
    </dataValidation>
    <dataValidation type="list" allowBlank="1" showErrorMessage="1" errorTitle="REVISAR" error="Recuerde que la calificación va de 1 a 4 de acuerdo con la situación correspondiente. Se califica cero si la variable no aplica." sqref="H266:I266 H412:I412 H591:I591 H574:I574 H608:I608 H625:I625" xr:uid="{00000000-0002-0000-0600-000008000000}">
      <formula1>$J$9:$J$13</formula1>
    </dataValidation>
    <dataValidation type="list" allowBlank="1" showInputMessage="1" showErrorMessage="1" sqref="H379:I379 H425:I425" xr:uid="{00000000-0002-0000-0600-000009000000}">
      <formula1>$J$369:$J$370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A000000}">
          <x14:formula1>
            <xm:f>Validación!$A$2:$A$49</xm:f>
          </x14:formula1>
          <xm:sqref>D159:I164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theme="5"/>
  </sheetPr>
  <dimension ref="A1:A49"/>
  <sheetViews>
    <sheetView workbookViewId="0"/>
  </sheetViews>
  <sheetFormatPr baseColWidth="10" defaultColWidth="11.5" defaultRowHeight="15"/>
  <cols>
    <col min="1" max="1" width="39.6640625" customWidth="1"/>
  </cols>
  <sheetData>
    <row r="1" spans="1:1">
      <c r="A1" s="38" t="s">
        <v>303</v>
      </c>
    </row>
    <row r="2" spans="1:1">
      <c r="A2" s="37" t="s">
        <v>255</v>
      </c>
    </row>
    <row r="3" spans="1:1">
      <c r="A3" s="37" t="s">
        <v>256</v>
      </c>
    </row>
    <row r="4" spans="1:1">
      <c r="A4" s="37" t="s">
        <v>257</v>
      </c>
    </row>
    <row r="5" spans="1:1">
      <c r="A5" s="37" t="s">
        <v>258</v>
      </c>
    </row>
    <row r="6" spans="1:1">
      <c r="A6" s="37" t="s">
        <v>259</v>
      </c>
    </row>
    <row r="7" spans="1:1">
      <c r="A7" s="37" t="s">
        <v>260</v>
      </c>
    </row>
    <row r="8" spans="1:1">
      <c r="A8" s="37" t="s">
        <v>261</v>
      </c>
    </row>
    <row r="9" spans="1:1">
      <c r="A9" s="37" t="s">
        <v>262</v>
      </c>
    </row>
    <row r="10" spans="1:1">
      <c r="A10" s="37" t="s">
        <v>263</v>
      </c>
    </row>
    <row r="11" spans="1:1">
      <c r="A11" s="37" t="s">
        <v>264</v>
      </c>
    </row>
    <row r="12" spans="1:1">
      <c r="A12" s="37" t="s">
        <v>265</v>
      </c>
    </row>
    <row r="13" spans="1:1">
      <c r="A13" s="37" t="s">
        <v>266</v>
      </c>
    </row>
    <row r="14" spans="1:1">
      <c r="A14" s="37" t="s">
        <v>267</v>
      </c>
    </row>
    <row r="15" spans="1:1">
      <c r="A15" s="37" t="s">
        <v>268</v>
      </c>
    </row>
    <row r="16" spans="1:1">
      <c r="A16" s="37" t="s">
        <v>269</v>
      </c>
    </row>
    <row r="17" spans="1:1">
      <c r="A17" s="37" t="s">
        <v>270</v>
      </c>
    </row>
    <row r="18" spans="1:1">
      <c r="A18" s="37" t="s">
        <v>271</v>
      </c>
    </row>
    <row r="19" spans="1:1">
      <c r="A19" s="37" t="s">
        <v>272</v>
      </c>
    </row>
    <row r="20" spans="1:1">
      <c r="A20" s="37" t="s">
        <v>273</v>
      </c>
    </row>
    <row r="21" spans="1:1">
      <c r="A21" s="37" t="s">
        <v>274</v>
      </c>
    </row>
    <row r="22" spans="1:1">
      <c r="A22" s="37" t="s">
        <v>275</v>
      </c>
    </row>
    <row r="23" spans="1:1">
      <c r="A23" s="37" t="s">
        <v>276</v>
      </c>
    </row>
    <row r="24" spans="1:1">
      <c r="A24" s="37" t="s">
        <v>277</v>
      </c>
    </row>
    <row r="25" spans="1:1">
      <c r="A25" s="37" t="s">
        <v>278</v>
      </c>
    </row>
    <row r="26" spans="1:1">
      <c r="A26" s="37" t="s">
        <v>279</v>
      </c>
    </row>
    <row r="27" spans="1:1">
      <c r="A27" s="37" t="s">
        <v>280</v>
      </c>
    </row>
    <row r="28" spans="1:1">
      <c r="A28" s="37" t="s">
        <v>281</v>
      </c>
    </row>
    <row r="29" spans="1:1">
      <c r="A29" s="37" t="s">
        <v>282</v>
      </c>
    </row>
    <row r="30" spans="1:1">
      <c r="A30" s="37" t="s">
        <v>283</v>
      </c>
    </row>
    <row r="31" spans="1:1">
      <c r="A31" s="37" t="s">
        <v>284</v>
      </c>
    </row>
    <row r="32" spans="1:1">
      <c r="A32" s="37" t="s">
        <v>285</v>
      </c>
    </row>
    <row r="33" spans="1:1">
      <c r="A33" s="37" t="s">
        <v>286</v>
      </c>
    </row>
    <row r="34" spans="1:1">
      <c r="A34" s="37" t="s">
        <v>287</v>
      </c>
    </row>
    <row r="35" spans="1:1">
      <c r="A35" s="37" t="s">
        <v>288</v>
      </c>
    </row>
    <row r="36" spans="1:1">
      <c r="A36" s="37" t="s">
        <v>289</v>
      </c>
    </row>
    <row r="37" spans="1:1">
      <c r="A37" s="37" t="s">
        <v>290</v>
      </c>
    </row>
    <row r="38" spans="1:1">
      <c r="A38" s="37" t="s">
        <v>291</v>
      </c>
    </row>
    <row r="39" spans="1:1">
      <c r="A39" s="37" t="s">
        <v>292</v>
      </c>
    </row>
    <row r="40" spans="1:1">
      <c r="A40" s="37" t="s">
        <v>293</v>
      </c>
    </row>
    <row r="41" spans="1:1">
      <c r="A41" s="37" t="s">
        <v>294</v>
      </c>
    </row>
    <row r="42" spans="1:1">
      <c r="A42" s="37" t="s">
        <v>295</v>
      </c>
    </row>
    <row r="43" spans="1:1">
      <c r="A43" s="37" t="s">
        <v>296</v>
      </c>
    </row>
    <row r="44" spans="1:1">
      <c r="A44" s="37" t="s">
        <v>297</v>
      </c>
    </row>
    <row r="45" spans="1:1">
      <c r="A45" s="37" t="s">
        <v>298</v>
      </c>
    </row>
    <row r="46" spans="1:1">
      <c r="A46" s="37" t="s">
        <v>299</v>
      </c>
    </row>
    <row r="47" spans="1:1">
      <c r="A47" s="37" t="s">
        <v>300</v>
      </c>
    </row>
    <row r="48" spans="1:1">
      <c r="A48" s="37" t="s">
        <v>301</v>
      </c>
    </row>
    <row r="49" spans="1:1">
      <c r="A49" s="37" t="s">
        <v>302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tabColor theme="5"/>
  </sheetPr>
  <dimension ref="A1:S82"/>
  <sheetViews>
    <sheetView zoomScale="90" zoomScaleNormal="90" workbookViewId="0">
      <pane ySplit="1" topLeftCell="A5" activePane="bottomLeft" state="frozen"/>
      <selection pane="bottomLeft" activeCell="D13" sqref="D13:H13"/>
    </sheetView>
  </sheetViews>
  <sheetFormatPr baseColWidth="10" defaultColWidth="11.5" defaultRowHeight="15"/>
  <cols>
    <col min="1" max="2" width="2.5" style="16" customWidth="1"/>
    <col min="3" max="3" width="24.83203125" style="16" customWidth="1"/>
    <col min="4" max="4" width="47.83203125" style="16" customWidth="1"/>
    <col min="5" max="5" width="24.33203125" style="16" customWidth="1"/>
    <col min="6" max="6" width="9.83203125" style="16" customWidth="1"/>
    <col min="7" max="7" width="14.5" style="16" customWidth="1"/>
    <col min="8" max="9" width="9.83203125" style="16" customWidth="1"/>
    <col min="10" max="10" width="14.5" style="16" customWidth="1"/>
    <col min="11" max="11" width="11" style="16" customWidth="1"/>
    <col min="12" max="12" width="12.1640625" style="16" customWidth="1"/>
    <col min="13" max="13" width="28.83203125" style="20" customWidth="1"/>
    <col min="14" max="14" width="12.5" style="16" customWidth="1"/>
    <col min="15" max="15" width="5.33203125" style="16" customWidth="1"/>
    <col min="16" max="16" width="30.1640625" style="16" customWidth="1"/>
    <col min="17" max="16384" width="11.5" style="16"/>
  </cols>
  <sheetData>
    <row r="1" spans="1:16" ht="77.25" customHeight="1">
      <c r="C1" s="819"/>
      <c r="D1" s="819"/>
      <c r="E1" s="819"/>
      <c r="F1" s="819"/>
      <c r="G1" s="819"/>
      <c r="H1" s="819"/>
      <c r="I1" s="819"/>
      <c r="J1" s="819"/>
      <c r="K1" s="819"/>
      <c r="O1" s="16" t="s">
        <v>538</v>
      </c>
      <c r="P1" s="16">
        <v>1</v>
      </c>
    </row>
    <row r="2" spans="1:16" ht="12" customHeight="1">
      <c r="P2" s="16">
        <v>2</v>
      </c>
    </row>
    <row r="3" spans="1:16" ht="28" customHeight="1">
      <c r="A3" s="61"/>
      <c r="C3" s="820" t="s">
        <v>550</v>
      </c>
      <c r="D3" s="820"/>
      <c r="E3" s="820"/>
      <c r="F3" s="820"/>
      <c r="G3" s="820"/>
      <c r="H3" s="820"/>
      <c r="I3" s="820"/>
      <c r="J3" s="820"/>
      <c r="K3" s="820"/>
    </row>
    <row r="4" spans="1:16" ht="7.5" customHeight="1">
      <c r="A4" s="61"/>
      <c r="C4" s="161"/>
      <c r="D4" s="161"/>
      <c r="E4" s="161"/>
      <c r="F4" s="161"/>
      <c r="G4" s="161"/>
      <c r="H4" s="161"/>
      <c r="I4" s="161"/>
      <c r="J4" s="161"/>
      <c r="K4" s="161"/>
    </row>
    <row r="5" spans="1:16" ht="34.5" customHeight="1">
      <c r="A5" s="61"/>
      <c r="C5" s="826" t="s">
        <v>602</v>
      </c>
      <c r="D5" s="827"/>
      <c r="E5" s="827"/>
      <c r="F5" s="827"/>
      <c r="G5" s="827"/>
      <c r="H5" s="828"/>
      <c r="I5" s="824" t="s">
        <v>752</v>
      </c>
      <c r="J5" s="824"/>
      <c r="K5" s="824"/>
    </row>
    <row r="6" spans="1:16" ht="23.25" customHeight="1">
      <c r="A6" s="61"/>
      <c r="C6" s="824" t="s">
        <v>591</v>
      </c>
      <c r="D6" s="824" t="s">
        <v>151</v>
      </c>
      <c r="E6" s="824"/>
      <c r="F6" s="824"/>
      <c r="G6" s="824"/>
      <c r="H6" s="824"/>
      <c r="I6" s="162" t="s">
        <v>540</v>
      </c>
      <c r="J6" s="163" t="s">
        <v>155</v>
      </c>
      <c r="K6" s="164" t="s">
        <v>148</v>
      </c>
    </row>
    <row r="7" spans="1:16" ht="14.25" customHeight="1">
      <c r="A7" s="61"/>
      <c r="C7" s="825"/>
      <c r="D7" s="825"/>
      <c r="E7" s="825"/>
      <c r="F7" s="825"/>
      <c r="G7" s="825"/>
      <c r="H7" s="825"/>
      <c r="I7" s="165">
        <v>3</v>
      </c>
      <c r="J7" s="166">
        <v>2</v>
      </c>
      <c r="K7" s="167">
        <v>1</v>
      </c>
    </row>
    <row r="8" spans="1:16" ht="35.25" customHeight="1">
      <c r="A8" s="61"/>
      <c r="C8" s="840" t="s">
        <v>149</v>
      </c>
      <c r="D8" s="841" t="s">
        <v>154</v>
      </c>
      <c r="E8" s="841"/>
      <c r="F8" s="841"/>
      <c r="G8" s="841"/>
      <c r="H8" s="841"/>
      <c r="I8" s="176"/>
      <c r="J8" s="177"/>
      <c r="K8" s="178"/>
    </row>
    <row r="9" spans="1:16" ht="21.75" customHeight="1">
      <c r="A9" s="61"/>
      <c r="C9" s="840"/>
      <c r="D9" s="841" t="s">
        <v>152</v>
      </c>
      <c r="E9" s="841"/>
      <c r="F9" s="841"/>
      <c r="G9" s="841"/>
      <c r="H9" s="841"/>
      <c r="I9" s="176"/>
      <c r="J9" s="177"/>
      <c r="K9" s="178"/>
    </row>
    <row r="10" spans="1:16" ht="31.5" customHeight="1">
      <c r="A10" s="61"/>
      <c r="C10" s="840"/>
      <c r="D10" s="841" t="s">
        <v>153</v>
      </c>
      <c r="E10" s="841"/>
      <c r="F10" s="841"/>
      <c r="G10" s="841"/>
      <c r="H10" s="841"/>
      <c r="I10" s="176"/>
      <c r="J10" s="177"/>
      <c r="K10" s="178"/>
    </row>
    <row r="11" spans="1:16" ht="21.75" customHeight="1">
      <c r="A11" s="61"/>
      <c r="C11" s="837" t="s">
        <v>100</v>
      </c>
      <c r="D11" s="821" t="s">
        <v>156</v>
      </c>
      <c r="E11" s="822"/>
      <c r="F11" s="822"/>
      <c r="G11" s="822"/>
      <c r="H11" s="823"/>
      <c r="I11" s="176"/>
      <c r="J11" s="177"/>
      <c r="K11" s="178"/>
    </row>
    <row r="12" spans="1:16" ht="21.75" customHeight="1">
      <c r="A12" s="61"/>
      <c r="C12" s="838"/>
      <c r="D12" s="821" t="s">
        <v>157</v>
      </c>
      <c r="E12" s="822"/>
      <c r="F12" s="822"/>
      <c r="G12" s="822"/>
      <c r="H12" s="823"/>
      <c r="I12" s="176"/>
      <c r="J12" s="177"/>
      <c r="K12" s="178"/>
    </row>
    <row r="13" spans="1:16" ht="21.75" customHeight="1">
      <c r="A13" s="61"/>
      <c r="C13" s="839"/>
      <c r="D13" s="821" t="s">
        <v>158</v>
      </c>
      <c r="E13" s="822"/>
      <c r="F13" s="822"/>
      <c r="G13" s="822"/>
      <c r="H13" s="823"/>
      <c r="I13" s="176"/>
      <c r="J13" s="177"/>
      <c r="K13" s="178"/>
    </row>
    <row r="14" spans="1:16" ht="36" customHeight="1">
      <c r="A14" s="61"/>
      <c r="C14" s="837" t="s">
        <v>150</v>
      </c>
      <c r="D14" s="821" t="s">
        <v>159</v>
      </c>
      <c r="E14" s="822"/>
      <c r="F14" s="822"/>
      <c r="G14" s="822"/>
      <c r="H14" s="823"/>
      <c r="I14" s="176"/>
      <c r="J14" s="177"/>
      <c r="K14" s="178"/>
    </row>
    <row r="15" spans="1:16" ht="20.25" customHeight="1">
      <c r="A15" s="61"/>
      <c r="C15" s="838"/>
      <c r="D15" s="821" t="s">
        <v>160</v>
      </c>
      <c r="E15" s="822"/>
      <c r="F15" s="822"/>
      <c r="G15" s="822"/>
      <c r="H15" s="823"/>
      <c r="I15" s="176"/>
      <c r="J15" s="177"/>
      <c r="K15" s="178"/>
    </row>
    <row r="16" spans="1:16" ht="20.25" customHeight="1">
      <c r="A16" s="61"/>
      <c r="C16" s="839"/>
      <c r="D16" s="821" t="s">
        <v>161</v>
      </c>
      <c r="E16" s="822"/>
      <c r="F16" s="822"/>
      <c r="G16" s="822"/>
      <c r="H16" s="823"/>
      <c r="I16" s="176"/>
      <c r="J16" s="177"/>
      <c r="K16" s="178"/>
    </row>
    <row r="17" spans="1:19" ht="8.25" customHeight="1">
      <c r="A17" s="61"/>
      <c r="C17" s="168"/>
      <c r="D17" s="168"/>
      <c r="E17" s="168"/>
      <c r="F17" s="168"/>
      <c r="G17" s="168"/>
      <c r="H17" s="168"/>
      <c r="I17" s="168"/>
      <c r="J17" s="168"/>
      <c r="K17" s="168"/>
    </row>
    <row r="18" spans="1:19" ht="22.5" customHeight="1">
      <c r="A18" s="61"/>
      <c r="C18" s="168"/>
      <c r="D18" s="168"/>
      <c r="E18" s="168"/>
      <c r="F18" s="168"/>
      <c r="G18" s="168"/>
      <c r="H18" s="168"/>
      <c r="I18" s="168"/>
      <c r="J18" s="168"/>
      <c r="K18" s="168"/>
    </row>
    <row r="19" spans="1:19" ht="28" customHeight="1">
      <c r="A19" s="61"/>
      <c r="C19" s="820" t="s">
        <v>572</v>
      </c>
      <c r="D19" s="820"/>
      <c r="E19" s="820"/>
      <c r="F19" s="820"/>
      <c r="G19" s="820"/>
      <c r="H19" s="820"/>
      <c r="I19" s="820"/>
      <c r="J19" s="820"/>
      <c r="K19" s="820"/>
    </row>
    <row r="20" spans="1:19" ht="8.25" customHeight="1">
      <c r="A20" s="61"/>
      <c r="C20" s="81"/>
      <c r="D20" s="81"/>
      <c r="E20" s="81"/>
      <c r="F20" s="81"/>
      <c r="G20" s="81"/>
      <c r="H20" s="81"/>
      <c r="I20" s="81"/>
      <c r="J20" s="81"/>
      <c r="K20" s="81"/>
    </row>
    <row r="21" spans="1:19" ht="23.25" customHeight="1">
      <c r="A21" s="61"/>
      <c r="C21" s="836" t="s">
        <v>551</v>
      </c>
      <c r="D21" s="836"/>
      <c r="E21" s="836"/>
      <c r="F21" s="833" t="s">
        <v>573</v>
      </c>
      <c r="G21" s="833"/>
      <c r="H21" s="833"/>
      <c r="I21" s="833"/>
      <c r="J21" s="833"/>
      <c r="K21" s="833"/>
    </row>
    <row r="22" spans="1:19" ht="60" customHeight="1">
      <c r="A22" s="61"/>
      <c r="C22" s="824" t="s">
        <v>217</v>
      </c>
      <c r="D22" s="824"/>
      <c r="E22" s="832" t="s">
        <v>571</v>
      </c>
      <c r="F22" s="831" t="s">
        <v>581</v>
      </c>
      <c r="G22" s="831"/>
      <c r="H22" s="831"/>
      <c r="I22" s="834" t="s">
        <v>582</v>
      </c>
      <c r="J22" s="835"/>
      <c r="K22" s="835"/>
      <c r="S22" s="829" t="s">
        <v>79</v>
      </c>
    </row>
    <row r="23" spans="1:19" ht="25.5" customHeight="1">
      <c r="A23" s="61"/>
      <c r="C23" s="824"/>
      <c r="D23" s="824"/>
      <c r="E23" s="832"/>
      <c r="F23" s="169" t="s">
        <v>147</v>
      </c>
      <c r="G23" s="169" t="s">
        <v>155</v>
      </c>
      <c r="H23" s="169" t="s">
        <v>148</v>
      </c>
      <c r="I23" s="169" t="s">
        <v>147</v>
      </c>
      <c r="J23" s="169" t="s">
        <v>155</v>
      </c>
      <c r="K23" s="169" t="s">
        <v>148</v>
      </c>
      <c r="S23" s="830"/>
    </row>
    <row r="24" spans="1:19" ht="14.25" customHeight="1">
      <c r="A24" s="61"/>
      <c r="C24" s="824"/>
      <c r="D24" s="824"/>
      <c r="E24" s="832"/>
      <c r="F24" s="169">
        <v>3</v>
      </c>
      <c r="G24" s="169">
        <v>2</v>
      </c>
      <c r="H24" s="169">
        <v>1</v>
      </c>
      <c r="I24" s="169">
        <v>3</v>
      </c>
      <c r="J24" s="169">
        <v>2</v>
      </c>
      <c r="K24" s="169">
        <v>1</v>
      </c>
      <c r="S24" s="49"/>
    </row>
    <row r="25" spans="1:19" ht="15" customHeight="1">
      <c r="A25" s="61"/>
      <c r="C25" s="842"/>
      <c r="D25" s="843"/>
      <c r="E25" s="170"/>
      <c r="F25" s="171"/>
      <c r="G25" s="171"/>
      <c r="H25" s="172"/>
      <c r="I25" s="172"/>
      <c r="J25" s="172"/>
      <c r="K25" s="171"/>
      <c r="S25" s="17"/>
    </row>
    <row r="26" spans="1:19" ht="15" customHeight="1">
      <c r="A26" s="61"/>
      <c r="C26" s="821"/>
      <c r="D26" s="823"/>
      <c r="E26" s="173"/>
      <c r="F26" s="172"/>
      <c r="G26" s="172"/>
      <c r="H26" s="172"/>
      <c r="I26" s="172"/>
      <c r="J26" s="172"/>
      <c r="K26" s="172"/>
      <c r="S26" s="17"/>
    </row>
    <row r="27" spans="1:19" ht="15" customHeight="1">
      <c r="A27" s="61"/>
      <c r="C27" s="821"/>
      <c r="D27" s="823"/>
      <c r="E27" s="173"/>
      <c r="F27" s="172"/>
      <c r="G27" s="172"/>
      <c r="H27" s="172"/>
      <c r="I27" s="172"/>
      <c r="J27" s="172"/>
      <c r="K27" s="172"/>
      <c r="S27" s="17"/>
    </row>
    <row r="28" spans="1:19" ht="15" customHeight="1">
      <c r="A28" s="61"/>
      <c r="C28" s="821"/>
      <c r="D28" s="823"/>
      <c r="E28" s="173"/>
      <c r="F28" s="172"/>
      <c r="G28" s="172"/>
      <c r="H28" s="172"/>
      <c r="I28" s="172"/>
      <c r="J28" s="172"/>
      <c r="K28" s="172"/>
      <c r="S28" s="17"/>
    </row>
    <row r="29" spans="1:19" ht="15" customHeight="1">
      <c r="A29" s="61"/>
      <c r="C29" s="821"/>
      <c r="D29" s="823"/>
      <c r="E29" s="173"/>
      <c r="F29" s="172"/>
      <c r="G29" s="172"/>
      <c r="H29" s="172"/>
      <c r="I29" s="172"/>
      <c r="J29" s="172"/>
      <c r="K29" s="172"/>
      <c r="S29" s="17"/>
    </row>
    <row r="30" spans="1:19" ht="15" customHeight="1">
      <c r="A30" s="61"/>
      <c r="C30" s="821"/>
      <c r="D30" s="823"/>
      <c r="E30" s="173"/>
      <c r="F30" s="172"/>
      <c r="G30" s="172"/>
      <c r="H30" s="172"/>
      <c r="I30" s="172"/>
      <c r="J30" s="172"/>
      <c r="K30" s="172"/>
      <c r="S30" s="17"/>
    </row>
    <row r="31" spans="1:19" ht="15" customHeight="1">
      <c r="A31" s="61"/>
      <c r="C31" s="821"/>
      <c r="D31" s="823"/>
      <c r="E31" s="173"/>
      <c r="F31" s="172"/>
      <c r="G31" s="172"/>
      <c r="H31" s="172"/>
      <c r="I31" s="172"/>
      <c r="J31" s="172"/>
      <c r="K31" s="172"/>
      <c r="S31" s="17"/>
    </row>
    <row r="32" spans="1:19" ht="15" customHeight="1">
      <c r="A32" s="61"/>
      <c r="C32" s="821"/>
      <c r="D32" s="823"/>
      <c r="E32" s="173"/>
      <c r="F32" s="172"/>
      <c r="G32" s="172"/>
      <c r="H32" s="172"/>
      <c r="I32" s="172"/>
      <c r="J32" s="172"/>
      <c r="K32" s="172"/>
      <c r="S32" s="17"/>
    </row>
    <row r="33" spans="1:19" ht="15" customHeight="1">
      <c r="A33" s="61"/>
      <c r="C33" s="846"/>
      <c r="D33" s="847"/>
      <c r="E33" s="174"/>
      <c r="F33" s="172"/>
      <c r="G33" s="172"/>
      <c r="H33" s="172"/>
      <c r="I33" s="172"/>
      <c r="J33" s="172"/>
      <c r="K33" s="172"/>
      <c r="S33" s="17"/>
    </row>
    <row r="34" spans="1:19" ht="16" customHeight="1">
      <c r="A34" s="61"/>
      <c r="C34" s="844" t="s">
        <v>539</v>
      </c>
      <c r="D34" s="845"/>
      <c r="E34" s="175" t="e">
        <f>AVERAGE(E25:E33)</f>
        <v>#DIV/0!</v>
      </c>
      <c r="F34" s="168"/>
      <c r="G34" s="168"/>
      <c r="H34" s="168"/>
      <c r="I34" s="168"/>
      <c r="J34" s="168"/>
      <c r="K34" s="168"/>
      <c r="S34" s="18"/>
    </row>
    <row r="35" spans="1:19">
      <c r="C35" s="168"/>
      <c r="D35" s="168"/>
      <c r="E35" s="168"/>
      <c r="F35" s="168"/>
      <c r="G35" s="168"/>
      <c r="H35" s="168"/>
      <c r="I35" s="168"/>
      <c r="J35" s="168"/>
      <c r="K35" s="168"/>
    </row>
    <row r="63" spans="3:3" ht="16">
      <c r="C63" s="19" t="s">
        <v>173</v>
      </c>
    </row>
    <row r="64" spans="3:3" ht="16">
      <c r="C64" s="19" t="s">
        <v>174</v>
      </c>
    </row>
    <row r="65" spans="3:3" ht="16">
      <c r="C65" s="19" t="s">
        <v>175</v>
      </c>
    </row>
    <row r="66" spans="3:3" ht="16">
      <c r="C66" s="19" t="s">
        <v>176</v>
      </c>
    </row>
    <row r="67" spans="3:3" ht="32">
      <c r="C67" s="19" t="s">
        <v>177</v>
      </c>
    </row>
    <row r="68" spans="3:3" ht="16">
      <c r="C68" s="19" t="s">
        <v>178</v>
      </c>
    </row>
    <row r="69" spans="3:3" ht="16">
      <c r="C69" s="19" t="s">
        <v>179</v>
      </c>
    </row>
    <row r="70" spans="3:3" ht="16">
      <c r="C70" s="19" t="s">
        <v>190</v>
      </c>
    </row>
    <row r="71" spans="3:3" ht="16">
      <c r="C71" s="19" t="s">
        <v>191</v>
      </c>
    </row>
    <row r="72" spans="3:3" ht="32">
      <c r="C72" s="19" t="s">
        <v>180</v>
      </c>
    </row>
    <row r="73" spans="3:3" ht="16">
      <c r="C73" s="19" t="s">
        <v>181</v>
      </c>
    </row>
    <row r="74" spans="3:3" ht="32">
      <c r="C74" s="19" t="s">
        <v>182</v>
      </c>
    </row>
    <row r="75" spans="3:3" ht="16">
      <c r="C75" s="19" t="s">
        <v>183</v>
      </c>
    </row>
    <row r="76" spans="3:3" ht="16">
      <c r="C76" s="19" t="s">
        <v>184</v>
      </c>
    </row>
    <row r="77" spans="3:3" ht="16">
      <c r="C77" s="19" t="s">
        <v>185</v>
      </c>
    </row>
    <row r="78" spans="3:3" ht="16">
      <c r="C78" s="19" t="s">
        <v>186</v>
      </c>
    </row>
    <row r="79" spans="3:3" ht="16">
      <c r="C79" s="19" t="s">
        <v>187</v>
      </c>
    </row>
    <row r="80" spans="3:3" ht="16">
      <c r="C80" s="19" t="s">
        <v>188</v>
      </c>
    </row>
    <row r="81" spans="3:3" ht="16">
      <c r="C81" s="19" t="s">
        <v>189</v>
      </c>
    </row>
    <row r="82" spans="3:3">
      <c r="C82" s="19"/>
    </row>
  </sheetData>
  <mergeCells count="36">
    <mergeCell ref="C26:D26"/>
    <mergeCell ref="C27:D27"/>
    <mergeCell ref="C28:D28"/>
    <mergeCell ref="C25:D25"/>
    <mergeCell ref="C34:D34"/>
    <mergeCell ref="C31:D31"/>
    <mergeCell ref="C32:D32"/>
    <mergeCell ref="C33:D33"/>
    <mergeCell ref="C29:D29"/>
    <mergeCell ref="C30:D30"/>
    <mergeCell ref="C14:C16"/>
    <mergeCell ref="C8:C10"/>
    <mergeCell ref="D14:H14"/>
    <mergeCell ref="D15:H15"/>
    <mergeCell ref="D16:H16"/>
    <mergeCell ref="D9:H9"/>
    <mergeCell ref="D10:H10"/>
    <mergeCell ref="C11:C13"/>
    <mergeCell ref="D13:H13"/>
    <mergeCell ref="D8:H8"/>
    <mergeCell ref="C19:K19"/>
    <mergeCell ref="S22:S23"/>
    <mergeCell ref="F22:H22"/>
    <mergeCell ref="C22:D24"/>
    <mergeCell ref="E22:E24"/>
    <mergeCell ref="F21:K21"/>
    <mergeCell ref="I22:K22"/>
    <mergeCell ref="C21:E21"/>
    <mergeCell ref="C1:K1"/>
    <mergeCell ref="C3:K3"/>
    <mergeCell ref="D11:H11"/>
    <mergeCell ref="D12:H12"/>
    <mergeCell ref="C6:C7"/>
    <mergeCell ref="D6:H7"/>
    <mergeCell ref="I5:K5"/>
    <mergeCell ref="C5:H5"/>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INICIO</vt:lpstr>
      <vt:lpstr>Información General</vt:lpstr>
      <vt:lpstr>Conceptual</vt:lpstr>
      <vt:lpstr>Estructura</vt:lpstr>
      <vt:lpstr>Orientaciones</vt:lpstr>
      <vt:lpstr>Metodología</vt:lpstr>
      <vt:lpstr>Aplicativo</vt:lpstr>
      <vt:lpstr>Matrices de apoyo</vt:lpstr>
      <vt:lpstr>Resumen </vt:lpstr>
      <vt:lpstr>Reporte Resultados</vt:lpstr>
      <vt:lpstr>Homologación METT</vt:lpstr>
      <vt:lpstr>Metodología!Área_de_impresión</vt:lpstr>
      <vt:lpstr>Metodología!Títulos_a_imprimir</vt:lpstr>
    </vt:vector>
  </TitlesOfParts>
  <Company>World Wildlife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Chamorro</dc:creator>
  <cp:lastModifiedBy>Microsoft Office User</cp:lastModifiedBy>
  <cp:lastPrinted>2019-08-09T20:58:28Z</cp:lastPrinted>
  <dcterms:created xsi:type="dcterms:W3CDTF">2018-06-29T17:25:14Z</dcterms:created>
  <dcterms:modified xsi:type="dcterms:W3CDTF">2021-02-12T19:09:34Z</dcterms:modified>
</cp:coreProperties>
</file>